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Shared drives\ADOA_GAO_Payroll\Plan\MASTER GAO FORMS\GAO70A &amp; GAO-ACR\2024\05-22-2024\"/>
    </mc:Choice>
  </mc:AlternateContent>
  <workbookProtection workbookAlgorithmName="SHA-512" workbookHashValue="B3IxIV8Nmr+XCiBJpILix/liJGHc8X7iwNBJrGfdADf1gH0OpQq+4PiCwZV5PKtvIvB2L+t5vFChVAR4kK92fg==" workbookSaltValue="fYlvuqdWb/s+LoU1t61hyQ==" workbookSpinCount="100000" lockStructure="1"/>
  <bookViews>
    <workbookView xWindow="0" yWindow="0" windowWidth="15360" windowHeight="6720" tabRatio="913"/>
  </bookViews>
  <sheets>
    <sheet name="Instructions" sheetId="91" r:id="rId1"/>
    <sheet name="0000GAO70a" sheetId="78" state="hidden" r:id="rId2"/>
    <sheet name="2024-FORM GAO-70a" sheetId="109" r:id="rId3"/>
    <sheet name="2022-FORM GAO-70a" sheetId="103" state="hidden" r:id="rId4"/>
    <sheet name="2023-2020 GAO-70a PY" sheetId="108" r:id="rId5"/>
    <sheet name="2021-FORM GAO-70a" sheetId="95" state="hidden" r:id="rId6"/>
    <sheet name="2020-FORM GAO-70a" sheetId="92" state="hidden" r:id="rId7"/>
    <sheet name="2019-FORM GAO-70a" sheetId="87" state="hidden" r:id="rId8"/>
    <sheet name="Additional %" sheetId="79" state="hidden" r:id="rId9"/>
    <sheet name="Non Taxable Reportable" sheetId="71" state="hidden" r:id="rId10"/>
    <sheet name="Imputed" sheetId="70" state="hidden" r:id="rId11"/>
    <sheet name="OverpaymentType" sheetId="27" state="hidden" r:id="rId12"/>
    <sheet name="OverpaymentType prior year" sheetId="60" state="hidden" r:id="rId13"/>
    <sheet name="AGENCY" sheetId="4" state="hidden" r:id="rId14"/>
    <sheet name="PAY CODE" sheetId="5" state="hidden" r:id="rId15"/>
    <sheet name="Covid Pay Code" sheetId="98" state="hidden" r:id="rId16"/>
    <sheet name="Ret Hlth Sub ER" sheetId="107" state="hidden" r:id="rId17"/>
    <sheet name="Ret Hlth Sub EE" sheetId="106" state="hidden" r:id="rId18"/>
    <sheet name="NON TAX UNIFORM" sheetId="6" state="hidden" r:id="rId19"/>
    <sheet name="NON TAX RMB" sheetId="28" state="hidden" r:id="rId20"/>
    <sheet name="NON-TAX TRAVEL" sheetId="17" state="hidden" r:id="rId21"/>
    <sheet name="TAX RMB" sheetId="31" state="hidden" r:id="rId22"/>
    <sheet name="TAX TRAVEL" sheetId="18" state="hidden" r:id="rId23"/>
    <sheet name="TAX MILITARY DIFF" sheetId="19" state="hidden" r:id="rId24"/>
    <sheet name="OutOfStateTaxEE Other" sheetId="101" state="hidden" r:id="rId25"/>
    <sheet name="OutOfStateTaxEE" sheetId="99" state="hidden" r:id="rId26"/>
    <sheet name="OutOfStateTaxER Other" sheetId="102" state="hidden" r:id="rId27"/>
    <sheet name="OutOfStateTaxER" sheetId="100" state="hidden" r:id="rId28"/>
    <sheet name="HEALTH INS" sheetId="7" state="hidden" r:id="rId29"/>
    <sheet name="DENTAL INS" sheetId="8" state="hidden" r:id="rId30"/>
    <sheet name="OTHER INS PRETAX " sheetId="13" state="hidden" r:id="rId31"/>
    <sheet name="OTHER INS TAXABLE " sheetId="14" state="hidden" r:id="rId32"/>
    <sheet name="ER LTD" sheetId="16" state="hidden" r:id="rId33"/>
    <sheet name="ER HSA" sheetId="39" state="hidden" r:id="rId34"/>
    <sheet name="OTHER PRETAX DED " sheetId="12" state="hidden" r:id="rId35"/>
    <sheet name="GARNISHMENTS" sheetId="20" state="hidden" r:id="rId36"/>
    <sheet name="OTHER AFTER TAX DED " sheetId="10" state="hidden" r:id="rId37"/>
    <sheet name="BUYBACKS" sheetId="22" state="hidden" r:id="rId38"/>
    <sheet name="ASRS LTD EE" sheetId="64" state="hidden" r:id="rId39"/>
    <sheet name="ASRS EODCRS LTD EE" sheetId="41" state="hidden" r:id="rId40"/>
    <sheet name="ASRS LTD ER" sheetId="65" state="hidden" r:id="rId41"/>
    <sheet name="ASRS EODCRS LTD ER" sheetId="40" state="hidden" r:id="rId42"/>
    <sheet name="RETIREMENT EE" sheetId="9" state="hidden" r:id="rId43"/>
    <sheet name="RETIREMENT EE CY -1" sheetId="52" state="hidden" r:id="rId44"/>
    <sheet name="RETIREMENT EE CY - 2" sheetId="53" state="hidden" r:id="rId45"/>
    <sheet name="RETIREMENT EE CY -3" sheetId="54" state="hidden" r:id="rId46"/>
    <sheet name="LEGACY RATE" sheetId="51" state="hidden" r:id="rId47"/>
    <sheet name="RETIREMENT ER" sheetId="15" state="hidden" r:id="rId48"/>
    <sheet name="RETIREMENT ER CY -1" sheetId="56" state="hidden" r:id="rId49"/>
    <sheet name="RETIREMENT ER CY -2" sheetId="57" state="hidden" r:id="rId50"/>
    <sheet name="RETIREMENT ER CY -3" sheetId="58" state="hidden" r:id="rId51"/>
    <sheet name="ER - ACR" sheetId="38" state="hidden" r:id="rId52"/>
    <sheet name="SUPP BENEFIT ER RET" sheetId="46" state="hidden" r:id="rId53"/>
    <sheet name="Deferred Comp %$" sheetId="66" state="hidden" r:id="rId54"/>
    <sheet name="0000 gao70a" sheetId="86" state="hidden" r:id="rId55"/>
    <sheet name="2024-BSI_AMT PAID" sheetId="112" state="hidden" r:id="rId56"/>
    <sheet name="2023-BSI_AMT PAID" sheetId="110" state="hidden" r:id="rId57"/>
    <sheet name="2022-BSI_AMT PAID" sheetId="104" state="hidden" r:id="rId58"/>
    <sheet name="2021-BSI_AMT PAID" sheetId="96" state="hidden" r:id="rId59"/>
    <sheet name="2020-BSI_AMT PAID" sheetId="93" state="hidden" r:id="rId60"/>
    <sheet name="2019-BSI_AMT PAID" sheetId="88" state="hidden" r:id="rId61"/>
    <sheet name="2018-rev BSI_AMT PAID" sheetId="84" state="hidden" r:id="rId62"/>
    <sheet name="2018-BSI_AMT PAID" sheetId="81" state="hidden" r:id="rId63"/>
    <sheet name="2024-BSI_AMT TO BE PAID" sheetId="113" state="hidden" r:id="rId64"/>
    <sheet name="2023-BSI_AMT TO BE PAID" sheetId="111" state="hidden" r:id="rId65"/>
    <sheet name="2022-BSI_AMT TO BE PAID" sheetId="105" state="hidden" r:id="rId66"/>
    <sheet name="2021-BSI_AMT TO BE PAID" sheetId="97" state="hidden" r:id="rId67"/>
    <sheet name="2020-BSI_AMT TO BE PAID" sheetId="94" state="hidden" r:id="rId68"/>
    <sheet name="2019-BSI_AMT TO BE PAID" sheetId="90" state="hidden" r:id="rId69"/>
    <sheet name="2018rev-BSI_AMT TO BE PAID" sheetId="85" state="hidden" r:id="rId70"/>
    <sheet name="2018-BSI_AMT TO BE PAID" sheetId="82" state="hidden" r:id="rId71"/>
  </sheets>
  <definedNames>
    <definedName name="_xlnm._FilterDatabase" localSheetId="25" hidden="1">OutOfStateTaxEE!$B$1:$B$62</definedName>
    <definedName name="_xlnm._FilterDatabase" localSheetId="27" hidden="1">OutOfStateTaxER!$B$1:$B$57</definedName>
    <definedName name="_xlnm._FilterDatabase" localSheetId="26" hidden="1">'OutOfStateTaxER Other'!$B$1:$B$8</definedName>
    <definedName name="_xlnm._FilterDatabase" localSheetId="14" hidden="1">'PAY CODE'!$A$1:$C$301</definedName>
    <definedName name="_xlnm.Print_Area" localSheetId="7">'2019-FORM GAO-70a'!$A$1:$F$118</definedName>
    <definedName name="_xlnm.Print_Area" localSheetId="6">'2020-FORM GAO-70a'!$A$1:$F$117</definedName>
    <definedName name="_xlnm.Print_Area" localSheetId="5">'2021-FORM GAO-70a'!$A$1:$F$117</definedName>
    <definedName name="_xlnm.Print_Area" localSheetId="3">'2022-FORM GAO-70a'!$A$1:$F$118</definedName>
    <definedName name="_xlnm.Print_Area" localSheetId="4">'2023-2020 GAO-70a PY'!$A$1:$N$66</definedName>
    <definedName name="_xlnm.Print_Area" localSheetId="2">'2024-FORM GAO-70a'!$A$1:$F$118</definedName>
    <definedName name="_xlnm.Print_Titles" localSheetId="7">'2019-FORM GAO-70a'!$3:$16</definedName>
    <definedName name="_xlnm.Print_Titles" localSheetId="6">'2020-FORM GAO-70a'!$3:$18</definedName>
    <definedName name="_xlnm.Print_Titles" localSheetId="5">'2021-FORM GAO-70a'!$3:$18</definedName>
    <definedName name="_xlnm.Print_Titles" localSheetId="3">'2022-FORM GAO-70a'!$3:$18</definedName>
    <definedName name="_xlnm.Print_Titles" localSheetId="2">'2024-FORM GAO-70a'!$3:$18</definedName>
  </definedNames>
  <calcPr calcId="162913"/>
</workbook>
</file>

<file path=xl/calcChain.xml><?xml version="1.0" encoding="utf-8"?>
<calcChain xmlns="http://schemas.openxmlformats.org/spreadsheetml/2006/main">
  <c r="D139" i="113" l="1"/>
  <c r="D123" i="113"/>
  <c r="D120" i="113"/>
  <c r="D101" i="113"/>
  <c r="D98" i="113"/>
  <c r="D75" i="113"/>
  <c r="D73" i="113"/>
  <c r="B68" i="113"/>
  <c r="B67" i="113"/>
  <c r="B66" i="113"/>
  <c r="B65" i="113"/>
  <c r="B64" i="113"/>
  <c r="B63" i="113"/>
  <c r="D121" i="113"/>
  <c r="D99" i="113"/>
  <c r="D79" i="113"/>
  <c r="C63" i="113"/>
  <c r="H60" i="113"/>
  <c r="B60" i="113"/>
  <c r="H59" i="113"/>
  <c r="B59" i="113"/>
  <c r="H57" i="113"/>
  <c r="B57" i="113"/>
  <c r="J51" i="113"/>
  <c r="H51" i="113"/>
  <c r="B51" i="113"/>
  <c r="D51" i="113" s="1"/>
  <c r="H50" i="113"/>
  <c r="B50" i="113"/>
  <c r="J49" i="113"/>
  <c r="H61" i="113" s="1"/>
  <c r="H48" i="113"/>
  <c r="H47" i="113"/>
  <c r="B47" i="113"/>
  <c r="B48" i="113" s="1"/>
  <c r="D49" i="113" s="1"/>
  <c r="K42" i="113"/>
  <c r="E42" i="113"/>
  <c r="K41" i="113"/>
  <c r="H41" i="113"/>
  <c r="E41" i="113"/>
  <c r="B41" i="113"/>
  <c r="K40" i="113"/>
  <c r="H40" i="113"/>
  <c r="E40" i="113"/>
  <c r="B40" i="113"/>
  <c r="K39" i="113"/>
  <c r="H39" i="113"/>
  <c r="E39" i="113"/>
  <c r="B39" i="113"/>
  <c r="K38" i="113"/>
  <c r="H38" i="113"/>
  <c r="E38" i="113"/>
  <c r="B38" i="113"/>
  <c r="K37" i="113"/>
  <c r="H37" i="113"/>
  <c r="E37" i="113"/>
  <c r="B37" i="113"/>
  <c r="K36" i="113"/>
  <c r="H36" i="113"/>
  <c r="E36" i="113"/>
  <c r="B36" i="113"/>
  <c r="H35" i="113"/>
  <c r="B35" i="113"/>
  <c r="K28" i="113"/>
  <c r="E28" i="113"/>
  <c r="K27" i="113"/>
  <c r="H27" i="113"/>
  <c r="E27" i="113"/>
  <c r="B27" i="113"/>
  <c r="K26" i="113"/>
  <c r="H26" i="113"/>
  <c r="E26" i="113"/>
  <c r="B26" i="113"/>
  <c r="K25" i="113"/>
  <c r="H25" i="113"/>
  <c r="E25" i="113"/>
  <c r="B25" i="113"/>
  <c r="K24" i="113"/>
  <c r="H24" i="113"/>
  <c r="E24" i="113"/>
  <c r="B24" i="113"/>
  <c r="K23" i="113"/>
  <c r="H23" i="113"/>
  <c r="E23" i="113"/>
  <c r="B23" i="113"/>
  <c r="K22" i="113"/>
  <c r="H22" i="113"/>
  <c r="E22" i="113"/>
  <c r="B22" i="113"/>
  <c r="H21" i="113"/>
  <c r="B21" i="113"/>
  <c r="K14" i="113"/>
  <c r="E14" i="113"/>
  <c r="K13" i="113"/>
  <c r="H13" i="113"/>
  <c r="E13" i="113"/>
  <c r="B13" i="113"/>
  <c r="K12" i="113"/>
  <c r="H12" i="113"/>
  <c r="E12" i="113"/>
  <c r="B12" i="113"/>
  <c r="K11" i="113"/>
  <c r="H11" i="113"/>
  <c r="E11" i="113"/>
  <c r="B11" i="113"/>
  <c r="K10" i="113"/>
  <c r="H10" i="113"/>
  <c r="E10" i="113"/>
  <c r="B10" i="113"/>
  <c r="K9" i="113"/>
  <c r="H9" i="113"/>
  <c r="E9" i="113"/>
  <c r="B9" i="113"/>
  <c r="K8" i="113"/>
  <c r="H8" i="113"/>
  <c r="E8" i="113"/>
  <c r="B8" i="113"/>
  <c r="H7" i="113"/>
  <c r="B7" i="113"/>
  <c r="D76" i="113" l="1"/>
  <c r="D77" i="113" s="1"/>
  <c r="B61" i="113"/>
  <c r="D52" i="113"/>
  <c r="J52" i="113"/>
  <c r="D142" i="113"/>
  <c r="AZ141" i="113"/>
  <c r="AZ139" i="113"/>
  <c r="AN139" i="113"/>
  <c r="AB139" i="113"/>
  <c r="P139" i="113"/>
  <c r="AZ123" i="113"/>
  <c r="AN123" i="113"/>
  <c r="AB123" i="113"/>
  <c r="P123" i="113"/>
  <c r="AB121" i="113"/>
  <c r="AZ120" i="113"/>
  <c r="AZ121" i="113" s="1"/>
  <c r="AN120" i="113"/>
  <c r="AN121" i="113" s="1"/>
  <c r="AB120" i="113"/>
  <c r="P120" i="113"/>
  <c r="P121" i="113" s="1"/>
  <c r="AZ101" i="113"/>
  <c r="AN101" i="113"/>
  <c r="AB101" i="113"/>
  <c r="P101" i="113"/>
  <c r="AZ99" i="113"/>
  <c r="AN99" i="113"/>
  <c r="AZ98" i="113"/>
  <c r="AN98" i="113"/>
  <c r="AB98" i="113"/>
  <c r="AB99" i="113" s="1"/>
  <c r="P98" i="113"/>
  <c r="P99" i="113" s="1"/>
  <c r="P79" i="113"/>
  <c r="AZ76" i="113"/>
  <c r="AN76" i="113"/>
  <c r="AZ75" i="113"/>
  <c r="AN75" i="113"/>
  <c r="AB75" i="113"/>
  <c r="P75" i="113"/>
  <c r="AZ73" i="113"/>
  <c r="AN73" i="113"/>
  <c r="AB73" i="113"/>
  <c r="P73" i="113"/>
  <c r="AX70" i="113"/>
  <c r="AX71" i="113" s="1"/>
  <c r="AZ72" i="113" s="1"/>
  <c r="AL70" i="113"/>
  <c r="AN145" i="113" s="1"/>
  <c r="Z70" i="113"/>
  <c r="AX68" i="113"/>
  <c r="AL68" i="113"/>
  <c r="Z68" i="113"/>
  <c r="N68" i="113"/>
  <c r="AX67" i="113"/>
  <c r="AL67" i="113"/>
  <c r="Z67" i="113"/>
  <c r="N67" i="113"/>
  <c r="AX66" i="113"/>
  <c r="AZ142" i="113" s="1"/>
  <c r="AL66" i="113"/>
  <c r="AN142" i="113" s="1"/>
  <c r="Z66" i="113"/>
  <c r="AB143" i="113" s="1"/>
  <c r="N66" i="113"/>
  <c r="AX65" i="113"/>
  <c r="AZ79" i="113" s="1"/>
  <c r="AL65" i="113"/>
  <c r="AN79" i="113" s="1"/>
  <c r="Z65" i="113"/>
  <c r="AB79" i="113" s="1"/>
  <c r="N65" i="113"/>
  <c r="AX64" i="113"/>
  <c r="AL64" i="113"/>
  <c r="AN141" i="113" s="1"/>
  <c r="Z64" i="113"/>
  <c r="N64" i="113"/>
  <c r="AY63" i="113"/>
  <c r="AX63" i="113"/>
  <c r="AM63" i="113"/>
  <c r="AL63" i="113"/>
  <c r="Z63" i="113"/>
  <c r="AA63" i="113" s="1"/>
  <c r="N63" i="113"/>
  <c r="DL61" i="113"/>
  <c r="CZ60" i="113"/>
  <c r="CT60" i="113"/>
  <c r="CN60" i="113"/>
  <c r="CH60" i="113"/>
  <c r="CB60" i="113"/>
  <c r="BV60" i="113"/>
  <c r="BP60" i="113"/>
  <c r="BJ60" i="113"/>
  <c r="BD60" i="113"/>
  <c r="AX60" i="113"/>
  <c r="AR60" i="113"/>
  <c r="AL60" i="113"/>
  <c r="AF60" i="113"/>
  <c r="Z60" i="113"/>
  <c r="T60" i="113"/>
  <c r="N60" i="113"/>
  <c r="CZ59" i="113"/>
  <c r="CT59" i="113"/>
  <c r="CN59" i="113"/>
  <c r="CH59" i="113"/>
  <c r="CB59" i="113"/>
  <c r="BV59" i="113"/>
  <c r="BP59" i="113"/>
  <c r="BJ59" i="113"/>
  <c r="BD59" i="113"/>
  <c r="AX59" i="113"/>
  <c r="AR59" i="113"/>
  <c r="AL59" i="113"/>
  <c r="AF59" i="113"/>
  <c r="Z59" i="113"/>
  <c r="T59" i="113"/>
  <c r="N59" i="113"/>
  <c r="CZ57" i="113"/>
  <c r="CT57" i="113"/>
  <c r="CN57" i="113"/>
  <c r="CH57" i="113"/>
  <c r="CB57" i="113"/>
  <c r="BV57" i="113"/>
  <c r="BP57" i="113"/>
  <c r="BJ57" i="113"/>
  <c r="BD57" i="113"/>
  <c r="AX57" i="113"/>
  <c r="AR57" i="113"/>
  <c r="AL57" i="113"/>
  <c r="AF57" i="113"/>
  <c r="Z57" i="113"/>
  <c r="T57" i="113"/>
  <c r="N57" i="113"/>
  <c r="DN52" i="113"/>
  <c r="DL54" i="113" s="1"/>
  <c r="DH52" i="113"/>
  <c r="DT51" i="113"/>
  <c r="DN51" i="113"/>
  <c r="DH51" i="113"/>
  <c r="CZ51" i="113"/>
  <c r="DB51" i="113" s="1"/>
  <c r="CT51" i="113"/>
  <c r="CV51" i="113" s="1"/>
  <c r="CP51" i="113"/>
  <c r="CN51" i="113"/>
  <c r="CJ51" i="113"/>
  <c r="CH51" i="113"/>
  <c r="CB51" i="113"/>
  <c r="CD51" i="113" s="1"/>
  <c r="BV51" i="113"/>
  <c r="BX51" i="113" s="1"/>
  <c r="BR51" i="113"/>
  <c r="BP51" i="113"/>
  <c r="BL51" i="113"/>
  <c r="BJ51" i="113"/>
  <c r="BD51" i="113"/>
  <c r="BF51" i="113" s="1"/>
  <c r="AX51" i="113"/>
  <c r="AZ51" i="113" s="1"/>
  <c r="AT51" i="113"/>
  <c r="AR51" i="113"/>
  <c r="AL51" i="113"/>
  <c r="AN51" i="113" s="1"/>
  <c r="AF51" i="113"/>
  <c r="AH51" i="113" s="1"/>
  <c r="Z51" i="113"/>
  <c r="AB51" i="113" s="1"/>
  <c r="V51" i="113"/>
  <c r="T51" i="113"/>
  <c r="P51" i="113"/>
  <c r="N51" i="113"/>
  <c r="CZ50" i="113"/>
  <c r="CT50" i="113"/>
  <c r="CN50" i="113"/>
  <c r="CH50" i="113"/>
  <c r="CB50" i="113"/>
  <c r="BV50" i="113"/>
  <c r="BP50" i="113"/>
  <c r="BJ50" i="113"/>
  <c r="BD50" i="113"/>
  <c r="AX50" i="113"/>
  <c r="AR50" i="113"/>
  <c r="AL50" i="113"/>
  <c r="AF50" i="113"/>
  <c r="Z50" i="113"/>
  <c r="T50" i="113"/>
  <c r="N50" i="113"/>
  <c r="DN49" i="113"/>
  <c r="DH49" i="113"/>
  <c r="DF61" i="113" s="1"/>
  <c r="CV49" i="113"/>
  <c r="CJ49" i="113"/>
  <c r="CH61" i="113" s="1"/>
  <c r="BF49" i="113"/>
  <c r="DR48" i="113"/>
  <c r="DT49" i="113" s="1"/>
  <c r="DT52" i="113" s="1"/>
  <c r="DL48" i="113"/>
  <c r="DF48" i="113"/>
  <c r="CT48" i="113"/>
  <c r="CN48" i="113"/>
  <c r="CP49" i="113" s="1"/>
  <c r="CH48" i="113"/>
  <c r="CB48" i="113"/>
  <c r="CD49" i="113" s="1"/>
  <c r="AX48" i="113"/>
  <c r="AZ49" i="113" s="1"/>
  <c r="AR48" i="113"/>
  <c r="AT49" i="113" s="1"/>
  <c r="AL48" i="113"/>
  <c r="AN49" i="113" s="1"/>
  <c r="AL61" i="113" s="1"/>
  <c r="AF48" i="113"/>
  <c r="AH49" i="113" s="1"/>
  <c r="ER47" i="113"/>
  <c r="EL47" i="113"/>
  <c r="EF47" i="113"/>
  <c r="DZ47" i="113"/>
  <c r="CZ47" i="113"/>
  <c r="CZ48" i="113" s="1"/>
  <c r="DB49" i="113" s="1"/>
  <c r="CT47" i="113"/>
  <c r="CN47" i="113"/>
  <c r="CH47" i="113"/>
  <c r="CB47" i="113"/>
  <c r="BV47" i="113"/>
  <c r="BV48" i="113" s="1"/>
  <c r="BX49" i="113" s="1"/>
  <c r="BP47" i="113"/>
  <c r="BP48" i="113" s="1"/>
  <c r="BR49" i="113" s="1"/>
  <c r="BJ47" i="113"/>
  <c r="BJ48" i="113" s="1"/>
  <c r="BL49" i="113" s="1"/>
  <c r="BD47" i="113"/>
  <c r="BD48" i="113" s="1"/>
  <c r="AX47" i="113"/>
  <c r="AR47" i="113"/>
  <c r="AL47" i="113"/>
  <c r="AF47" i="113"/>
  <c r="Z47" i="113"/>
  <c r="Z48" i="113" s="1"/>
  <c r="AB49" i="113" s="1"/>
  <c r="T47" i="113"/>
  <c r="T48" i="113" s="1"/>
  <c r="V49" i="113" s="1"/>
  <c r="N47" i="113"/>
  <c r="N48" i="113" s="1"/>
  <c r="P49" i="113" s="1"/>
  <c r="AU42" i="113"/>
  <c r="AO42" i="113"/>
  <c r="AI42" i="113"/>
  <c r="AC42" i="113"/>
  <c r="W42" i="113"/>
  <c r="Q42" i="113"/>
  <c r="AU41" i="113"/>
  <c r="AR41" i="113"/>
  <c r="AO41" i="113"/>
  <c r="AL41" i="113"/>
  <c r="AI41" i="113"/>
  <c r="AF41" i="113"/>
  <c r="AC41" i="113"/>
  <c r="Z41" i="113"/>
  <c r="W41" i="113"/>
  <c r="T41" i="113"/>
  <c r="Q41" i="113"/>
  <c r="N41" i="113"/>
  <c r="AU40" i="113"/>
  <c r="AR40" i="113"/>
  <c r="AO40" i="113"/>
  <c r="AL40" i="113"/>
  <c r="AI40" i="113"/>
  <c r="AF40" i="113"/>
  <c r="AC40" i="113"/>
  <c r="Z40" i="113"/>
  <c r="W40" i="113"/>
  <c r="T40" i="113"/>
  <c r="Q40" i="113"/>
  <c r="N40" i="113"/>
  <c r="AU39" i="113"/>
  <c r="AR39" i="113"/>
  <c r="AO39" i="113"/>
  <c r="AL39" i="113"/>
  <c r="AI39" i="113"/>
  <c r="AF39" i="113"/>
  <c r="AC39" i="113"/>
  <c r="Z39" i="113"/>
  <c r="W39" i="113"/>
  <c r="T39" i="113"/>
  <c r="Q39" i="113"/>
  <c r="N39" i="113"/>
  <c r="AU38" i="113"/>
  <c r="AR38" i="113"/>
  <c r="AO38" i="113"/>
  <c r="AL38" i="113"/>
  <c r="AI38" i="113"/>
  <c r="AF38" i="113"/>
  <c r="AC38" i="113"/>
  <c r="Z38" i="113"/>
  <c r="W38" i="113"/>
  <c r="T38" i="113"/>
  <c r="Q38" i="113"/>
  <c r="N38" i="113"/>
  <c r="AU37" i="113"/>
  <c r="AR37" i="113"/>
  <c r="AO37" i="113"/>
  <c r="AL37" i="113"/>
  <c r="AI37" i="113"/>
  <c r="AF37" i="113"/>
  <c r="AC37" i="113"/>
  <c r="Z37" i="113"/>
  <c r="W37" i="113"/>
  <c r="T37" i="113"/>
  <c r="Q37" i="113"/>
  <c r="N37" i="113"/>
  <c r="AU36" i="113"/>
  <c r="AR36" i="113"/>
  <c r="AO36" i="113"/>
  <c r="AL36" i="113"/>
  <c r="AI36" i="113"/>
  <c r="AF36" i="113"/>
  <c r="AC36" i="113"/>
  <c r="Z36" i="113"/>
  <c r="W36" i="113"/>
  <c r="T36" i="113"/>
  <c r="Q36" i="113"/>
  <c r="N36" i="113"/>
  <c r="AR35" i="113"/>
  <c r="AL35" i="113"/>
  <c r="AF35" i="113"/>
  <c r="Z35" i="113"/>
  <c r="T35" i="113"/>
  <c r="N35" i="113"/>
  <c r="EL32" i="113"/>
  <c r="EL48" i="113" s="1"/>
  <c r="EF32" i="113"/>
  <c r="EF48" i="113" s="1"/>
  <c r="DZ32" i="113"/>
  <c r="DZ48" i="113" s="1"/>
  <c r="EP29" i="113"/>
  <c r="ER32" i="113" s="1"/>
  <c r="ER48" i="113" s="1"/>
  <c r="EJ29" i="113"/>
  <c r="ED29" i="113"/>
  <c r="DX29" i="113"/>
  <c r="AU28" i="113"/>
  <c r="AO28" i="113"/>
  <c r="AI28" i="113"/>
  <c r="AC28" i="113"/>
  <c r="W28" i="113"/>
  <c r="Q28" i="113"/>
  <c r="AU27" i="113"/>
  <c r="AR27" i="113"/>
  <c r="AO27" i="113"/>
  <c r="AL27" i="113"/>
  <c r="AI27" i="113"/>
  <c r="AF27" i="113"/>
  <c r="AC27" i="113"/>
  <c r="Z27" i="113"/>
  <c r="W27" i="113"/>
  <c r="T27" i="113"/>
  <c r="Q27" i="113"/>
  <c r="N27" i="113"/>
  <c r="AU26" i="113"/>
  <c r="AR26" i="113"/>
  <c r="AO26" i="113"/>
  <c r="AL26" i="113"/>
  <c r="AI26" i="113"/>
  <c r="AF26" i="113"/>
  <c r="AC26" i="113"/>
  <c r="Z26" i="113"/>
  <c r="W26" i="113"/>
  <c r="T26" i="113"/>
  <c r="Q26" i="113"/>
  <c r="N26" i="113"/>
  <c r="AU25" i="113"/>
  <c r="AR25" i="113"/>
  <c r="AO25" i="113"/>
  <c r="AL25" i="113"/>
  <c r="AI25" i="113"/>
  <c r="AF25" i="113"/>
  <c r="AC25" i="113"/>
  <c r="Z25" i="113"/>
  <c r="W25" i="113"/>
  <c r="T25" i="113"/>
  <c r="Q25" i="113"/>
  <c r="N25" i="113"/>
  <c r="AU24" i="113"/>
  <c r="AR24" i="113"/>
  <c r="AO24" i="113"/>
  <c r="AL24" i="113"/>
  <c r="AI24" i="113"/>
  <c r="AF24" i="113"/>
  <c r="AC24" i="113"/>
  <c r="Z24" i="113"/>
  <c r="W24" i="113"/>
  <c r="T24" i="113"/>
  <c r="Q24" i="113"/>
  <c r="N24" i="113"/>
  <c r="AU23" i="113"/>
  <c r="AR23" i="113"/>
  <c r="AO23" i="113"/>
  <c r="AL23" i="113"/>
  <c r="AI23" i="113"/>
  <c r="AF23" i="113"/>
  <c r="AC23" i="113"/>
  <c r="Z23" i="113"/>
  <c r="W23" i="113"/>
  <c r="T23" i="113"/>
  <c r="Q23" i="113"/>
  <c r="N23" i="113"/>
  <c r="AU22" i="113"/>
  <c r="AR22" i="113"/>
  <c r="AO22" i="113"/>
  <c r="AL22" i="113"/>
  <c r="AI22" i="113"/>
  <c r="AF22" i="113"/>
  <c r="AC22" i="113"/>
  <c r="Z22" i="113"/>
  <c r="W22" i="113"/>
  <c r="T22" i="113"/>
  <c r="Q22" i="113"/>
  <c r="N22" i="113"/>
  <c r="AR21" i="113"/>
  <c r="AL21" i="113"/>
  <c r="AF21" i="113"/>
  <c r="Z21" i="113"/>
  <c r="T21" i="113"/>
  <c r="N21" i="113"/>
  <c r="AU14" i="113"/>
  <c r="AI14" i="113"/>
  <c r="AC14" i="113"/>
  <c r="W14" i="113"/>
  <c r="Q14" i="113"/>
  <c r="AU13" i="113"/>
  <c r="AR13" i="113"/>
  <c r="AL13" i="113"/>
  <c r="AI13" i="113"/>
  <c r="AF13" i="113"/>
  <c r="AC13" i="113"/>
  <c r="Z13" i="113"/>
  <c r="W13" i="113"/>
  <c r="T13" i="113"/>
  <c r="Q13" i="113"/>
  <c r="N13" i="113"/>
  <c r="AU12" i="113"/>
  <c r="AR12" i="113"/>
  <c r="AL12" i="113"/>
  <c r="AI12" i="113"/>
  <c r="AF12" i="113"/>
  <c r="AC12" i="113"/>
  <c r="Z12" i="113"/>
  <c r="W12" i="113"/>
  <c r="T12" i="113"/>
  <c r="Q12" i="113"/>
  <c r="N12" i="113"/>
  <c r="AU11" i="113"/>
  <c r="AR11" i="113"/>
  <c r="AL11" i="113"/>
  <c r="AI11" i="113"/>
  <c r="AF11" i="113"/>
  <c r="AC11" i="113"/>
  <c r="Z11" i="113"/>
  <c r="W11" i="113"/>
  <c r="T11" i="113"/>
  <c r="Q11" i="113"/>
  <c r="N11" i="113"/>
  <c r="AU10" i="113"/>
  <c r="AR10" i="113"/>
  <c r="AL10" i="113"/>
  <c r="AI10" i="113"/>
  <c r="AF10" i="113"/>
  <c r="AC10" i="113"/>
  <c r="Z10" i="113"/>
  <c r="W10" i="113"/>
  <c r="T10" i="113"/>
  <c r="Q10" i="113"/>
  <c r="N10" i="113"/>
  <c r="DS9" i="113"/>
  <c r="AU9" i="113"/>
  <c r="AR9" i="113"/>
  <c r="AL9" i="113"/>
  <c r="AI9" i="113"/>
  <c r="AF9" i="113"/>
  <c r="AC9" i="113"/>
  <c r="Z9" i="113"/>
  <c r="W9" i="113"/>
  <c r="T9" i="113"/>
  <c r="Q9" i="113"/>
  <c r="N9" i="113"/>
  <c r="AU8" i="113"/>
  <c r="AR8" i="113"/>
  <c r="AL8" i="113"/>
  <c r="AI8" i="113"/>
  <c r="AF8" i="113"/>
  <c r="AC8" i="113"/>
  <c r="Z8" i="113"/>
  <c r="W8" i="113"/>
  <c r="T8" i="113"/>
  <c r="Q8" i="113"/>
  <c r="N8" i="113"/>
  <c r="AR7" i="113"/>
  <c r="AL7" i="113"/>
  <c r="AF7" i="113"/>
  <c r="Z7" i="113"/>
  <c r="T7" i="113"/>
  <c r="N7" i="113"/>
  <c r="P76" i="113" l="1"/>
  <c r="P77" i="113" s="1"/>
  <c r="H55" i="113"/>
  <c r="H53" i="113"/>
  <c r="J53" i="113" s="1"/>
  <c r="J54" i="113" s="1"/>
  <c r="J55" i="113" s="1"/>
  <c r="H56" i="113" s="1"/>
  <c r="H58" i="113" s="1"/>
  <c r="H54" i="113"/>
  <c r="B54" i="113"/>
  <c r="D53" i="113"/>
  <c r="D54" i="113" s="1"/>
  <c r="B55" i="113"/>
  <c r="B53" i="113"/>
  <c r="O63" i="113"/>
  <c r="P142" i="113"/>
  <c r="AB145" i="113"/>
  <c r="AN77" i="113"/>
  <c r="AZ77" i="113"/>
  <c r="AX61" i="113"/>
  <c r="AZ52" i="113"/>
  <c r="EP51" i="113"/>
  <c r="EJ50" i="113"/>
  <c r="EJ51" i="113"/>
  <c r="EP50" i="113"/>
  <c r="EP49" i="113"/>
  <c r="EJ49" i="113"/>
  <c r="EL49" i="113"/>
  <c r="ED50" i="113"/>
  <c r="ED49" i="113"/>
  <c r="EF49" i="113" s="1"/>
  <c r="EF50" i="113" s="1"/>
  <c r="EF51" i="113" s="1"/>
  <c r="ED52" i="113" s="1"/>
  <c r="ED54" i="113" s="1"/>
  <c r="ED56" i="113" s="1"/>
  <c r="ED51" i="113"/>
  <c r="BV61" i="113"/>
  <c r="BX52" i="113"/>
  <c r="BD61" i="113"/>
  <c r="BF52" i="113"/>
  <c r="AF61" i="113"/>
  <c r="AH52" i="113"/>
  <c r="CT61" i="113"/>
  <c r="CV52" i="113"/>
  <c r="DH53" i="113"/>
  <c r="DH54" i="113" s="1"/>
  <c r="DH55" i="113" s="1"/>
  <c r="DF56" i="113" s="1"/>
  <c r="DF58" i="113" s="1"/>
  <c r="CN61" i="113"/>
  <c r="CP52" i="113"/>
  <c r="Z61" i="113"/>
  <c r="AB52" i="113"/>
  <c r="AR61" i="113"/>
  <c r="AT52" i="113"/>
  <c r="DR55" i="113"/>
  <c r="DR53" i="113"/>
  <c r="DT53" i="113" s="1"/>
  <c r="DT54" i="113" s="1"/>
  <c r="DT55" i="113" s="1"/>
  <c r="DR56" i="113" s="1"/>
  <c r="DR58" i="113" s="1"/>
  <c r="DR60" i="113" s="1"/>
  <c r="DR54" i="113"/>
  <c r="AZ80" i="113"/>
  <c r="AZ126" i="113" s="1"/>
  <c r="AZ74" i="113"/>
  <c r="CZ61" i="113"/>
  <c r="DB52" i="113"/>
  <c r="ER49" i="113"/>
  <c r="N61" i="113"/>
  <c r="P52" i="113"/>
  <c r="BJ61" i="113"/>
  <c r="BL52" i="113"/>
  <c r="CB61" i="113"/>
  <c r="CD52" i="113"/>
  <c r="DX51" i="113"/>
  <c r="DZ49" i="113"/>
  <c r="DZ50" i="113" s="1"/>
  <c r="DZ51" i="113" s="1"/>
  <c r="DX52" i="113" s="1"/>
  <c r="DX54" i="113" s="1"/>
  <c r="DX56" i="113" s="1"/>
  <c r="DX50" i="113"/>
  <c r="DX49" i="113"/>
  <c r="T61" i="113"/>
  <c r="V52" i="113"/>
  <c r="BR52" i="113"/>
  <c r="BP61" i="113"/>
  <c r="DL53" i="113"/>
  <c r="DN53" i="113" s="1"/>
  <c r="DN54" i="113" s="1"/>
  <c r="DN55" i="113" s="1"/>
  <c r="DL56" i="113" s="1"/>
  <c r="DL58" i="113" s="1"/>
  <c r="Z71" i="113"/>
  <c r="AB72" i="113" s="1"/>
  <c r="AB142" i="113"/>
  <c r="DL55" i="113"/>
  <c r="AN52" i="113"/>
  <c r="CJ52" i="113"/>
  <c r="AL71" i="113"/>
  <c r="AN72" i="113" s="1"/>
  <c r="AZ145" i="113"/>
  <c r="DF54" i="113"/>
  <c r="DF53" i="113"/>
  <c r="DF55" i="113"/>
  <c r="AB76" i="113"/>
  <c r="AB77" i="113" s="1"/>
  <c r="D139" i="112"/>
  <c r="D123" i="112"/>
  <c r="D120" i="112"/>
  <c r="D101" i="112"/>
  <c r="D98" i="112"/>
  <c r="D75" i="112"/>
  <c r="D73" i="112"/>
  <c r="B68" i="112"/>
  <c r="B67" i="112"/>
  <c r="B66" i="112"/>
  <c r="B65" i="112"/>
  <c r="B64" i="112"/>
  <c r="B63" i="112"/>
  <c r="D55" i="113" l="1"/>
  <c r="B56" i="113" s="1"/>
  <c r="B58" i="113" s="1"/>
  <c r="AZ78" i="113"/>
  <c r="BX53" i="113"/>
  <c r="BX54" i="113" s="1"/>
  <c r="BX55" i="113" s="1"/>
  <c r="BV56" i="113" s="1"/>
  <c r="BV58" i="113" s="1"/>
  <c r="BV55" i="113"/>
  <c r="BV53" i="113"/>
  <c r="BV54" i="113"/>
  <c r="Z54" i="113"/>
  <c r="Z55" i="113"/>
  <c r="Z53" i="113"/>
  <c r="AB53" i="113" s="1"/>
  <c r="AB54" i="113" s="1"/>
  <c r="AB55" i="113" s="1"/>
  <c r="Z56" i="113" s="1"/>
  <c r="Z58" i="113" s="1"/>
  <c r="AL55" i="113"/>
  <c r="AL53" i="113"/>
  <c r="AN53" i="113" s="1"/>
  <c r="AN54" i="113" s="1"/>
  <c r="AN55" i="113" s="1"/>
  <c r="AL56" i="113" s="1"/>
  <c r="AL58" i="113" s="1"/>
  <c r="AL54" i="113"/>
  <c r="AB80" i="113"/>
  <c r="AB126" i="113" s="1"/>
  <c r="AB74" i="113"/>
  <c r="AB78" i="113" s="1"/>
  <c r="BJ55" i="113"/>
  <c r="BJ53" i="113"/>
  <c r="BL53" i="113" s="1"/>
  <c r="BL54" i="113" s="1"/>
  <c r="BL55" i="113" s="1"/>
  <c r="BJ56" i="113" s="1"/>
  <c r="BJ58" i="113" s="1"/>
  <c r="BJ54" i="113"/>
  <c r="BD55" i="113"/>
  <c r="BD53" i="113"/>
  <c r="BF53" i="113" s="1"/>
  <c r="BF54" i="113" s="1"/>
  <c r="BF55" i="113" s="1"/>
  <c r="BD56" i="113" s="1"/>
  <c r="BD58" i="113" s="1"/>
  <c r="BD54" i="113"/>
  <c r="AN80" i="113"/>
  <c r="AN126" i="113" s="1"/>
  <c r="AN74" i="113"/>
  <c r="AN78" i="113" s="1"/>
  <c r="T54" i="113"/>
  <c r="T53" i="113"/>
  <c r="V53" i="113" s="1"/>
  <c r="V54" i="113" s="1"/>
  <c r="T55" i="113"/>
  <c r="N55" i="113"/>
  <c r="N53" i="113"/>
  <c r="P53" i="113" s="1"/>
  <c r="N54" i="113"/>
  <c r="DB53" i="113"/>
  <c r="DB54" i="113" s="1"/>
  <c r="DB55" i="113" s="1"/>
  <c r="CZ56" i="113" s="1"/>
  <c r="CZ58" i="113" s="1"/>
  <c r="CZ55" i="113"/>
  <c r="CZ53" i="113"/>
  <c r="CZ54" i="113"/>
  <c r="AR54" i="113"/>
  <c r="AR53" i="113"/>
  <c r="AR55" i="113"/>
  <c r="AT53" i="113"/>
  <c r="AT54" i="113" s="1"/>
  <c r="AT55" i="113" s="1"/>
  <c r="AR56" i="113" s="1"/>
  <c r="AR58" i="113" s="1"/>
  <c r="CJ53" i="113"/>
  <c r="CJ54" i="113" s="1"/>
  <c r="CJ55" i="113" s="1"/>
  <c r="CH56" i="113" s="1"/>
  <c r="CH58" i="113" s="1"/>
  <c r="CH55" i="113"/>
  <c r="CH53" i="113"/>
  <c r="CH54" i="113"/>
  <c r="ER50" i="113"/>
  <c r="ER51" i="113" s="1"/>
  <c r="EP52" i="113" s="1"/>
  <c r="EP54" i="113" s="1"/>
  <c r="EP56" i="113" s="1"/>
  <c r="CT54" i="113"/>
  <c r="CT55" i="113"/>
  <c r="CT53" i="113"/>
  <c r="CV53" i="113" s="1"/>
  <c r="CV54" i="113" s="1"/>
  <c r="CV55" i="113" s="1"/>
  <c r="CT56" i="113" s="1"/>
  <c r="CT58" i="113" s="1"/>
  <c r="AZ94" i="113"/>
  <c r="AZ88" i="113"/>
  <c r="AZ84" i="113"/>
  <c r="AZ82" i="113"/>
  <c r="AZ104" i="113"/>
  <c r="AZ87" i="113"/>
  <c r="AZ95" i="113"/>
  <c r="AZ89" i="113"/>
  <c r="AZ83" i="113"/>
  <c r="AZ93" i="113"/>
  <c r="AZ85" i="113"/>
  <c r="AZ136" i="113"/>
  <c r="AZ130" i="113"/>
  <c r="AZ128" i="113"/>
  <c r="AZ135" i="113"/>
  <c r="AZ131" i="113"/>
  <c r="AZ127" i="113"/>
  <c r="BP54" i="113"/>
  <c r="BP53" i="113"/>
  <c r="BR53" i="113" s="1"/>
  <c r="BR54" i="113" s="1"/>
  <c r="BR55" i="113" s="1"/>
  <c r="BP56" i="113" s="1"/>
  <c r="BP58" i="113" s="1"/>
  <c r="BP55" i="113"/>
  <c r="CB55" i="113"/>
  <c r="CB53" i="113"/>
  <c r="CD53" i="113" s="1"/>
  <c r="CD54" i="113" s="1"/>
  <c r="CD55" i="113" s="1"/>
  <c r="CB56" i="113" s="1"/>
  <c r="CB58" i="113" s="1"/>
  <c r="CB54" i="113"/>
  <c r="CN54" i="113"/>
  <c r="CN53" i="113"/>
  <c r="CP53" i="113" s="1"/>
  <c r="CP54" i="113" s="1"/>
  <c r="CP55" i="113" s="1"/>
  <c r="CN56" i="113" s="1"/>
  <c r="CN58" i="113" s="1"/>
  <c r="CN55" i="113"/>
  <c r="AF55" i="113"/>
  <c r="AF53" i="113"/>
  <c r="AH53" i="113" s="1"/>
  <c r="AH54" i="113" s="1"/>
  <c r="AH55" i="113" s="1"/>
  <c r="AF56" i="113" s="1"/>
  <c r="AF58" i="113" s="1"/>
  <c r="AF54" i="113"/>
  <c r="AZ53" i="113"/>
  <c r="AZ54" i="113" s="1"/>
  <c r="AX55" i="113"/>
  <c r="AX53" i="113"/>
  <c r="AX54" i="113"/>
  <c r="EL50" i="113"/>
  <c r="EL51" i="113" s="1"/>
  <c r="EJ52" i="113" s="1"/>
  <c r="EJ54" i="113" s="1"/>
  <c r="EJ56" i="113" s="1"/>
  <c r="D121" i="112"/>
  <c r="D99" i="112"/>
  <c r="D79" i="112"/>
  <c r="H60" i="112"/>
  <c r="B60" i="112"/>
  <c r="H59" i="112"/>
  <c r="B59" i="112"/>
  <c r="H57" i="112"/>
  <c r="B57" i="112"/>
  <c r="H51" i="112"/>
  <c r="J51" i="112" s="1"/>
  <c r="B51" i="112"/>
  <c r="D51" i="112" s="1"/>
  <c r="H50" i="112"/>
  <c r="B50" i="112"/>
  <c r="H47" i="112"/>
  <c r="H48" i="112" s="1"/>
  <c r="J49" i="112" s="1"/>
  <c r="B47" i="112"/>
  <c r="B48" i="112" s="1"/>
  <c r="D49" i="112" s="1"/>
  <c r="K42" i="112"/>
  <c r="E42" i="112"/>
  <c r="K41" i="112"/>
  <c r="E41" i="112"/>
  <c r="K40" i="112"/>
  <c r="E40" i="112"/>
  <c r="K39" i="112"/>
  <c r="E39" i="112"/>
  <c r="K38" i="112"/>
  <c r="E38" i="112"/>
  <c r="K37" i="112"/>
  <c r="E37" i="112"/>
  <c r="K36" i="112"/>
  <c r="E36" i="112"/>
  <c r="K28" i="112"/>
  <c r="E28" i="112"/>
  <c r="K27" i="112"/>
  <c r="E27" i="112"/>
  <c r="K26" i="112"/>
  <c r="E26" i="112"/>
  <c r="K25" i="112"/>
  <c r="E25" i="112"/>
  <c r="K24" i="112"/>
  <c r="E24" i="112"/>
  <c r="K23" i="112"/>
  <c r="E23" i="112"/>
  <c r="K22" i="112"/>
  <c r="E22" i="112"/>
  <c r="K14" i="112"/>
  <c r="E14" i="112"/>
  <c r="K13" i="112"/>
  <c r="E13" i="112"/>
  <c r="K12" i="112"/>
  <c r="E12" i="112"/>
  <c r="K11" i="112"/>
  <c r="E11" i="112"/>
  <c r="K10" i="112"/>
  <c r="E10" i="112"/>
  <c r="K9" i="112"/>
  <c r="E9" i="112"/>
  <c r="K8" i="112"/>
  <c r="E8" i="112"/>
  <c r="AZ139" i="112"/>
  <c r="AN139" i="112"/>
  <c r="AB139" i="112"/>
  <c r="P139" i="112"/>
  <c r="AZ123" i="112"/>
  <c r="AN123" i="112"/>
  <c r="AB123" i="112"/>
  <c r="P123" i="112"/>
  <c r="AZ120" i="112"/>
  <c r="AZ121" i="112" s="1"/>
  <c r="AN120" i="112"/>
  <c r="AN121" i="112" s="1"/>
  <c r="AB120" i="112"/>
  <c r="AB121" i="112" s="1"/>
  <c r="P120" i="112"/>
  <c r="P121" i="112" s="1"/>
  <c r="AZ101" i="112"/>
  <c r="AN101" i="112"/>
  <c r="AB101" i="112"/>
  <c r="P101" i="112"/>
  <c r="AZ98" i="112"/>
  <c r="AZ99" i="112" s="1"/>
  <c r="AN98" i="112"/>
  <c r="AN99" i="112" s="1"/>
  <c r="AB98" i="112"/>
  <c r="AB99" i="112" s="1"/>
  <c r="P98" i="112"/>
  <c r="P99" i="112" s="1"/>
  <c r="AZ75" i="112"/>
  <c r="AN75" i="112"/>
  <c r="AB75" i="112"/>
  <c r="P75" i="112"/>
  <c r="AZ73" i="112"/>
  <c r="AN73" i="112"/>
  <c r="AB73" i="112"/>
  <c r="P73" i="112"/>
  <c r="AX71" i="112"/>
  <c r="AZ72" i="112" s="1"/>
  <c r="AX70" i="112"/>
  <c r="AL70" i="112"/>
  <c r="Z70" i="112"/>
  <c r="Y72" i="112" s="1"/>
  <c r="Z72" i="112" s="1"/>
  <c r="AX68" i="112"/>
  <c r="AL68" i="112"/>
  <c r="Z68" i="112"/>
  <c r="N68" i="112"/>
  <c r="AX67" i="112"/>
  <c r="AL67" i="112"/>
  <c r="Z67" i="112"/>
  <c r="N67" i="112"/>
  <c r="AX66" i="112"/>
  <c r="AL66" i="112"/>
  <c r="AN142" i="112" s="1"/>
  <c r="Z66" i="112"/>
  <c r="N66" i="112"/>
  <c r="AX65" i="112"/>
  <c r="AZ79" i="112" s="1"/>
  <c r="AL65" i="112"/>
  <c r="AN79" i="112" s="1"/>
  <c r="Z65" i="112"/>
  <c r="AB79" i="112" s="1"/>
  <c r="N65" i="112"/>
  <c r="P79" i="112" s="1"/>
  <c r="AX64" i="112"/>
  <c r="AZ141" i="112" s="1"/>
  <c r="AL64" i="112"/>
  <c r="Z64" i="112"/>
  <c r="N64" i="112"/>
  <c r="AX63" i="112"/>
  <c r="AY63" i="112" s="1"/>
  <c r="AL63" i="112"/>
  <c r="AM63" i="112" s="1"/>
  <c r="Z63" i="112"/>
  <c r="N63" i="112"/>
  <c r="O63" i="112" s="1"/>
  <c r="CZ60" i="112"/>
  <c r="CT60" i="112"/>
  <c r="CN60" i="112"/>
  <c r="CH60" i="112"/>
  <c r="CB60" i="112"/>
  <c r="BV60" i="112"/>
  <c r="BP60" i="112"/>
  <c r="BJ60" i="112"/>
  <c r="BD60" i="112"/>
  <c r="AX60" i="112"/>
  <c r="AR60" i="112"/>
  <c r="AL60" i="112"/>
  <c r="AF60" i="112"/>
  <c r="Z60" i="112"/>
  <c r="T60" i="112"/>
  <c r="N60" i="112"/>
  <c r="CZ59" i="112"/>
  <c r="CT59" i="112"/>
  <c r="CN59" i="112"/>
  <c r="CH59" i="112"/>
  <c r="CB59" i="112"/>
  <c r="BV59" i="112"/>
  <c r="BP59" i="112"/>
  <c r="BJ59" i="112"/>
  <c r="BD59" i="112"/>
  <c r="AX59" i="112"/>
  <c r="AR59" i="112"/>
  <c r="AL59" i="112"/>
  <c r="AF59" i="112"/>
  <c r="Z59" i="112"/>
  <c r="T59" i="112"/>
  <c r="N59" i="112"/>
  <c r="CZ57" i="112"/>
  <c r="CT57" i="112"/>
  <c r="CN57" i="112"/>
  <c r="CH57" i="112"/>
  <c r="CB57" i="112"/>
  <c r="BV57" i="112"/>
  <c r="BP57" i="112"/>
  <c r="BJ57" i="112"/>
  <c r="BD57" i="112"/>
  <c r="AX57" i="112"/>
  <c r="AR57" i="112"/>
  <c r="AL57" i="112"/>
  <c r="AF57" i="112"/>
  <c r="Z57" i="112"/>
  <c r="T57" i="112"/>
  <c r="N57" i="112"/>
  <c r="DT51" i="112"/>
  <c r="DN51" i="112"/>
  <c r="DH51" i="112"/>
  <c r="CZ51" i="112"/>
  <c r="DB51" i="112" s="1"/>
  <c r="CV51" i="112"/>
  <c r="CT51" i="112"/>
  <c r="CN51" i="112"/>
  <c r="CP51" i="112" s="1"/>
  <c r="CH51" i="112"/>
  <c r="CJ51" i="112" s="1"/>
  <c r="CB51" i="112"/>
  <c r="CD51" i="112" s="1"/>
  <c r="BX51" i="112"/>
  <c r="BV51" i="112"/>
  <c r="BP51" i="112"/>
  <c r="BR51" i="112" s="1"/>
  <c r="BJ51" i="112"/>
  <c r="BL51" i="112" s="1"/>
  <c r="BD51" i="112"/>
  <c r="BF51" i="112" s="1"/>
  <c r="AX51" i="112"/>
  <c r="AZ51" i="112" s="1"/>
  <c r="AR51" i="112"/>
  <c r="AT51" i="112" s="1"/>
  <c r="AL51" i="112"/>
  <c r="AN51" i="112" s="1"/>
  <c r="AH51" i="112"/>
  <c r="AF51" i="112"/>
  <c r="AB51" i="112"/>
  <c r="Z51" i="112"/>
  <c r="T51" i="112"/>
  <c r="V51" i="112" s="1"/>
  <c r="N51" i="112"/>
  <c r="P51" i="112" s="1"/>
  <c r="CZ50" i="112"/>
  <c r="CT50" i="112"/>
  <c r="CN50" i="112"/>
  <c r="CH50" i="112"/>
  <c r="CB50" i="112"/>
  <c r="BV50" i="112"/>
  <c r="BP50" i="112"/>
  <c r="BJ50" i="112"/>
  <c r="BD50" i="112"/>
  <c r="AX50" i="112"/>
  <c r="AR50" i="112"/>
  <c r="AL50" i="112"/>
  <c r="AF50" i="112"/>
  <c r="Z50" i="112"/>
  <c r="T50" i="112"/>
  <c r="N50" i="112"/>
  <c r="DR48" i="112"/>
  <c r="DT49" i="112" s="1"/>
  <c r="DT52" i="112" s="1"/>
  <c r="DL48" i="112"/>
  <c r="DN49" i="112" s="1"/>
  <c r="DF48" i="112"/>
  <c r="DH49" i="112" s="1"/>
  <c r="CZ48" i="112"/>
  <c r="DB49" i="112" s="1"/>
  <c r="Z48" i="112"/>
  <c r="AB49" i="112" s="1"/>
  <c r="ER47" i="112"/>
  <c r="EL47" i="112"/>
  <c r="EF47" i="112"/>
  <c r="DZ47" i="112"/>
  <c r="CZ47" i="112"/>
  <c r="CT47" i="112"/>
  <c r="CT48" i="112" s="1"/>
  <c r="CV49" i="112" s="1"/>
  <c r="CN47" i="112"/>
  <c r="CN48" i="112" s="1"/>
  <c r="CP49" i="112" s="1"/>
  <c r="CH47" i="112"/>
  <c r="CH48" i="112" s="1"/>
  <c r="CJ49" i="112" s="1"/>
  <c r="CH61" i="112" s="1"/>
  <c r="CB47" i="112"/>
  <c r="CB48" i="112" s="1"/>
  <c r="CD49" i="112" s="1"/>
  <c r="BV47" i="112"/>
  <c r="BV48" i="112" s="1"/>
  <c r="BX49" i="112" s="1"/>
  <c r="BP47" i="112"/>
  <c r="BP48" i="112" s="1"/>
  <c r="BR49" i="112" s="1"/>
  <c r="BJ47" i="112"/>
  <c r="BJ48" i="112" s="1"/>
  <c r="BL49" i="112" s="1"/>
  <c r="BD47" i="112"/>
  <c r="BD48" i="112" s="1"/>
  <c r="BF49" i="112" s="1"/>
  <c r="AX47" i="112"/>
  <c r="AX48" i="112" s="1"/>
  <c r="AZ49" i="112" s="1"/>
  <c r="AR47" i="112"/>
  <c r="AR48" i="112" s="1"/>
  <c r="AT49" i="112" s="1"/>
  <c r="AL47" i="112"/>
  <c r="AL48" i="112" s="1"/>
  <c r="AN49" i="112" s="1"/>
  <c r="AF47" i="112"/>
  <c r="AF48" i="112" s="1"/>
  <c r="AH49" i="112" s="1"/>
  <c r="Z47" i="112"/>
  <c r="T47" i="112"/>
  <c r="T48" i="112" s="1"/>
  <c r="V49" i="112" s="1"/>
  <c r="N47" i="112"/>
  <c r="N48" i="112" s="1"/>
  <c r="P49" i="112" s="1"/>
  <c r="AU42" i="112"/>
  <c r="AO42" i="112"/>
  <c r="AI42" i="112"/>
  <c r="AC42" i="112"/>
  <c r="W42" i="112"/>
  <c r="Q42" i="112"/>
  <c r="AU41" i="112"/>
  <c r="AR41" i="112"/>
  <c r="AO41" i="112"/>
  <c r="AL41" i="112"/>
  <c r="AI41" i="112"/>
  <c r="AF41" i="112"/>
  <c r="AC41" i="112"/>
  <c r="Z41" i="112"/>
  <c r="W41" i="112"/>
  <c r="T41" i="112"/>
  <c r="Q41" i="112"/>
  <c r="N41" i="112"/>
  <c r="AU40" i="112"/>
  <c r="AR40" i="112"/>
  <c r="AO40" i="112"/>
  <c r="AL40" i="112"/>
  <c r="AI40" i="112"/>
  <c r="AF40" i="112"/>
  <c r="AC40" i="112"/>
  <c r="Z40" i="112"/>
  <c r="W40" i="112"/>
  <c r="T40" i="112"/>
  <c r="Q40" i="112"/>
  <c r="N40" i="112"/>
  <c r="AU39" i="112"/>
  <c r="AR39" i="112"/>
  <c r="AO39" i="112"/>
  <c r="AL39" i="112"/>
  <c r="AI39" i="112"/>
  <c r="AF39" i="112"/>
  <c r="AC39" i="112"/>
  <c r="Z39" i="112"/>
  <c r="W39" i="112"/>
  <c r="T39" i="112"/>
  <c r="Q39" i="112"/>
  <c r="N39" i="112"/>
  <c r="AU38" i="112"/>
  <c r="AR38" i="112"/>
  <c r="AO38" i="112"/>
  <c r="AL38" i="112"/>
  <c r="AI38" i="112"/>
  <c r="AF38" i="112"/>
  <c r="AC38" i="112"/>
  <c r="Z38" i="112"/>
  <c r="W38" i="112"/>
  <c r="T38" i="112"/>
  <c r="Q38" i="112"/>
  <c r="N38" i="112"/>
  <c r="AU37" i="112"/>
  <c r="AR37" i="112"/>
  <c r="AO37" i="112"/>
  <c r="AL37" i="112"/>
  <c r="AI37" i="112"/>
  <c r="AF37" i="112"/>
  <c r="AC37" i="112"/>
  <c r="Z37" i="112"/>
  <c r="W37" i="112"/>
  <c r="T37" i="112"/>
  <c r="Q37" i="112"/>
  <c r="N37" i="112"/>
  <c r="AU36" i="112"/>
  <c r="AR36" i="112"/>
  <c r="AO36" i="112"/>
  <c r="AL36" i="112"/>
  <c r="AI36" i="112"/>
  <c r="AF36" i="112"/>
  <c r="AC36" i="112"/>
  <c r="Z36" i="112"/>
  <c r="W36" i="112"/>
  <c r="T36" i="112"/>
  <c r="Q36" i="112"/>
  <c r="N36" i="112"/>
  <c r="AR35" i="112"/>
  <c r="AL35" i="112"/>
  <c r="AF35" i="112"/>
  <c r="Z35" i="112"/>
  <c r="T35" i="112"/>
  <c r="EP29" i="112"/>
  <c r="ER30" i="112" s="1"/>
  <c r="EJ29" i="112"/>
  <c r="EL30" i="112" s="1"/>
  <c r="EL48" i="112" s="1"/>
  <c r="EJ51" i="112" s="1"/>
  <c r="ED29" i="112"/>
  <c r="EF30" i="112" s="1"/>
  <c r="DX29" i="112"/>
  <c r="DZ30" i="112" s="1"/>
  <c r="DZ48" i="112" s="1"/>
  <c r="AU28" i="112"/>
  <c r="AO28" i="112"/>
  <c r="AI28" i="112"/>
  <c r="AC28" i="112"/>
  <c r="W28" i="112"/>
  <c r="Q28" i="112"/>
  <c r="AU27" i="112"/>
  <c r="AR27" i="112"/>
  <c r="AO27" i="112"/>
  <c r="AL27" i="112"/>
  <c r="AI27" i="112"/>
  <c r="AF27" i="112"/>
  <c r="AC27" i="112"/>
  <c r="Z27" i="112"/>
  <c r="W27" i="112"/>
  <c r="T27" i="112"/>
  <c r="Q27" i="112"/>
  <c r="N27" i="112"/>
  <c r="AU26" i="112"/>
  <c r="AR26" i="112"/>
  <c r="AO26" i="112"/>
  <c r="AL26" i="112"/>
  <c r="AI26" i="112"/>
  <c r="AF26" i="112"/>
  <c r="AC26" i="112"/>
  <c r="Z26" i="112"/>
  <c r="W26" i="112"/>
  <c r="T26" i="112"/>
  <c r="Q26" i="112"/>
  <c r="N26" i="112"/>
  <c r="AU25" i="112"/>
  <c r="AR25" i="112"/>
  <c r="AO25" i="112"/>
  <c r="AL25" i="112"/>
  <c r="AI25" i="112"/>
  <c r="AF25" i="112"/>
  <c r="AC25" i="112"/>
  <c r="Z25" i="112"/>
  <c r="W25" i="112"/>
  <c r="T25" i="112"/>
  <c r="Q25" i="112"/>
  <c r="N25" i="112"/>
  <c r="AU24" i="112"/>
  <c r="AR24" i="112"/>
  <c r="AO24" i="112"/>
  <c r="AL24" i="112"/>
  <c r="AI24" i="112"/>
  <c r="AF24" i="112"/>
  <c r="AC24" i="112"/>
  <c r="Z24" i="112"/>
  <c r="W24" i="112"/>
  <c r="T24" i="112"/>
  <c r="Q24" i="112"/>
  <c r="N24" i="112"/>
  <c r="AU23" i="112"/>
  <c r="AR23" i="112"/>
  <c r="AO23" i="112"/>
  <c r="AL23" i="112"/>
  <c r="AI23" i="112"/>
  <c r="AF23" i="112"/>
  <c r="AC23" i="112"/>
  <c r="Z23" i="112"/>
  <c r="W23" i="112"/>
  <c r="T23" i="112"/>
  <c r="Q23" i="112"/>
  <c r="N23" i="112"/>
  <c r="AU22" i="112"/>
  <c r="AR22" i="112"/>
  <c r="AO22" i="112"/>
  <c r="AL22" i="112"/>
  <c r="AI22" i="112"/>
  <c r="AF22" i="112"/>
  <c r="AC22" i="112"/>
  <c r="Z22" i="112"/>
  <c r="W22" i="112"/>
  <c r="T22" i="112"/>
  <c r="Q22" i="112"/>
  <c r="N22" i="112"/>
  <c r="AR21" i="112"/>
  <c r="AL21" i="112"/>
  <c r="AF21" i="112"/>
  <c r="Z21" i="112"/>
  <c r="T21" i="112"/>
  <c r="AU14" i="112"/>
  <c r="AO14" i="112"/>
  <c r="AI14" i="112"/>
  <c r="AC14" i="112"/>
  <c r="W14" i="112"/>
  <c r="Q14" i="112"/>
  <c r="AU13" i="112"/>
  <c r="AR13" i="112"/>
  <c r="AO13" i="112"/>
  <c r="AL13" i="112"/>
  <c r="AI13" i="112"/>
  <c r="AF13" i="112"/>
  <c r="AC13" i="112"/>
  <c r="Z13" i="112"/>
  <c r="W13" i="112"/>
  <c r="T13" i="112"/>
  <c r="Q13" i="112"/>
  <c r="N13" i="112"/>
  <c r="AU12" i="112"/>
  <c r="AR12" i="112"/>
  <c r="AO12" i="112"/>
  <c r="AL12" i="112"/>
  <c r="AI12" i="112"/>
  <c r="AF12" i="112"/>
  <c r="AC12" i="112"/>
  <c r="Z12" i="112"/>
  <c r="W12" i="112"/>
  <c r="T12" i="112"/>
  <c r="Q12" i="112"/>
  <c r="N12" i="112"/>
  <c r="AU11" i="112"/>
  <c r="AR11" i="112"/>
  <c r="AO11" i="112"/>
  <c r="AL11" i="112"/>
  <c r="AI11" i="112"/>
  <c r="AF11" i="112"/>
  <c r="AC11" i="112"/>
  <c r="Z11" i="112"/>
  <c r="W11" i="112"/>
  <c r="T11" i="112"/>
  <c r="Q11" i="112"/>
  <c r="N11" i="112"/>
  <c r="AU10" i="112"/>
  <c r="AR10" i="112"/>
  <c r="AO10" i="112"/>
  <c r="AL10" i="112"/>
  <c r="AI10" i="112"/>
  <c r="AF10" i="112"/>
  <c r="AC10" i="112"/>
  <c r="Z10" i="112"/>
  <c r="W10" i="112"/>
  <c r="T10" i="112"/>
  <c r="Q10" i="112"/>
  <c r="N10" i="112"/>
  <c r="DS9" i="112"/>
  <c r="AU9" i="112"/>
  <c r="AR9" i="112"/>
  <c r="AO9" i="112"/>
  <c r="AL9" i="112"/>
  <c r="AI9" i="112"/>
  <c r="AF9" i="112"/>
  <c r="AC9" i="112"/>
  <c r="Z9" i="112"/>
  <c r="W9" i="112"/>
  <c r="T9" i="112"/>
  <c r="Q9" i="112"/>
  <c r="N9" i="112"/>
  <c r="AU8" i="112"/>
  <c r="AR8" i="112"/>
  <c r="AO8" i="112"/>
  <c r="AL8" i="112"/>
  <c r="AI8" i="112"/>
  <c r="AF8" i="112"/>
  <c r="AC8" i="112"/>
  <c r="Z8" i="112"/>
  <c r="W8" i="112"/>
  <c r="T8" i="112"/>
  <c r="Q8" i="112"/>
  <c r="N8" i="112"/>
  <c r="AR7" i="112"/>
  <c r="AL7" i="112"/>
  <c r="AF7" i="112"/>
  <c r="Z7" i="112"/>
  <c r="N7" i="112"/>
  <c r="V55" i="113" l="1"/>
  <c r="T56" i="113" s="1"/>
  <c r="T58" i="113" s="1"/>
  <c r="P54" i="113"/>
  <c r="P55" i="113" s="1"/>
  <c r="N56" i="113" s="1"/>
  <c r="N58" i="113" s="1"/>
  <c r="AZ90" i="113"/>
  <c r="AZ55" i="113"/>
  <c r="AX56" i="113" s="1"/>
  <c r="AX58" i="113" s="1"/>
  <c r="AZ129" i="113"/>
  <c r="AZ133" i="113" s="1"/>
  <c r="AN104" i="113"/>
  <c r="AN95" i="113"/>
  <c r="AN93" i="113"/>
  <c r="AN89" i="113"/>
  <c r="AN87" i="113"/>
  <c r="AN90" i="113" s="1"/>
  <c r="AN85" i="113"/>
  <c r="AN83" i="113"/>
  <c r="AN94" i="113"/>
  <c r="AN88" i="113"/>
  <c r="AN84" i="113"/>
  <c r="AN82" i="113"/>
  <c r="AZ86" i="113"/>
  <c r="AZ91" i="113" s="1"/>
  <c r="AZ92" i="113" s="1"/>
  <c r="AZ96" i="113" s="1"/>
  <c r="AZ97" i="113" s="1"/>
  <c r="AZ100" i="113" s="1"/>
  <c r="AZ102" i="113" s="1"/>
  <c r="AN135" i="113"/>
  <c r="AN131" i="113"/>
  <c r="AN127" i="113"/>
  <c r="AN136" i="113"/>
  <c r="AN130" i="113"/>
  <c r="AN128" i="113"/>
  <c r="AB104" i="113"/>
  <c r="AB95" i="113"/>
  <c r="AB93" i="113"/>
  <c r="AB89" i="113"/>
  <c r="AB87" i="113"/>
  <c r="AB85" i="113"/>
  <c r="AB83" i="113"/>
  <c r="AB94" i="113"/>
  <c r="AB88" i="113"/>
  <c r="AB84" i="113"/>
  <c r="AB82" i="113"/>
  <c r="AB135" i="113"/>
  <c r="AB131" i="113"/>
  <c r="AB127" i="113"/>
  <c r="AB136" i="113"/>
  <c r="AB130" i="113"/>
  <c r="AB132" i="113" s="1"/>
  <c r="AB128" i="113"/>
  <c r="AZ132" i="113"/>
  <c r="AZ117" i="113"/>
  <c r="AZ115" i="113"/>
  <c r="AZ111" i="113"/>
  <c r="AZ109" i="113"/>
  <c r="AZ112" i="113" s="1"/>
  <c r="AZ107" i="113"/>
  <c r="AZ105" i="113"/>
  <c r="AZ116" i="113"/>
  <c r="AZ106" i="113"/>
  <c r="AZ110" i="113"/>
  <c r="EF48" i="112"/>
  <c r="CJ52" i="112"/>
  <c r="AN52" i="112"/>
  <c r="C63" i="112"/>
  <c r="D76" i="112" s="1"/>
  <c r="D77" i="112" s="1"/>
  <c r="B61" i="112"/>
  <c r="D52" i="112"/>
  <c r="H61" i="112"/>
  <c r="J52" i="112"/>
  <c r="AB145" i="112"/>
  <c r="AN145" i="112"/>
  <c r="AK72" i="112"/>
  <c r="AL72" i="112" s="1"/>
  <c r="AZ145" i="112"/>
  <c r="AB142" i="112"/>
  <c r="Z71" i="112"/>
  <c r="AB72" i="112" s="1"/>
  <c r="AB80" i="112" s="1"/>
  <c r="AB126" i="112" s="1"/>
  <c r="AL71" i="112"/>
  <c r="AN72" i="112" s="1"/>
  <c r="AL55" i="112"/>
  <c r="AL53" i="112"/>
  <c r="AN53" i="112" s="1"/>
  <c r="AL54" i="112"/>
  <c r="DL61" i="112"/>
  <c r="DN52" i="112"/>
  <c r="Z61" i="112"/>
  <c r="AB52" i="112"/>
  <c r="DR55" i="112"/>
  <c r="DR54" i="112"/>
  <c r="DT53" i="112"/>
  <c r="DT54" i="112" s="1"/>
  <c r="DT55" i="112" s="1"/>
  <c r="DR56" i="112" s="1"/>
  <c r="DR58" i="112" s="1"/>
  <c r="DR60" i="112" s="1"/>
  <c r="DR53" i="112"/>
  <c r="AF61" i="112"/>
  <c r="AH52" i="112"/>
  <c r="CB61" i="112"/>
  <c r="CD52" i="112"/>
  <c r="CH55" i="112"/>
  <c r="CH53" i="112"/>
  <c r="CJ53" i="112" s="1"/>
  <c r="CJ54" i="112" s="1"/>
  <c r="CH54" i="112"/>
  <c r="BV61" i="112"/>
  <c r="BX52" i="112"/>
  <c r="ER48" i="112"/>
  <c r="AR61" i="112"/>
  <c r="CN61" i="112"/>
  <c r="AT52" i="112"/>
  <c r="AL61" i="112"/>
  <c r="CT61" i="112"/>
  <c r="CV52" i="112"/>
  <c r="DX51" i="112"/>
  <c r="DX49" i="112"/>
  <c r="DZ49" i="112" s="1"/>
  <c r="AN141" i="112"/>
  <c r="AN76" i="112"/>
  <c r="AN77" i="112" s="1"/>
  <c r="AN80" i="112"/>
  <c r="AN126" i="112" s="1"/>
  <c r="AN74" i="112"/>
  <c r="ED51" i="112"/>
  <c r="ED50" i="112"/>
  <c r="ED49" i="112"/>
  <c r="EF49" i="112" s="1"/>
  <c r="BJ61" i="112"/>
  <c r="BL52" i="112"/>
  <c r="EP49" i="112"/>
  <c r="CP52" i="112"/>
  <c r="AZ80" i="112"/>
  <c r="AZ126" i="112" s="1"/>
  <c r="AZ74" i="112"/>
  <c r="AX61" i="112"/>
  <c r="AZ52" i="112"/>
  <c r="T61" i="112"/>
  <c r="V52" i="112"/>
  <c r="AA63" i="112"/>
  <c r="AB76" i="112" s="1"/>
  <c r="AB77" i="112" s="1"/>
  <c r="BD61" i="112"/>
  <c r="BF52" i="112"/>
  <c r="BP61" i="112"/>
  <c r="BR52" i="112"/>
  <c r="DX50" i="112"/>
  <c r="EJ50" i="112"/>
  <c r="EJ49" i="112"/>
  <c r="EL49" i="112" s="1"/>
  <c r="EP51" i="112"/>
  <c r="CZ61" i="112"/>
  <c r="DB52" i="112"/>
  <c r="EP50" i="112"/>
  <c r="N61" i="112"/>
  <c r="P52" i="112"/>
  <c r="DF61" i="112"/>
  <c r="DH52" i="112"/>
  <c r="P76" i="112"/>
  <c r="P77" i="112" s="1"/>
  <c r="AZ142" i="112"/>
  <c r="AW72" i="112"/>
  <c r="AX72" i="112" s="1"/>
  <c r="AB143" i="112"/>
  <c r="AZ76" i="112"/>
  <c r="AZ77" i="112" s="1"/>
  <c r="B55" i="110"/>
  <c r="AN132" i="113" l="1"/>
  <c r="AB116" i="113"/>
  <c r="AB110" i="113"/>
  <c r="AB106" i="113"/>
  <c r="AB117" i="113"/>
  <c r="AB115" i="113"/>
  <c r="AB111" i="113"/>
  <c r="AB109" i="113"/>
  <c r="AB112" i="113" s="1"/>
  <c r="AB107" i="113"/>
  <c r="AB105" i="113"/>
  <c r="AB129" i="113"/>
  <c r="AB133" i="113" s="1"/>
  <c r="AB134" i="113" s="1"/>
  <c r="AB137" i="113" s="1"/>
  <c r="AB138" i="113" s="1"/>
  <c r="AB140" i="113" s="1"/>
  <c r="AB86" i="113"/>
  <c r="AB91" i="113" s="1"/>
  <c r="AB90" i="113"/>
  <c r="AN129" i="113"/>
  <c r="AN133" i="113" s="1"/>
  <c r="AN134" i="113" s="1"/>
  <c r="AN137" i="113" s="1"/>
  <c r="AN138" i="113" s="1"/>
  <c r="AN140" i="113" s="1"/>
  <c r="AN143" i="113" s="1"/>
  <c r="AN144" i="113" s="1"/>
  <c r="AN116" i="113"/>
  <c r="AN110" i="113"/>
  <c r="AN106" i="113"/>
  <c r="AN117" i="113"/>
  <c r="AN115" i="113"/>
  <c r="AN111" i="113"/>
  <c r="AN109" i="113"/>
  <c r="AN107" i="113"/>
  <c r="AN105" i="113"/>
  <c r="AN108" i="113" s="1"/>
  <c r="AN113" i="113" s="1"/>
  <c r="AN86" i="113"/>
  <c r="AN91" i="113" s="1"/>
  <c r="AN92" i="113" s="1"/>
  <c r="AN96" i="113" s="1"/>
  <c r="AN97" i="113" s="1"/>
  <c r="AN100" i="113" s="1"/>
  <c r="AN102" i="113" s="1"/>
  <c r="AZ134" i="113"/>
  <c r="AZ137" i="113" s="1"/>
  <c r="AZ138" i="113" s="1"/>
  <c r="AZ140" i="113" s="1"/>
  <c r="AZ143" i="113" s="1"/>
  <c r="AZ144" i="113" s="1"/>
  <c r="AZ108" i="113"/>
  <c r="AZ113" i="113" s="1"/>
  <c r="AZ114" i="113" s="1"/>
  <c r="AZ118" i="113" s="1"/>
  <c r="AZ119" i="113" s="1"/>
  <c r="AZ122" i="113" s="1"/>
  <c r="AZ124" i="113" s="1"/>
  <c r="EL50" i="112"/>
  <c r="EL51" i="112" s="1"/>
  <c r="EJ52" i="112" s="1"/>
  <c r="EJ54" i="112" s="1"/>
  <c r="EJ56" i="112" s="1"/>
  <c r="DZ50" i="112"/>
  <c r="DZ51" i="112" s="1"/>
  <c r="DX52" i="112" s="1"/>
  <c r="DX54" i="112" s="1"/>
  <c r="DX56" i="112" s="1"/>
  <c r="ER49" i="112"/>
  <c r="ER50" i="112" s="1"/>
  <c r="EF50" i="112"/>
  <c r="EF51" i="112" s="1"/>
  <c r="ED52" i="112" s="1"/>
  <c r="ED54" i="112" s="1"/>
  <c r="ED56" i="112" s="1"/>
  <c r="B55" i="112"/>
  <c r="B53" i="112"/>
  <c r="D53" i="112" s="1"/>
  <c r="D54" i="112" s="1"/>
  <c r="D55" i="112" s="1"/>
  <c r="B56" i="112" s="1"/>
  <c r="B58" i="112" s="1"/>
  <c r="B54" i="112"/>
  <c r="H54" i="112"/>
  <c r="H55" i="112"/>
  <c r="H53" i="112"/>
  <c r="J53" i="112" s="1"/>
  <c r="J54" i="112" s="1"/>
  <c r="J55" i="112" s="1"/>
  <c r="H56" i="112" s="1"/>
  <c r="H58" i="112" s="1"/>
  <c r="AB74" i="112"/>
  <c r="AB78" i="112" s="1"/>
  <c r="AN54" i="112"/>
  <c r="AN55" i="112" s="1"/>
  <c r="AL56" i="112" s="1"/>
  <c r="AL58" i="112" s="1"/>
  <c r="AZ78" i="112"/>
  <c r="CT55" i="112"/>
  <c r="CT54" i="112"/>
  <c r="CT53" i="112"/>
  <c r="CV53" i="112" s="1"/>
  <c r="CV54" i="112" s="1"/>
  <c r="CV55" i="112" s="1"/>
  <c r="CT56" i="112" s="1"/>
  <c r="CT58" i="112" s="1"/>
  <c r="Z55" i="112"/>
  <c r="Z54" i="112"/>
  <c r="Z53" i="112"/>
  <c r="AB53" i="112" s="1"/>
  <c r="AB54" i="112" s="1"/>
  <c r="N55" i="112"/>
  <c r="N53" i="112"/>
  <c r="P53" i="112" s="1"/>
  <c r="P54" i="112" s="1"/>
  <c r="N54" i="112"/>
  <c r="CN55" i="112"/>
  <c r="CN53" i="112"/>
  <c r="CP53" i="112" s="1"/>
  <c r="CP54" i="112" s="1"/>
  <c r="CP55" i="112" s="1"/>
  <c r="CN56" i="112" s="1"/>
  <c r="CN58" i="112" s="1"/>
  <c r="CN54" i="112"/>
  <c r="AN78" i="112"/>
  <c r="BV55" i="112"/>
  <c r="BV54" i="112"/>
  <c r="BV53" i="112"/>
  <c r="BX53" i="112" s="1"/>
  <c r="AF55" i="112"/>
  <c r="AF54" i="112"/>
  <c r="AF53" i="112"/>
  <c r="AH53" i="112" s="1"/>
  <c r="AH54" i="112" s="1"/>
  <c r="AH55" i="112" s="1"/>
  <c r="AF56" i="112" s="1"/>
  <c r="AF58" i="112" s="1"/>
  <c r="CZ55" i="112"/>
  <c r="CZ54" i="112"/>
  <c r="CZ53" i="112"/>
  <c r="DB53" i="112" s="1"/>
  <c r="DB54" i="112" s="1"/>
  <c r="DB55" i="112" s="1"/>
  <c r="CZ56" i="112" s="1"/>
  <c r="CZ58" i="112" s="1"/>
  <c r="AZ135" i="112"/>
  <c r="AZ131" i="112"/>
  <c r="AZ127" i="112"/>
  <c r="AZ128" i="112"/>
  <c r="AZ136" i="112"/>
  <c r="AZ130" i="112"/>
  <c r="CJ55" i="112"/>
  <c r="CH56" i="112" s="1"/>
  <c r="CH58" i="112" s="1"/>
  <c r="DF55" i="112"/>
  <c r="DF53" i="112"/>
  <c r="DH53" i="112" s="1"/>
  <c r="DH54" i="112" s="1"/>
  <c r="DF54" i="112"/>
  <c r="BD55" i="112"/>
  <c r="BD53" i="112"/>
  <c r="BF53" i="112" s="1"/>
  <c r="BF54" i="112" s="1"/>
  <c r="BF55" i="112" s="1"/>
  <c r="BD56" i="112" s="1"/>
  <c r="BD58" i="112" s="1"/>
  <c r="BD54" i="112"/>
  <c r="CB55" i="112"/>
  <c r="CB53" i="112"/>
  <c r="CD53" i="112" s="1"/>
  <c r="CB54" i="112"/>
  <c r="T55" i="112"/>
  <c r="T53" i="112"/>
  <c r="V53" i="112" s="1"/>
  <c r="T54" i="112"/>
  <c r="ER51" i="112"/>
  <c r="EP52" i="112" s="1"/>
  <c r="EP54" i="112" s="1"/>
  <c r="EP56" i="112" s="1"/>
  <c r="AB136" i="112"/>
  <c r="AB130" i="112"/>
  <c r="AB128" i="112"/>
  <c r="AB135" i="112"/>
  <c r="AB131" i="112"/>
  <c r="AB127" i="112"/>
  <c r="AX55" i="112"/>
  <c r="AX54" i="112"/>
  <c r="AX53" i="112"/>
  <c r="AZ53" i="112" s="1"/>
  <c r="AN135" i="112"/>
  <c r="AN131" i="112"/>
  <c r="AN127" i="112"/>
  <c r="AN136" i="112"/>
  <c r="AN130" i="112"/>
  <c r="AN128" i="112"/>
  <c r="DL55" i="112"/>
  <c r="DL53" i="112"/>
  <c r="DN53" i="112" s="1"/>
  <c r="DN54" i="112" s="1"/>
  <c r="DL54" i="112"/>
  <c r="AR55" i="112"/>
  <c r="AR53" i="112"/>
  <c r="AT53" i="112" s="1"/>
  <c r="AR54" i="112"/>
  <c r="BJ55" i="112"/>
  <c r="BJ53" i="112"/>
  <c r="BL53" i="112" s="1"/>
  <c r="BL54" i="112" s="1"/>
  <c r="BJ54" i="112"/>
  <c r="BP55" i="112"/>
  <c r="BP53" i="112"/>
  <c r="BR53" i="112" s="1"/>
  <c r="BP54" i="112"/>
  <c r="AN112" i="113" l="1"/>
  <c r="AN114" i="113" s="1"/>
  <c r="AN118" i="113" s="1"/>
  <c r="AN119" i="113" s="1"/>
  <c r="AN122" i="113" s="1"/>
  <c r="AN124" i="113" s="1"/>
  <c r="AB92" i="113"/>
  <c r="AB96" i="113" s="1"/>
  <c r="AB97" i="113" s="1"/>
  <c r="AB100" i="113" s="1"/>
  <c r="AB102" i="113" s="1"/>
  <c r="AB141" i="113" s="1"/>
  <c r="AB144" i="113" s="1"/>
  <c r="AB108" i="113"/>
  <c r="AB113" i="113" s="1"/>
  <c r="AB114" i="113" s="1"/>
  <c r="AB118" i="113" s="1"/>
  <c r="AB119" i="113" s="1"/>
  <c r="AB122" i="113" s="1"/>
  <c r="AB124" i="113" s="1"/>
  <c r="DH55" i="112"/>
  <c r="DF56" i="112" s="1"/>
  <c r="DF58" i="112" s="1"/>
  <c r="BX54" i="112"/>
  <c r="BX55" i="112" s="1"/>
  <c r="BV56" i="112" s="1"/>
  <c r="BV58" i="112" s="1"/>
  <c r="CD54" i="112"/>
  <c r="CD55" i="112" s="1"/>
  <c r="CB56" i="112" s="1"/>
  <c r="CB58" i="112" s="1"/>
  <c r="BR54" i="112"/>
  <c r="BR55" i="112" s="1"/>
  <c r="BP56" i="112" s="1"/>
  <c r="BP58" i="112" s="1"/>
  <c r="AZ54" i="112"/>
  <c r="AN132" i="112"/>
  <c r="V54" i="112"/>
  <c r="AB55" i="112"/>
  <c r="Z56" i="112" s="1"/>
  <c r="Z58" i="112" s="1"/>
  <c r="AT54" i="112"/>
  <c r="AT55" i="112" s="1"/>
  <c r="AR56" i="112" s="1"/>
  <c r="AR58" i="112" s="1"/>
  <c r="AB132" i="112"/>
  <c r="P55" i="112"/>
  <c r="N56" i="112" s="1"/>
  <c r="N58" i="112" s="1"/>
  <c r="AZ55" i="112"/>
  <c r="AX56" i="112" s="1"/>
  <c r="AX58" i="112" s="1"/>
  <c r="BL55" i="112"/>
  <c r="BJ56" i="112" s="1"/>
  <c r="BJ58" i="112" s="1"/>
  <c r="V55" i="112"/>
  <c r="T56" i="112" s="1"/>
  <c r="T58" i="112" s="1"/>
  <c r="AZ129" i="112"/>
  <c r="AZ133" i="112" s="1"/>
  <c r="AN129" i="112"/>
  <c r="AN133" i="112" s="1"/>
  <c r="AN134" i="112" s="1"/>
  <c r="AN137" i="112" s="1"/>
  <c r="AN138" i="112" s="1"/>
  <c r="AN140" i="112" s="1"/>
  <c r="AN143" i="112" s="1"/>
  <c r="AN144" i="112" s="1"/>
  <c r="AB129" i="112"/>
  <c r="AB133" i="112" s="1"/>
  <c r="AB134" i="112" s="1"/>
  <c r="AB137" i="112" s="1"/>
  <c r="AB138" i="112" s="1"/>
  <c r="AB140" i="112" s="1"/>
  <c r="DN55" i="112"/>
  <c r="DL56" i="112" s="1"/>
  <c r="DL58" i="112" s="1"/>
  <c r="AN151" i="112"/>
  <c r="AN104" i="112"/>
  <c r="AN95" i="112"/>
  <c r="AN93" i="112"/>
  <c r="AN89" i="112"/>
  <c r="AN87" i="112"/>
  <c r="AN85" i="112"/>
  <c r="AN83" i="112"/>
  <c r="AN88" i="112"/>
  <c r="AN84" i="112"/>
  <c r="AN82" i="112"/>
  <c r="AN94" i="112"/>
  <c r="AZ104" i="112"/>
  <c r="AZ95" i="112"/>
  <c r="AZ93" i="112"/>
  <c r="AZ89" i="112"/>
  <c r="AZ87" i="112"/>
  <c r="AZ85" i="112"/>
  <c r="AZ83" i="112"/>
  <c r="AZ88" i="112"/>
  <c r="AZ82" i="112"/>
  <c r="AZ151" i="112"/>
  <c r="AZ94" i="112"/>
  <c r="AZ84" i="112"/>
  <c r="AZ132" i="112"/>
  <c r="AB151" i="112"/>
  <c r="AB94" i="112"/>
  <c r="AB88" i="112"/>
  <c r="AB84" i="112"/>
  <c r="AB82" i="112"/>
  <c r="AB104" i="112"/>
  <c r="AB95" i="112"/>
  <c r="AB93" i="112"/>
  <c r="AB89" i="112"/>
  <c r="AB87" i="112"/>
  <c r="AB85" i="112"/>
  <c r="AB83" i="112"/>
  <c r="F35" i="108"/>
  <c r="F46" i="108" s="1"/>
  <c r="AB86" i="112" l="1"/>
  <c r="AB91" i="112" s="1"/>
  <c r="AZ86" i="112"/>
  <c r="AZ91" i="112" s="1"/>
  <c r="AZ134" i="112"/>
  <c r="AZ137" i="112" s="1"/>
  <c r="AZ138" i="112" s="1"/>
  <c r="AZ140" i="112" s="1"/>
  <c r="AZ143" i="112" s="1"/>
  <c r="AZ144" i="112" s="1"/>
  <c r="AB117" i="112"/>
  <c r="AB115" i="112"/>
  <c r="AB111" i="112"/>
  <c r="AB109" i="112"/>
  <c r="AB107" i="112"/>
  <c r="AB105" i="112"/>
  <c r="AB116" i="112"/>
  <c r="AB110" i="112"/>
  <c r="AB106" i="112"/>
  <c r="AN116" i="112"/>
  <c r="AN110" i="112"/>
  <c r="AN106" i="112"/>
  <c r="AN107" i="112"/>
  <c r="AN105" i="112"/>
  <c r="AN111" i="112"/>
  <c r="AN117" i="112"/>
  <c r="AN115" i="112"/>
  <c r="AN109" i="112"/>
  <c r="AN86" i="112"/>
  <c r="AN91" i="112" s="1"/>
  <c r="AB90" i="112"/>
  <c r="AB92" i="112" s="1"/>
  <c r="AB96" i="112" s="1"/>
  <c r="AB97" i="112" s="1"/>
  <c r="AB100" i="112" s="1"/>
  <c r="AB102" i="112" s="1"/>
  <c r="AB141" i="112" s="1"/>
  <c r="AB144" i="112" s="1"/>
  <c r="AZ116" i="112"/>
  <c r="AZ110" i="112"/>
  <c r="AZ106" i="112"/>
  <c r="AZ117" i="112"/>
  <c r="AZ107" i="112"/>
  <c r="AZ115" i="112"/>
  <c r="AZ109" i="112"/>
  <c r="AZ111" i="112"/>
  <c r="AZ105" i="112"/>
  <c r="AN90" i="112"/>
  <c r="AZ90" i="112"/>
  <c r="D75" i="110"/>
  <c r="B64" i="110"/>
  <c r="B63" i="110"/>
  <c r="D139" i="110"/>
  <c r="D123" i="110"/>
  <c r="D120" i="110"/>
  <c r="D121" i="110" s="1"/>
  <c r="D101" i="110"/>
  <c r="D98" i="110"/>
  <c r="D99" i="110" s="1"/>
  <c r="D73" i="110"/>
  <c r="B68" i="110"/>
  <c r="B67" i="110"/>
  <c r="B66" i="110"/>
  <c r="B65" i="110"/>
  <c r="D79" i="110" s="1"/>
  <c r="D139" i="111"/>
  <c r="D123" i="111"/>
  <c r="D120" i="111"/>
  <c r="D121" i="111" s="1"/>
  <c r="D101" i="111"/>
  <c r="D98" i="111"/>
  <c r="D99" i="111" s="1"/>
  <c r="D75" i="111"/>
  <c r="D73" i="111"/>
  <c r="B68" i="111"/>
  <c r="B67" i="111"/>
  <c r="B66" i="111"/>
  <c r="B65" i="111"/>
  <c r="D79" i="111" s="1"/>
  <c r="B64" i="111"/>
  <c r="B63" i="111"/>
  <c r="C63" i="110" l="1"/>
  <c r="D76" i="110" s="1"/>
  <c r="D77" i="110" s="1"/>
  <c r="AN92" i="112"/>
  <c r="AN96" i="112" s="1"/>
  <c r="AN97" i="112" s="1"/>
  <c r="AN100" i="112" s="1"/>
  <c r="AN102" i="112" s="1"/>
  <c r="AZ112" i="112"/>
  <c r="AN112" i="112"/>
  <c r="AZ92" i="112"/>
  <c r="AZ96" i="112" s="1"/>
  <c r="AZ97" i="112" s="1"/>
  <c r="AZ100" i="112" s="1"/>
  <c r="AZ102" i="112" s="1"/>
  <c r="AB112" i="112"/>
  <c r="AZ108" i="112"/>
  <c r="AZ113" i="112" s="1"/>
  <c r="AZ114" i="112" s="1"/>
  <c r="AZ118" i="112" s="1"/>
  <c r="AZ119" i="112" s="1"/>
  <c r="AZ122" i="112" s="1"/>
  <c r="AZ124" i="112" s="1"/>
  <c r="AN108" i="112"/>
  <c r="AN113" i="112" s="1"/>
  <c r="AB108" i="112"/>
  <c r="AB113" i="112" s="1"/>
  <c r="AB114" i="112" s="1"/>
  <c r="AB118" i="112" s="1"/>
  <c r="AB119" i="112" s="1"/>
  <c r="AB122" i="112" s="1"/>
  <c r="AB124" i="112" s="1"/>
  <c r="D76" i="111"/>
  <c r="D77" i="111" s="1"/>
  <c r="C63" i="111"/>
  <c r="H60" i="111"/>
  <c r="B60" i="111"/>
  <c r="H59" i="111"/>
  <c r="B59" i="111"/>
  <c r="H57" i="111"/>
  <c r="B57" i="111"/>
  <c r="J51" i="111"/>
  <c r="H51" i="111"/>
  <c r="B51" i="111"/>
  <c r="D51" i="111" s="1"/>
  <c r="H50" i="111"/>
  <c r="B50" i="111"/>
  <c r="H47" i="111"/>
  <c r="H48" i="111" s="1"/>
  <c r="J49" i="111" s="1"/>
  <c r="B47" i="111"/>
  <c r="B48" i="111" s="1"/>
  <c r="D49" i="111" s="1"/>
  <c r="K42" i="111"/>
  <c r="E42" i="111"/>
  <c r="K41" i="111"/>
  <c r="H41" i="111"/>
  <c r="E41" i="111"/>
  <c r="B41" i="111"/>
  <c r="K40" i="111"/>
  <c r="H40" i="111"/>
  <c r="E40" i="111"/>
  <c r="B40" i="111"/>
  <c r="K39" i="111"/>
  <c r="H39" i="111"/>
  <c r="E39" i="111"/>
  <c r="B39" i="111"/>
  <c r="K38" i="111"/>
  <c r="H38" i="111"/>
  <c r="E38" i="111"/>
  <c r="B38" i="111"/>
  <c r="K37" i="111"/>
  <c r="H37" i="111"/>
  <c r="E37" i="111"/>
  <c r="B37" i="111"/>
  <c r="K36" i="111"/>
  <c r="H36" i="111"/>
  <c r="E36" i="111"/>
  <c r="B36" i="111"/>
  <c r="H35" i="111"/>
  <c r="B35" i="111"/>
  <c r="K28" i="111"/>
  <c r="E28" i="111"/>
  <c r="K27" i="111"/>
  <c r="H27" i="111"/>
  <c r="E27" i="111"/>
  <c r="B27" i="111"/>
  <c r="K26" i="111"/>
  <c r="H26" i="111"/>
  <c r="E26" i="111"/>
  <c r="B26" i="111"/>
  <c r="K25" i="111"/>
  <c r="H25" i="111"/>
  <c r="E25" i="111"/>
  <c r="B25" i="111"/>
  <c r="K24" i="111"/>
  <c r="H24" i="111"/>
  <c r="E24" i="111"/>
  <c r="B24" i="111"/>
  <c r="K23" i="111"/>
  <c r="H23" i="111"/>
  <c r="E23" i="111"/>
  <c r="B23" i="111"/>
  <c r="K22" i="111"/>
  <c r="H22" i="111"/>
  <c r="E22" i="111"/>
  <c r="B22" i="111"/>
  <c r="H21" i="111"/>
  <c r="B21" i="111"/>
  <c r="K14" i="111"/>
  <c r="E14" i="111"/>
  <c r="K13" i="111"/>
  <c r="H13" i="111"/>
  <c r="E13" i="111"/>
  <c r="B13" i="111"/>
  <c r="K12" i="111"/>
  <c r="H12" i="111"/>
  <c r="E12" i="111"/>
  <c r="B12" i="111"/>
  <c r="K11" i="111"/>
  <c r="H11" i="111"/>
  <c r="E11" i="111"/>
  <c r="B11" i="111"/>
  <c r="K10" i="111"/>
  <c r="H10" i="111"/>
  <c r="E10" i="111"/>
  <c r="B10" i="111"/>
  <c r="K9" i="111"/>
  <c r="H9" i="111"/>
  <c r="E9" i="111"/>
  <c r="B9" i="111"/>
  <c r="K8" i="111"/>
  <c r="H8" i="111"/>
  <c r="E8" i="111"/>
  <c r="B8" i="111"/>
  <c r="H7" i="111"/>
  <c r="B7" i="111"/>
  <c r="AN114" i="112" l="1"/>
  <c r="AN118" i="112" s="1"/>
  <c r="AN119" i="112" s="1"/>
  <c r="AN122" i="112" s="1"/>
  <c r="AN124" i="112" s="1"/>
  <c r="H61" i="111"/>
  <c r="J52" i="111"/>
  <c r="B61" i="111"/>
  <c r="D52" i="111"/>
  <c r="B7" i="110"/>
  <c r="H60" i="110"/>
  <c r="B60" i="110"/>
  <c r="H59" i="110"/>
  <c r="B59" i="110"/>
  <c r="H57" i="110"/>
  <c r="B57" i="110"/>
  <c r="J51" i="110"/>
  <c r="H51" i="110"/>
  <c r="D51" i="110"/>
  <c r="B51" i="110"/>
  <c r="H50" i="110"/>
  <c r="B50" i="110"/>
  <c r="H47" i="110"/>
  <c r="H48" i="110" s="1"/>
  <c r="J49" i="110" s="1"/>
  <c r="B47" i="110"/>
  <c r="B48" i="110" s="1"/>
  <c r="D49" i="110" s="1"/>
  <c r="K42" i="110"/>
  <c r="E42" i="110"/>
  <c r="K41" i="110"/>
  <c r="H41" i="110"/>
  <c r="E41" i="110"/>
  <c r="B41" i="110"/>
  <c r="K40" i="110"/>
  <c r="H40" i="110"/>
  <c r="E40" i="110"/>
  <c r="B40" i="110"/>
  <c r="K39" i="110"/>
  <c r="H39" i="110"/>
  <c r="E39" i="110"/>
  <c r="B39" i="110"/>
  <c r="K38" i="110"/>
  <c r="H38" i="110"/>
  <c r="E38" i="110"/>
  <c r="B38" i="110"/>
  <c r="K37" i="110"/>
  <c r="H37" i="110"/>
  <c r="E37" i="110"/>
  <c r="B37" i="110"/>
  <c r="K36" i="110"/>
  <c r="H36" i="110"/>
  <c r="E36" i="110"/>
  <c r="B36" i="110"/>
  <c r="H35" i="110"/>
  <c r="K28" i="110"/>
  <c r="E28" i="110"/>
  <c r="K27" i="110"/>
  <c r="H27" i="110"/>
  <c r="E27" i="110"/>
  <c r="B27" i="110"/>
  <c r="K26" i="110"/>
  <c r="H26" i="110"/>
  <c r="E26" i="110"/>
  <c r="B26" i="110"/>
  <c r="K25" i="110"/>
  <c r="H25" i="110"/>
  <c r="E25" i="110"/>
  <c r="B25" i="110"/>
  <c r="K24" i="110"/>
  <c r="H24" i="110"/>
  <c r="E24" i="110"/>
  <c r="B24" i="110"/>
  <c r="K23" i="110"/>
  <c r="H23" i="110"/>
  <c r="E23" i="110"/>
  <c r="B23" i="110"/>
  <c r="K22" i="110"/>
  <c r="H22" i="110"/>
  <c r="E22" i="110"/>
  <c r="B22" i="110"/>
  <c r="H21" i="110"/>
  <c r="K14" i="110"/>
  <c r="E14" i="110"/>
  <c r="K13" i="110"/>
  <c r="H13" i="110"/>
  <c r="E13" i="110"/>
  <c r="B13" i="110"/>
  <c r="K12" i="110"/>
  <c r="H12" i="110"/>
  <c r="E12" i="110"/>
  <c r="B12" i="110"/>
  <c r="K11" i="110"/>
  <c r="H11" i="110"/>
  <c r="E11" i="110"/>
  <c r="B11" i="110"/>
  <c r="K10" i="110"/>
  <c r="H10" i="110"/>
  <c r="E10" i="110"/>
  <c r="B10" i="110"/>
  <c r="K9" i="110"/>
  <c r="H9" i="110"/>
  <c r="E9" i="110"/>
  <c r="B9" i="110"/>
  <c r="K8" i="110"/>
  <c r="H8" i="110"/>
  <c r="E8" i="110"/>
  <c r="B8" i="110"/>
  <c r="AN139" i="111"/>
  <c r="AB139" i="111"/>
  <c r="P139" i="111"/>
  <c r="AN123" i="111"/>
  <c r="AB123" i="111"/>
  <c r="P123" i="111"/>
  <c r="P121" i="111"/>
  <c r="AN120" i="111"/>
  <c r="AN121" i="111" s="1"/>
  <c r="AB120" i="111"/>
  <c r="AB121" i="111" s="1"/>
  <c r="P120" i="111"/>
  <c r="AN101" i="111"/>
  <c r="AB101" i="111"/>
  <c r="P101" i="111"/>
  <c r="P99" i="111"/>
  <c r="AN98" i="111"/>
  <c r="AN99" i="111" s="1"/>
  <c r="AB98" i="111"/>
  <c r="AB99" i="111" s="1"/>
  <c r="P98" i="111"/>
  <c r="AB76" i="111"/>
  <c r="AN75" i="111"/>
  <c r="AB75" i="111"/>
  <c r="P75" i="111"/>
  <c r="AN73" i="111"/>
  <c r="AB73" i="111"/>
  <c r="P73" i="111"/>
  <c r="Z71" i="111"/>
  <c r="AB72" i="111" s="1"/>
  <c r="AL70" i="111"/>
  <c r="Z70" i="111"/>
  <c r="AL68" i="111"/>
  <c r="Z68" i="111"/>
  <c r="N68" i="111"/>
  <c r="AL67" i="111"/>
  <c r="Z67" i="111"/>
  <c r="N67" i="111"/>
  <c r="AL66" i="111"/>
  <c r="AN142" i="111" s="1"/>
  <c r="Z66" i="111"/>
  <c r="AB142" i="111" s="1"/>
  <c r="N66" i="111"/>
  <c r="AL65" i="111"/>
  <c r="AN79" i="111" s="1"/>
  <c r="Z65" i="111"/>
  <c r="AB79" i="111" s="1"/>
  <c r="N65" i="111"/>
  <c r="P79" i="111" s="1"/>
  <c r="AL64" i="111"/>
  <c r="AN141" i="111" s="1"/>
  <c r="Z64" i="111"/>
  <c r="N64" i="111"/>
  <c r="AM63" i="111"/>
  <c r="AL63" i="111"/>
  <c r="Z63" i="111"/>
  <c r="AA63" i="111" s="1"/>
  <c r="N63" i="111"/>
  <c r="CN60" i="111"/>
  <c r="CH60" i="111"/>
  <c r="CB60" i="111"/>
  <c r="BV60" i="111"/>
  <c r="BP60" i="111"/>
  <c r="BJ60" i="111"/>
  <c r="BD60" i="111"/>
  <c r="AX60" i="111"/>
  <c r="AR60" i="111"/>
  <c r="AL60" i="111"/>
  <c r="AF60" i="111"/>
  <c r="Z60" i="111"/>
  <c r="T60" i="111"/>
  <c r="N60" i="111"/>
  <c r="CN59" i="111"/>
  <c r="CH59" i="111"/>
  <c r="CB59" i="111"/>
  <c r="BV59" i="111"/>
  <c r="BP59" i="111"/>
  <c r="BJ59" i="111"/>
  <c r="BD59" i="111"/>
  <c r="AX59" i="111"/>
  <c r="AR59" i="111"/>
  <c r="AL59" i="111"/>
  <c r="AF59" i="111"/>
  <c r="Z59" i="111"/>
  <c r="T59" i="111"/>
  <c r="N59" i="111"/>
  <c r="CN57" i="111"/>
  <c r="CH57" i="111"/>
  <c r="CB57" i="111"/>
  <c r="BV57" i="111"/>
  <c r="BP57" i="111"/>
  <c r="BJ57" i="111"/>
  <c r="BD57" i="111"/>
  <c r="AX57" i="111"/>
  <c r="AR57" i="111"/>
  <c r="AL57" i="111"/>
  <c r="AF57" i="111"/>
  <c r="Z57" i="111"/>
  <c r="T57" i="111"/>
  <c r="N57" i="111"/>
  <c r="DH51" i="111"/>
  <c r="DB51" i="111"/>
  <c r="CV51" i="111"/>
  <c r="CN51" i="111"/>
  <c r="CP51" i="111" s="1"/>
  <c r="CH51" i="111"/>
  <c r="CJ51" i="111" s="1"/>
  <c r="CD51" i="111"/>
  <c r="CB51" i="111"/>
  <c r="BV51" i="111"/>
  <c r="BX51" i="111" s="1"/>
  <c r="BP51" i="111"/>
  <c r="BR51" i="111" s="1"/>
  <c r="BJ51" i="111"/>
  <c r="BL51" i="111" s="1"/>
  <c r="BD51" i="111"/>
  <c r="BF51" i="111" s="1"/>
  <c r="AX51" i="111"/>
  <c r="AZ51" i="111" s="1"/>
  <c r="AR51" i="111"/>
  <c r="AT51" i="111" s="1"/>
  <c r="AL51" i="111"/>
  <c r="AN51" i="111" s="1"/>
  <c r="AH51" i="111"/>
  <c r="AF51" i="111"/>
  <c r="Z51" i="111"/>
  <c r="AB51" i="111" s="1"/>
  <c r="T51" i="111"/>
  <c r="V51" i="111" s="1"/>
  <c r="N51" i="111"/>
  <c r="P51" i="111" s="1"/>
  <c r="CN50" i="111"/>
  <c r="CH50" i="111"/>
  <c r="CB50" i="111"/>
  <c r="BV50" i="111"/>
  <c r="BP50" i="111"/>
  <c r="BJ50" i="111"/>
  <c r="BD50" i="111"/>
  <c r="AX50" i="111"/>
  <c r="AR50" i="111"/>
  <c r="AL50" i="111"/>
  <c r="AF50" i="111"/>
  <c r="Z50" i="111"/>
  <c r="T50" i="111"/>
  <c r="N50" i="111"/>
  <c r="DB49" i="111"/>
  <c r="CZ61" i="111" s="1"/>
  <c r="CV49" i="111"/>
  <c r="CT61" i="111" s="1"/>
  <c r="DF48" i="111"/>
  <c r="DH49" i="111" s="1"/>
  <c r="DH52" i="111" s="1"/>
  <c r="CZ48" i="111"/>
  <c r="CT48" i="111"/>
  <c r="CB48" i="111"/>
  <c r="CD49" i="111" s="1"/>
  <c r="AF48" i="111"/>
  <c r="AH49" i="111" s="1"/>
  <c r="EF47" i="111"/>
  <c r="DZ47" i="111"/>
  <c r="DT47" i="111"/>
  <c r="DN47" i="111"/>
  <c r="CN47" i="111"/>
  <c r="CN48" i="111" s="1"/>
  <c r="CP49" i="111" s="1"/>
  <c r="CH47" i="111"/>
  <c r="CH48" i="111" s="1"/>
  <c r="CJ49" i="111" s="1"/>
  <c r="CB47" i="111"/>
  <c r="BV47" i="111"/>
  <c r="BV48" i="111" s="1"/>
  <c r="BX49" i="111" s="1"/>
  <c r="BP47" i="111"/>
  <c r="BP48" i="111" s="1"/>
  <c r="BR49" i="111" s="1"/>
  <c r="BJ47" i="111"/>
  <c r="BJ48" i="111" s="1"/>
  <c r="BL49" i="111" s="1"/>
  <c r="BD47" i="111"/>
  <c r="BD48" i="111" s="1"/>
  <c r="BF49" i="111" s="1"/>
  <c r="AX47" i="111"/>
  <c r="AX48" i="111" s="1"/>
  <c r="AZ49" i="111" s="1"/>
  <c r="AR47" i="111"/>
  <c r="AR48" i="111" s="1"/>
  <c r="AT49" i="111" s="1"/>
  <c r="AL47" i="111"/>
  <c r="AL48" i="111" s="1"/>
  <c r="AN49" i="111" s="1"/>
  <c r="AF47" i="111"/>
  <c r="Z47" i="111"/>
  <c r="Z48" i="111" s="1"/>
  <c r="AB49" i="111" s="1"/>
  <c r="T47" i="111"/>
  <c r="T48" i="111" s="1"/>
  <c r="V49" i="111" s="1"/>
  <c r="N47" i="111"/>
  <c r="N48" i="111" s="1"/>
  <c r="P49" i="111" s="1"/>
  <c r="AI42" i="111"/>
  <c r="AC42" i="111"/>
  <c r="W42" i="111"/>
  <c r="Q42" i="111"/>
  <c r="AI41" i="111"/>
  <c r="AF41" i="111"/>
  <c r="AC41" i="111"/>
  <c r="Z41" i="111"/>
  <c r="W41" i="111"/>
  <c r="T41" i="111"/>
  <c r="Q41" i="111"/>
  <c r="N41" i="111"/>
  <c r="AI40" i="111"/>
  <c r="AF40" i="111"/>
  <c r="AC40" i="111"/>
  <c r="Z40" i="111"/>
  <c r="W40" i="111"/>
  <c r="T40" i="111"/>
  <c r="Q40" i="111"/>
  <c r="N40" i="111"/>
  <c r="AI39" i="111"/>
  <c r="AF39" i="111"/>
  <c r="AC39" i="111"/>
  <c r="Z39" i="111"/>
  <c r="W39" i="111"/>
  <c r="T39" i="111"/>
  <c r="Q39" i="111"/>
  <c r="N39" i="111"/>
  <c r="AI38" i="111"/>
  <c r="AF38" i="111"/>
  <c r="AC38" i="111"/>
  <c r="Z38" i="111"/>
  <c r="W38" i="111"/>
  <c r="T38" i="111"/>
  <c r="Q38" i="111"/>
  <c r="N38" i="111"/>
  <c r="AI37" i="111"/>
  <c r="AF37" i="111"/>
  <c r="AC37" i="111"/>
  <c r="Z37" i="111"/>
  <c r="W37" i="111"/>
  <c r="T37" i="111"/>
  <c r="Q37" i="111"/>
  <c r="N37" i="111"/>
  <c r="AI36" i="111"/>
  <c r="AF36" i="111"/>
  <c r="AC36" i="111"/>
  <c r="Z36" i="111"/>
  <c r="W36" i="111"/>
  <c r="T36" i="111"/>
  <c r="Q36" i="111"/>
  <c r="N36" i="111"/>
  <c r="AF35" i="111"/>
  <c r="Z35" i="111"/>
  <c r="T35" i="111"/>
  <c r="N35" i="111"/>
  <c r="DT32" i="111"/>
  <c r="DT48" i="111" s="1"/>
  <c r="ED29" i="111"/>
  <c r="EF32" i="111" s="1"/>
  <c r="EF48" i="111" s="1"/>
  <c r="DX29" i="111"/>
  <c r="DZ32" i="111" s="1"/>
  <c r="DZ48" i="111" s="1"/>
  <c r="DR29" i="111"/>
  <c r="DL29" i="111"/>
  <c r="DN32" i="111" s="1"/>
  <c r="DN48" i="111" s="1"/>
  <c r="AI28" i="111"/>
  <c r="AC28" i="111"/>
  <c r="W28" i="111"/>
  <c r="Q28" i="111"/>
  <c r="AI27" i="111"/>
  <c r="AF27" i="111"/>
  <c r="AC27" i="111"/>
  <c r="Z27" i="111"/>
  <c r="W27" i="111"/>
  <c r="T27" i="111"/>
  <c r="Q27" i="111"/>
  <c r="N27" i="111"/>
  <c r="AI26" i="111"/>
  <c r="AF26" i="111"/>
  <c r="AC26" i="111"/>
  <c r="Z26" i="111"/>
  <c r="W26" i="111"/>
  <c r="T26" i="111"/>
  <c r="Q26" i="111"/>
  <c r="N26" i="111"/>
  <c r="AI25" i="111"/>
  <c r="AF25" i="111"/>
  <c r="AC25" i="111"/>
  <c r="Z25" i="111"/>
  <c r="W25" i="111"/>
  <c r="T25" i="111"/>
  <c r="Q25" i="111"/>
  <c r="N25" i="111"/>
  <c r="AI24" i="111"/>
  <c r="AF24" i="111"/>
  <c r="AC24" i="111"/>
  <c r="Z24" i="111"/>
  <c r="W24" i="111"/>
  <c r="T24" i="111"/>
  <c r="Q24" i="111"/>
  <c r="N24" i="111"/>
  <c r="AI23" i="111"/>
  <c r="AF23" i="111"/>
  <c r="AC23" i="111"/>
  <c r="Z23" i="111"/>
  <c r="W23" i="111"/>
  <c r="T23" i="111"/>
  <c r="Q23" i="111"/>
  <c r="N23" i="111"/>
  <c r="AI22" i="111"/>
  <c r="AF22" i="111"/>
  <c r="AC22" i="111"/>
  <c r="Z22" i="111"/>
  <c r="W22" i="111"/>
  <c r="T22" i="111"/>
  <c r="Q22" i="111"/>
  <c r="N22" i="111"/>
  <c r="AF21" i="111"/>
  <c r="Z21" i="111"/>
  <c r="T21" i="111"/>
  <c r="N21" i="111"/>
  <c r="AI14" i="111"/>
  <c r="W14" i="111"/>
  <c r="Q14" i="111"/>
  <c r="AI13" i="111"/>
  <c r="AF13" i="111"/>
  <c r="Z13" i="111"/>
  <c r="W13" i="111"/>
  <c r="T13" i="111"/>
  <c r="Q13" i="111"/>
  <c r="N13" i="111"/>
  <c r="AI12" i="111"/>
  <c r="AF12" i="111"/>
  <c r="Z12" i="111"/>
  <c r="W12" i="111"/>
  <c r="T12" i="111"/>
  <c r="Q12" i="111"/>
  <c r="N12" i="111"/>
  <c r="AI11" i="111"/>
  <c r="AF11" i="111"/>
  <c r="Z11" i="111"/>
  <c r="W11" i="111"/>
  <c r="T11" i="111"/>
  <c r="Q11" i="111"/>
  <c r="N11" i="111"/>
  <c r="AI10" i="111"/>
  <c r="AF10" i="111"/>
  <c r="Z10" i="111"/>
  <c r="W10" i="111"/>
  <c r="T10" i="111"/>
  <c r="Q10" i="111"/>
  <c r="N10" i="111"/>
  <c r="DG9" i="111"/>
  <c r="AI9" i="111"/>
  <c r="AF9" i="111"/>
  <c r="Z9" i="111"/>
  <c r="W9" i="111"/>
  <c r="T9" i="111"/>
  <c r="Q9" i="111"/>
  <c r="N9" i="111"/>
  <c r="AI8" i="111"/>
  <c r="AF8" i="111"/>
  <c r="Z8" i="111"/>
  <c r="W8" i="111"/>
  <c r="T8" i="111"/>
  <c r="Q8" i="111"/>
  <c r="N8" i="111"/>
  <c r="AF7" i="111"/>
  <c r="Z7" i="111"/>
  <c r="T7" i="111"/>
  <c r="N7" i="111"/>
  <c r="AN139" i="110"/>
  <c r="AB139" i="110"/>
  <c r="P139" i="110"/>
  <c r="AN123" i="110"/>
  <c r="AB123" i="110"/>
  <c r="P123" i="110"/>
  <c r="AN120" i="110"/>
  <c r="AN121" i="110" s="1"/>
  <c r="AB120" i="110"/>
  <c r="AB121" i="110" s="1"/>
  <c r="P120" i="110"/>
  <c r="P121" i="110" s="1"/>
  <c r="AN101" i="110"/>
  <c r="AB101" i="110"/>
  <c r="P101" i="110"/>
  <c r="AN98" i="110"/>
  <c r="AN99" i="110" s="1"/>
  <c r="AB98" i="110"/>
  <c r="AB99" i="110" s="1"/>
  <c r="P98" i="110"/>
  <c r="P99" i="110" s="1"/>
  <c r="AN75" i="110"/>
  <c r="AB75" i="110"/>
  <c r="P75" i="110"/>
  <c r="AN73" i="110"/>
  <c r="AB73" i="110"/>
  <c r="P73" i="110"/>
  <c r="AL70" i="110"/>
  <c r="Z70" i="110"/>
  <c r="Y72" i="110" s="1"/>
  <c r="Z72" i="110" s="1"/>
  <c r="AL68" i="110"/>
  <c r="Z68" i="110"/>
  <c r="N68" i="110"/>
  <c r="AL67" i="110"/>
  <c r="Z67" i="110"/>
  <c r="N67" i="110"/>
  <c r="AL66" i="110"/>
  <c r="AN142" i="110" s="1"/>
  <c r="Z66" i="110"/>
  <c r="AB142" i="110" s="1"/>
  <c r="N66" i="110"/>
  <c r="P142" i="110" s="1"/>
  <c r="AL65" i="110"/>
  <c r="AN79" i="110" s="1"/>
  <c r="Z65" i="110"/>
  <c r="AB79" i="110" s="1"/>
  <c r="N65" i="110"/>
  <c r="P79" i="110" s="1"/>
  <c r="AL64" i="110"/>
  <c r="Z64" i="110"/>
  <c r="N64" i="110"/>
  <c r="AL63" i="110"/>
  <c r="AM63" i="110" s="1"/>
  <c r="Z63" i="110"/>
  <c r="N63" i="110"/>
  <c r="O63" i="110" s="1"/>
  <c r="CN60" i="110"/>
  <c r="CH60" i="110"/>
  <c r="CB60" i="110"/>
  <c r="BV60" i="110"/>
  <c r="BP60" i="110"/>
  <c r="BJ60" i="110"/>
  <c r="BD60" i="110"/>
  <c r="AX60" i="110"/>
  <c r="AR60" i="110"/>
  <c r="AL60" i="110"/>
  <c r="AF60" i="110"/>
  <c r="Z60" i="110"/>
  <c r="T60" i="110"/>
  <c r="N60" i="110"/>
  <c r="CN59" i="110"/>
  <c r="CH59" i="110"/>
  <c r="CB59" i="110"/>
  <c r="BV59" i="110"/>
  <c r="BP59" i="110"/>
  <c r="BJ59" i="110"/>
  <c r="BD59" i="110"/>
  <c r="AX59" i="110"/>
  <c r="AR59" i="110"/>
  <c r="AL59" i="110"/>
  <c r="AF59" i="110"/>
  <c r="Z59" i="110"/>
  <c r="T59" i="110"/>
  <c r="N59" i="110"/>
  <c r="CN57" i="110"/>
  <c r="CH57" i="110"/>
  <c r="CB57" i="110"/>
  <c r="BV57" i="110"/>
  <c r="BP57" i="110"/>
  <c r="BJ57" i="110"/>
  <c r="BD57" i="110"/>
  <c r="AX57" i="110"/>
  <c r="AR57" i="110"/>
  <c r="AL57" i="110"/>
  <c r="AF57" i="110"/>
  <c r="Z57" i="110"/>
  <c r="T57" i="110"/>
  <c r="N57" i="110"/>
  <c r="DH51" i="110"/>
  <c r="DB51" i="110"/>
  <c r="CV51" i="110"/>
  <c r="CP51" i="110"/>
  <c r="CN51" i="110"/>
  <c r="CJ51" i="110"/>
  <c r="CH51" i="110"/>
  <c r="CB51" i="110"/>
  <c r="CD51" i="110" s="1"/>
  <c r="BV51" i="110"/>
  <c r="BX51" i="110" s="1"/>
  <c r="BR51" i="110"/>
  <c r="BP51" i="110"/>
  <c r="BJ51" i="110"/>
  <c r="BL51" i="110" s="1"/>
  <c r="BD51" i="110"/>
  <c r="BF51" i="110" s="1"/>
  <c r="AX51" i="110"/>
  <c r="AZ51" i="110" s="1"/>
  <c r="AR51" i="110"/>
  <c r="AT51" i="110" s="1"/>
  <c r="AL51" i="110"/>
  <c r="AN51" i="110" s="1"/>
  <c r="AH51" i="110"/>
  <c r="AF51" i="110"/>
  <c r="Z51" i="110"/>
  <c r="AB51" i="110" s="1"/>
  <c r="T51" i="110"/>
  <c r="V51" i="110" s="1"/>
  <c r="N51" i="110"/>
  <c r="P51" i="110" s="1"/>
  <c r="CN50" i="110"/>
  <c r="CH50" i="110"/>
  <c r="CB50" i="110"/>
  <c r="BV50" i="110"/>
  <c r="BP50" i="110"/>
  <c r="BJ50" i="110"/>
  <c r="BD50" i="110"/>
  <c r="AX50" i="110"/>
  <c r="AR50" i="110"/>
  <c r="AL50" i="110"/>
  <c r="AF50" i="110"/>
  <c r="Z50" i="110"/>
  <c r="T50" i="110"/>
  <c r="N50" i="110"/>
  <c r="DH49" i="110"/>
  <c r="DH52" i="110" s="1"/>
  <c r="CJ49" i="110"/>
  <c r="CH61" i="110" s="1"/>
  <c r="AB49" i="110"/>
  <c r="Z61" i="110" s="1"/>
  <c r="DF48" i="110"/>
  <c r="CZ48" i="110"/>
  <c r="DB49" i="110" s="1"/>
  <c r="CT48" i="110"/>
  <c r="CV49" i="110" s="1"/>
  <c r="CH48" i="110"/>
  <c r="EF47" i="110"/>
  <c r="DZ47" i="110"/>
  <c r="DT47" i="110"/>
  <c r="DN47" i="110"/>
  <c r="CN47" i="110"/>
  <c r="CN48" i="110" s="1"/>
  <c r="CP49" i="110" s="1"/>
  <c r="CH47" i="110"/>
  <c r="CB47" i="110"/>
  <c r="CB48" i="110" s="1"/>
  <c r="CD49" i="110" s="1"/>
  <c r="BV47" i="110"/>
  <c r="BV48" i="110" s="1"/>
  <c r="BX49" i="110" s="1"/>
  <c r="BP47" i="110"/>
  <c r="BP48" i="110" s="1"/>
  <c r="BR49" i="110" s="1"/>
  <c r="BJ47" i="110"/>
  <c r="BJ48" i="110" s="1"/>
  <c r="BL49" i="110" s="1"/>
  <c r="BD47" i="110"/>
  <c r="BD48" i="110" s="1"/>
  <c r="BF49" i="110" s="1"/>
  <c r="AX47" i="110"/>
  <c r="AX48" i="110" s="1"/>
  <c r="AZ49" i="110" s="1"/>
  <c r="AR47" i="110"/>
  <c r="AR48" i="110" s="1"/>
  <c r="AT49" i="110" s="1"/>
  <c r="AL47" i="110"/>
  <c r="AL48" i="110" s="1"/>
  <c r="AN49" i="110" s="1"/>
  <c r="AF47" i="110"/>
  <c r="AF48" i="110" s="1"/>
  <c r="AH49" i="110" s="1"/>
  <c r="Z47" i="110"/>
  <c r="Z48" i="110" s="1"/>
  <c r="T47" i="110"/>
  <c r="T48" i="110" s="1"/>
  <c r="V49" i="110" s="1"/>
  <c r="N47" i="110"/>
  <c r="N48" i="110" s="1"/>
  <c r="P49" i="110" s="1"/>
  <c r="AI42" i="110"/>
  <c r="AC42" i="110"/>
  <c r="W42" i="110"/>
  <c r="Q42" i="110"/>
  <c r="AI41" i="110"/>
  <c r="AF41" i="110"/>
  <c r="AC41" i="110"/>
  <c r="Z41" i="110"/>
  <c r="W41" i="110"/>
  <c r="T41" i="110"/>
  <c r="Q41" i="110"/>
  <c r="N41" i="110"/>
  <c r="AI40" i="110"/>
  <c r="AF40" i="110"/>
  <c r="AC40" i="110"/>
  <c r="Z40" i="110"/>
  <c r="W40" i="110"/>
  <c r="T40" i="110"/>
  <c r="Q40" i="110"/>
  <c r="N40" i="110"/>
  <c r="AI39" i="110"/>
  <c r="AF39" i="110"/>
  <c r="AC39" i="110"/>
  <c r="Z39" i="110"/>
  <c r="W39" i="110"/>
  <c r="T39" i="110"/>
  <c r="Q39" i="110"/>
  <c r="N39" i="110"/>
  <c r="AI38" i="110"/>
  <c r="AF38" i="110"/>
  <c r="AC38" i="110"/>
  <c r="Z38" i="110"/>
  <c r="W38" i="110"/>
  <c r="T38" i="110"/>
  <c r="Q38" i="110"/>
  <c r="N38" i="110"/>
  <c r="AI37" i="110"/>
  <c r="AF37" i="110"/>
  <c r="AC37" i="110"/>
  <c r="Z37" i="110"/>
  <c r="W37" i="110"/>
  <c r="T37" i="110"/>
  <c r="Q37" i="110"/>
  <c r="N37" i="110"/>
  <c r="AI36" i="110"/>
  <c r="AF36" i="110"/>
  <c r="AC36" i="110"/>
  <c r="Z36" i="110"/>
  <c r="W36" i="110"/>
  <c r="T36" i="110"/>
  <c r="Q36" i="110"/>
  <c r="N36" i="110"/>
  <c r="AF35" i="110"/>
  <c r="Z35" i="110"/>
  <c r="T35" i="110"/>
  <c r="N35" i="110"/>
  <c r="DZ30" i="110"/>
  <c r="ED29" i="110"/>
  <c r="EF30" i="110" s="1"/>
  <c r="DX29" i="110"/>
  <c r="DR29" i="110"/>
  <c r="DT30" i="110" s="1"/>
  <c r="DT48" i="110" s="1"/>
  <c r="DR49" i="110" s="1"/>
  <c r="DL29" i="110"/>
  <c r="DN30" i="110" s="1"/>
  <c r="DN48" i="110" s="1"/>
  <c r="AI28" i="110"/>
  <c r="AC28" i="110"/>
  <c r="W28" i="110"/>
  <c r="Q28" i="110"/>
  <c r="AI27" i="110"/>
  <c r="AF27" i="110"/>
  <c r="AC27" i="110"/>
  <c r="Z27" i="110"/>
  <c r="W27" i="110"/>
  <c r="T27" i="110"/>
  <c r="Q27" i="110"/>
  <c r="N27" i="110"/>
  <c r="AI26" i="110"/>
  <c r="AF26" i="110"/>
  <c r="AC26" i="110"/>
  <c r="Z26" i="110"/>
  <c r="W26" i="110"/>
  <c r="T26" i="110"/>
  <c r="Q26" i="110"/>
  <c r="N26" i="110"/>
  <c r="AI25" i="110"/>
  <c r="AF25" i="110"/>
  <c r="AC25" i="110"/>
  <c r="Z25" i="110"/>
  <c r="W25" i="110"/>
  <c r="T25" i="110"/>
  <c r="Q25" i="110"/>
  <c r="N25" i="110"/>
  <c r="AI24" i="110"/>
  <c r="AF24" i="110"/>
  <c r="AC24" i="110"/>
  <c r="Z24" i="110"/>
  <c r="W24" i="110"/>
  <c r="T24" i="110"/>
  <c r="Q24" i="110"/>
  <c r="N24" i="110"/>
  <c r="AI23" i="110"/>
  <c r="AF23" i="110"/>
  <c r="AC23" i="110"/>
  <c r="Z23" i="110"/>
  <c r="W23" i="110"/>
  <c r="T23" i="110"/>
  <c r="Q23" i="110"/>
  <c r="N23" i="110"/>
  <c r="AI22" i="110"/>
  <c r="AF22" i="110"/>
  <c r="AC22" i="110"/>
  <c r="Z22" i="110"/>
  <c r="W22" i="110"/>
  <c r="T22" i="110"/>
  <c r="Q22" i="110"/>
  <c r="N22" i="110"/>
  <c r="AF21" i="110"/>
  <c r="Z21" i="110"/>
  <c r="T21" i="110"/>
  <c r="N21" i="110"/>
  <c r="AI14" i="110"/>
  <c r="AC14" i="110"/>
  <c r="W14" i="110"/>
  <c r="Q14" i="110"/>
  <c r="AI13" i="110"/>
  <c r="AF13" i="110"/>
  <c r="AC13" i="110"/>
  <c r="Z13" i="110"/>
  <c r="W13" i="110"/>
  <c r="T13" i="110"/>
  <c r="Q13" i="110"/>
  <c r="N13" i="110"/>
  <c r="AI12" i="110"/>
  <c r="AF12" i="110"/>
  <c r="AC12" i="110"/>
  <c r="Z12" i="110"/>
  <c r="W12" i="110"/>
  <c r="T12" i="110"/>
  <c r="Q12" i="110"/>
  <c r="N12" i="110"/>
  <c r="AI11" i="110"/>
  <c r="AF11" i="110"/>
  <c r="AC11" i="110"/>
  <c r="Z11" i="110"/>
  <c r="W11" i="110"/>
  <c r="T11" i="110"/>
  <c r="Q11" i="110"/>
  <c r="N11" i="110"/>
  <c r="AI10" i="110"/>
  <c r="AF10" i="110"/>
  <c r="AC10" i="110"/>
  <c r="Z10" i="110"/>
  <c r="W10" i="110"/>
  <c r="T10" i="110"/>
  <c r="Q10" i="110"/>
  <c r="N10" i="110"/>
  <c r="DG9" i="110"/>
  <c r="AI9" i="110"/>
  <c r="AF9" i="110"/>
  <c r="AC9" i="110"/>
  <c r="Z9" i="110"/>
  <c r="W9" i="110"/>
  <c r="T9" i="110"/>
  <c r="Q9" i="110"/>
  <c r="N9" i="110"/>
  <c r="AI8" i="110"/>
  <c r="AF8" i="110"/>
  <c r="AC8" i="110"/>
  <c r="Z8" i="110"/>
  <c r="W8" i="110"/>
  <c r="T8" i="110"/>
  <c r="Q8" i="110"/>
  <c r="N8" i="110"/>
  <c r="AF7" i="110"/>
  <c r="Z7" i="110"/>
  <c r="T7" i="110"/>
  <c r="N7" i="110"/>
  <c r="B55" i="111" l="1"/>
  <c r="B53" i="111"/>
  <c r="D53" i="111" s="1"/>
  <c r="D54" i="111" s="1"/>
  <c r="D55" i="111" s="1"/>
  <c r="B56" i="111" s="1"/>
  <c r="B58" i="111" s="1"/>
  <c r="B54" i="111"/>
  <c r="H55" i="111"/>
  <c r="H53" i="111"/>
  <c r="J53" i="111" s="1"/>
  <c r="J54" i="111" s="1"/>
  <c r="J55" i="111" s="1"/>
  <c r="H56" i="111" s="1"/>
  <c r="H58" i="111" s="1"/>
  <c r="H54" i="111"/>
  <c r="AB145" i="111"/>
  <c r="AB77" i="111"/>
  <c r="AB141" i="111"/>
  <c r="AN145" i="111"/>
  <c r="H61" i="110"/>
  <c r="J52" i="110"/>
  <c r="D52" i="110"/>
  <c r="B61" i="110"/>
  <c r="AL61" i="110"/>
  <c r="AB76" i="110"/>
  <c r="AN145" i="110"/>
  <c r="DZ48" i="110"/>
  <c r="EF48" i="110"/>
  <c r="AL71" i="110"/>
  <c r="AN72" i="110" s="1"/>
  <c r="AN74" i="110" s="1"/>
  <c r="AK72" i="110"/>
  <c r="AL72" i="110" s="1"/>
  <c r="AB141" i="110"/>
  <c r="AN76" i="110"/>
  <c r="AN77" i="110" s="1"/>
  <c r="AB145" i="110"/>
  <c r="AN141" i="110"/>
  <c r="Z71" i="110"/>
  <c r="AB72" i="110" s="1"/>
  <c r="DR49" i="111"/>
  <c r="DT49" i="111" s="1"/>
  <c r="DT50" i="111" s="1"/>
  <c r="DT51" i="111" s="1"/>
  <c r="DR52" i="111" s="1"/>
  <c r="DR54" i="111" s="1"/>
  <c r="DR56" i="111" s="1"/>
  <c r="DR50" i="111"/>
  <c r="DR51" i="111"/>
  <c r="BD61" i="111"/>
  <c r="BF52" i="111"/>
  <c r="N61" i="111"/>
  <c r="P52" i="111"/>
  <c r="T61" i="111"/>
  <c r="V52" i="111"/>
  <c r="BP61" i="111"/>
  <c r="BR52" i="111"/>
  <c r="Z61" i="111"/>
  <c r="AB52" i="111"/>
  <c r="BV61" i="111"/>
  <c r="BX52" i="111"/>
  <c r="AF61" i="111"/>
  <c r="AH52" i="111"/>
  <c r="DL49" i="111"/>
  <c r="DN49" i="111" s="1"/>
  <c r="DN50" i="111" s="1"/>
  <c r="DN51" i="111" s="1"/>
  <c r="DL52" i="111" s="1"/>
  <c r="DL54" i="111" s="1"/>
  <c r="DL56" i="111" s="1"/>
  <c r="DL50" i="111"/>
  <c r="DL51" i="111"/>
  <c r="CB61" i="111"/>
  <c r="CD52" i="111"/>
  <c r="AL61" i="111"/>
  <c r="AN52" i="111"/>
  <c r="CH61" i="111"/>
  <c r="CJ52" i="111"/>
  <c r="BJ61" i="111"/>
  <c r="BL52" i="111"/>
  <c r="ED50" i="111"/>
  <c r="DX49" i="111"/>
  <c r="DZ49" i="111" s="1"/>
  <c r="DZ50" i="111" s="1"/>
  <c r="DZ51" i="111" s="1"/>
  <c r="DX52" i="111" s="1"/>
  <c r="DX54" i="111" s="1"/>
  <c r="DX56" i="111" s="1"/>
  <c r="ED51" i="111"/>
  <c r="DX50" i="111"/>
  <c r="DX51" i="111"/>
  <c r="ED49" i="111"/>
  <c r="AR61" i="111"/>
  <c r="AT52" i="111"/>
  <c r="CN61" i="111"/>
  <c r="CP52" i="111"/>
  <c r="AB80" i="111"/>
  <c r="AB126" i="111" s="1"/>
  <c r="AB74" i="111"/>
  <c r="AB78" i="111" s="1"/>
  <c r="EF49" i="111"/>
  <c r="AX61" i="111"/>
  <c r="AZ52" i="111"/>
  <c r="DF54" i="111"/>
  <c r="DH53" i="111"/>
  <c r="DH54" i="111" s="1"/>
  <c r="DF55" i="111"/>
  <c r="DF53" i="111"/>
  <c r="O63" i="111"/>
  <c r="P76" i="111" s="1"/>
  <c r="P77" i="111" s="1"/>
  <c r="AN76" i="111"/>
  <c r="AN77" i="111" s="1"/>
  <c r="AL71" i="111"/>
  <c r="AN72" i="111" s="1"/>
  <c r="P142" i="111"/>
  <c r="CV52" i="111"/>
  <c r="DB52" i="111"/>
  <c r="AR61" i="110"/>
  <c r="AT52" i="110"/>
  <c r="CN61" i="110"/>
  <c r="CP52" i="110"/>
  <c r="CT61" i="110"/>
  <c r="CV52" i="110"/>
  <c r="AX61" i="110"/>
  <c r="AZ52" i="110"/>
  <c r="CZ61" i="110"/>
  <c r="DB52" i="110"/>
  <c r="BD61" i="110"/>
  <c r="BF52" i="110"/>
  <c r="BJ61" i="110"/>
  <c r="BL52" i="110"/>
  <c r="BX52" i="110"/>
  <c r="BV61" i="110"/>
  <c r="ED50" i="110"/>
  <c r="DX49" i="110"/>
  <c r="DZ49" i="110" s="1"/>
  <c r="DZ50" i="110" s="1"/>
  <c r="DZ51" i="110" s="1"/>
  <c r="DX52" i="110" s="1"/>
  <c r="DX54" i="110" s="1"/>
  <c r="DX56" i="110" s="1"/>
  <c r="ED51" i="110"/>
  <c r="DX50" i="110"/>
  <c r="ED49" i="110"/>
  <c r="EF49" i="110" s="1"/>
  <c r="DX51" i="110"/>
  <c r="DL51" i="110"/>
  <c r="DL50" i="110"/>
  <c r="DL49" i="110"/>
  <c r="DN49" i="110" s="1"/>
  <c r="DN50" i="110" s="1"/>
  <c r="DN51" i="110" s="1"/>
  <c r="DL52" i="110" s="1"/>
  <c r="DL54" i="110" s="1"/>
  <c r="DL56" i="110" s="1"/>
  <c r="AF61" i="110"/>
  <c r="AH52" i="110"/>
  <c r="BP61" i="110"/>
  <c r="BR52" i="110"/>
  <c r="N61" i="110"/>
  <c r="P52" i="110"/>
  <c r="T61" i="110"/>
  <c r="V52" i="110"/>
  <c r="CB61" i="110"/>
  <c r="CD52" i="110"/>
  <c r="DF54" i="110"/>
  <c r="DF55" i="110"/>
  <c r="DF53" i="110"/>
  <c r="DH53" i="110" s="1"/>
  <c r="DH54" i="110" s="1"/>
  <c r="DH55" i="110" s="1"/>
  <c r="DF56" i="110" s="1"/>
  <c r="DF58" i="110" s="1"/>
  <c r="DF60" i="110" s="1"/>
  <c r="DR51" i="110"/>
  <c r="CJ52" i="110"/>
  <c r="AB77" i="110"/>
  <c r="DT49" i="110"/>
  <c r="AB52" i="110"/>
  <c r="AA63" i="110"/>
  <c r="DR50" i="110"/>
  <c r="AN52" i="110"/>
  <c r="P76" i="110"/>
  <c r="P77" i="110" s="1"/>
  <c r="F101" i="109"/>
  <c r="F97" i="109"/>
  <c r="F96" i="109"/>
  <c r="F95" i="109"/>
  <c r="F94" i="109"/>
  <c r="F93" i="109"/>
  <c r="F92" i="109"/>
  <c r="F91" i="109"/>
  <c r="F90" i="109"/>
  <c r="F89" i="109"/>
  <c r="F88" i="109"/>
  <c r="F86" i="109"/>
  <c r="F85" i="109"/>
  <c r="F84" i="109"/>
  <c r="F77" i="109"/>
  <c r="F76" i="109"/>
  <c r="C76" i="109"/>
  <c r="F69" i="109"/>
  <c r="F68" i="109"/>
  <c r="F67" i="109"/>
  <c r="F65" i="109"/>
  <c r="F64" i="109"/>
  <c r="F63" i="109"/>
  <c r="F62" i="109"/>
  <c r="F61" i="109"/>
  <c r="F60" i="109"/>
  <c r="F59" i="109"/>
  <c r="F58" i="109"/>
  <c r="F57" i="109"/>
  <c r="F56" i="109"/>
  <c r="F55" i="109"/>
  <c r="F54" i="109"/>
  <c r="F53" i="109"/>
  <c r="F52" i="109"/>
  <c r="F51" i="109"/>
  <c r="F50" i="109"/>
  <c r="F49" i="109"/>
  <c r="F48" i="109"/>
  <c r="F47" i="109"/>
  <c r="F45" i="109"/>
  <c r="E39" i="109"/>
  <c r="D39" i="109"/>
  <c r="C39" i="109"/>
  <c r="F38" i="109"/>
  <c r="F37" i="109"/>
  <c r="F36" i="109"/>
  <c r="F35" i="109"/>
  <c r="F34" i="109"/>
  <c r="F33" i="109"/>
  <c r="F32" i="109"/>
  <c r="F31" i="109"/>
  <c r="F30" i="109"/>
  <c r="F29" i="109"/>
  <c r="F28" i="109"/>
  <c r="F27" i="109"/>
  <c r="F26" i="109"/>
  <c r="F25" i="109"/>
  <c r="F24" i="109"/>
  <c r="F23" i="109"/>
  <c r="F22" i="109"/>
  <c r="F21" i="109"/>
  <c r="F20" i="109"/>
  <c r="F19" i="109"/>
  <c r="D80" i="109" l="1"/>
  <c r="D79" i="109"/>
  <c r="C81" i="109"/>
  <c r="C79" i="109"/>
  <c r="C80" i="109"/>
  <c r="C98" i="109"/>
  <c r="C82" i="109"/>
  <c r="C99" i="109"/>
  <c r="C83" i="109"/>
  <c r="F39" i="109"/>
  <c r="B53" i="110"/>
  <c r="D53" i="110" s="1"/>
  <c r="D54" i="110" s="1"/>
  <c r="D55" i="110" s="1"/>
  <c r="B56" i="110" s="1"/>
  <c r="B58" i="110" s="1"/>
  <c r="B54" i="110"/>
  <c r="H55" i="110"/>
  <c r="H53" i="110"/>
  <c r="J53" i="110" s="1"/>
  <c r="J54" i="110" s="1"/>
  <c r="J55" i="110" s="1"/>
  <c r="H56" i="110" s="1"/>
  <c r="H58" i="110" s="1"/>
  <c r="H54" i="110"/>
  <c r="AN78" i="110"/>
  <c r="AN80" i="110"/>
  <c r="AN126" i="110" s="1"/>
  <c r="DT50" i="110"/>
  <c r="DT51" i="110" s="1"/>
  <c r="DR52" i="110" s="1"/>
  <c r="DR54" i="110" s="1"/>
  <c r="DR56" i="110" s="1"/>
  <c r="EF50" i="110"/>
  <c r="EF51" i="110" s="1"/>
  <c r="ED52" i="110" s="1"/>
  <c r="ED54" i="110" s="1"/>
  <c r="ED56" i="110" s="1"/>
  <c r="AB74" i="110"/>
  <c r="AB78" i="110" s="1"/>
  <c r="AB80" i="110"/>
  <c r="AB126" i="110" s="1"/>
  <c r="CN55" i="111"/>
  <c r="CN53" i="111"/>
  <c r="CN54" i="111"/>
  <c r="CP53" i="111"/>
  <c r="CP54" i="111" s="1"/>
  <c r="CP55" i="111" s="1"/>
  <c r="CN56" i="111" s="1"/>
  <c r="CN58" i="111" s="1"/>
  <c r="BD54" i="111"/>
  <c r="BD55" i="111"/>
  <c r="BD53" i="111"/>
  <c r="BF53" i="111" s="1"/>
  <c r="AL54" i="111"/>
  <c r="AL55" i="111"/>
  <c r="AL53" i="111"/>
  <c r="AN53" i="111" s="1"/>
  <c r="CH54" i="111"/>
  <c r="CH55" i="111"/>
  <c r="CH53" i="111"/>
  <c r="CJ53" i="111" s="1"/>
  <c r="CJ54" i="111" s="1"/>
  <c r="CJ55" i="111" s="1"/>
  <c r="CH56" i="111" s="1"/>
  <c r="CH58" i="111" s="1"/>
  <c r="BJ54" i="111"/>
  <c r="BJ55" i="111"/>
  <c r="BJ53" i="111"/>
  <c r="BL53" i="111" s="1"/>
  <c r="AX54" i="111"/>
  <c r="AX55" i="111"/>
  <c r="AX53" i="111"/>
  <c r="AZ53" i="111" s="1"/>
  <c r="BP55" i="111"/>
  <c r="BP53" i="111"/>
  <c r="BR53" i="111"/>
  <c r="BP54" i="111"/>
  <c r="EF50" i="111"/>
  <c r="EF51" i="111" s="1"/>
  <c r="ED52" i="111" s="1"/>
  <c r="ED54" i="111" s="1"/>
  <c r="ED56" i="111" s="1"/>
  <c r="CB54" i="111"/>
  <c r="CD53" i="111"/>
  <c r="CB55" i="111"/>
  <c r="CB53" i="111"/>
  <c r="BV54" i="111"/>
  <c r="BV55" i="111"/>
  <c r="BV53" i="111"/>
  <c r="BX53" i="111" s="1"/>
  <c r="BX54" i="111" s="1"/>
  <c r="BX55" i="111" s="1"/>
  <c r="BV56" i="111" s="1"/>
  <c r="BV58" i="111" s="1"/>
  <c r="T55" i="111"/>
  <c r="T53" i="111"/>
  <c r="V53" i="111" s="1"/>
  <c r="V54" i="111" s="1"/>
  <c r="V55" i="111" s="1"/>
  <c r="T56" i="111" s="1"/>
  <c r="T58" i="111" s="1"/>
  <c r="T54" i="111"/>
  <c r="DH55" i="111"/>
  <c r="DF56" i="111" s="1"/>
  <c r="DF58" i="111" s="1"/>
  <c r="DF60" i="111" s="1"/>
  <c r="CZ54" i="111"/>
  <c r="CZ55" i="111"/>
  <c r="CZ53" i="111"/>
  <c r="DB53" i="111" s="1"/>
  <c r="DB54" i="111" s="1"/>
  <c r="DB55" i="111" s="1"/>
  <c r="CZ56" i="111" s="1"/>
  <c r="CZ58" i="111" s="1"/>
  <c r="AB82" i="111"/>
  <c r="AB104" i="111"/>
  <c r="AB95" i="111"/>
  <c r="AB87" i="111"/>
  <c r="AB84" i="111"/>
  <c r="AB89" i="111"/>
  <c r="AB93" i="111"/>
  <c r="AB85" i="111"/>
  <c r="AB94" i="111"/>
  <c r="AB83" i="111"/>
  <c r="AB88" i="111"/>
  <c r="AN80" i="111"/>
  <c r="AN126" i="111" s="1"/>
  <c r="AN74" i="111"/>
  <c r="AN78" i="111" s="1"/>
  <c r="AR55" i="111"/>
  <c r="AR53" i="111"/>
  <c r="AT53" i="111"/>
  <c r="AR54" i="111"/>
  <c r="AF54" i="111"/>
  <c r="AF55" i="111"/>
  <c r="AF53" i="111"/>
  <c r="AH53" i="111" s="1"/>
  <c r="CT54" i="111"/>
  <c r="CT55" i="111"/>
  <c r="CT53" i="111"/>
  <c r="CV53" i="111" s="1"/>
  <c r="CV54" i="111" s="1"/>
  <c r="CV55" i="111" s="1"/>
  <c r="CT56" i="111" s="1"/>
  <c r="CT58" i="111" s="1"/>
  <c r="AB127" i="111"/>
  <c r="AB129" i="111" s="1"/>
  <c r="AB133" i="111" s="1"/>
  <c r="AB131" i="111"/>
  <c r="AB135" i="111"/>
  <c r="AB136" i="111"/>
  <c r="AB128" i="111"/>
  <c r="AB130" i="111"/>
  <c r="Z54" i="111"/>
  <c r="Z55" i="111"/>
  <c r="Z53" i="111"/>
  <c r="AB53" i="111" s="1"/>
  <c r="AB54" i="111" s="1"/>
  <c r="AB55" i="111" s="1"/>
  <c r="Z56" i="111" s="1"/>
  <c r="Z58" i="111" s="1"/>
  <c r="N54" i="111"/>
  <c r="P53" i="111"/>
  <c r="P54" i="111" s="1"/>
  <c r="P55" i="111" s="1"/>
  <c r="N56" i="111" s="1"/>
  <c r="N58" i="111" s="1"/>
  <c r="N55" i="111"/>
  <c r="N53" i="111"/>
  <c r="BV55" i="110"/>
  <c r="BV53" i="110"/>
  <c r="BX53" i="110" s="1"/>
  <c r="BX54" i="110" s="1"/>
  <c r="BX55" i="110" s="1"/>
  <c r="BV56" i="110" s="1"/>
  <c r="BV58" i="110" s="1"/>
  <c r="BV54" i="110"/>
  <c r="CT55" i="110"/>
  <c r="CT53" i="110"/>
  <c r="CV53" i="110" s="1"/>
  <c r="CT54" i="110"/>
  <c r="AF54" i="110"/>
  <c r="AF53" i="110"/>
  <c r="AH53" i="110" s="1"/>
  <c r="AH54" i="110" s="1"/>
  <c r="AF55" i="110"/>
  <c r="CN55" i="110"/>
  <c r="CN53" i="110"/>
  <c r="CP53" i="110" s="1"/>
  <c r="CP54" i="110" s="1"/>
  <c r="CP55" i="110" s="1"/>
  <c r="CN56" i="110" s="1"/>
  <c r="CN58" i="110" s="1"/>
  <c r="CN54" i="110"/>
  <c r="AN130" i="110"/>
  <c r="AN135" i="110"/>
  <c r="AN127" i="110"/>
  <c r="AN129" i="110" s="1"/>
  <c r="AN133" i="110" s="1"/>
  <c r="AN136" i="110"/>
  <c r="AN128" i="110"/>
  <c r="AN131" i="110"/>
  <c r="AN151" i="110"/>
  <c r="AN88" i="110"/>
  <c r="AN93" i="110"/>
  <c r="AN85" i="110"/>
  <c r="AN82" i="110"/>
  <c r="AN104" i="110"/>
  <c r="AN95" i="110"/>
  <c r="AN87" i="110"/>
  <c r="AN84" i="110"/>
  <c r="AN83" i="110"/>
  <c r="AN89" i="110"/>
  <c r="AN94" i="110"/>
  <c r="AX55" i="110"/>
  <c r="AX53" i="110"/>
  <c r="AZ53" i="110" s="1"/>
  <c r="AZ54" i="110" s="1"/>
  <c r="AX54" i="110"/>
  <c r="CH54" i="110"/>
  <c r="CH55" i="110"/>
  <c r="CH53" i="110"/>
  <c r="CJ53" i="110" s="1"/>
  <c r="CJ54" i="110" s="1"/>
  <c r="CB54" i="110"/>
  <c r="CB55" i="110"/>
  <c r="CD53" i="110"/>
  <c r="CB53" i="110"/>
  <c r="BP55" i="110"/>
  <c r="BP53" i="110"/>
  <c r="BR53" i="110" s="1"/>
  <c r="BP54" i="110"/>
  <c r="Z55" i="110"/>
  <c r="Z53" i="110"/>
  <c r="AB53" i="110" s="1"/>
  <c r="Z54" i="110"/>
  <c r="BJ54" i="110"/>
  <c r="BJ55" i="110"/>
  <c r="BJ53" i="110"/>
  <c r="BL53" i="110" s="1"/>
  <c r="BD54" i="110"/>
  <c r="BD55" i="110"/>
  <c r="BD53" i="110"/>
  <c r="BF53" i="110" s="1"/>
  <c r="AR55" i="110"/>
  <c r="AR53" i="110"/>
  <c r="AT53" i="110" s="1"/>
  <c r="AR54" i="110"/>
  <c r="T55" i="110"/>
  <c r="T53" i="110"/>
  <c r="V53" i="110" s="1"/>
  <c r="T54" i="110"/>
  <c r="AL54" i="110"/>
  <c r="AL55" i="110"/>
  <c r="AL53" i="110"/>
  <c r="AN53" i="110" s="1"/>
  <c r="N54" i="110"/>
  <c r="N55" i="110"/>
  <c r="N53" i="110"/>
  <c r="P53" i="110" s="1"/>
  <c r="CZ54" i="110"/>
  <c r="CZ55" i="110"/>
  <c r="CZ53" i="110"/>
  <c r="DB53" i="110" s="1"/>
  <c r="DB54" i="110" s="1"/>
  <c r="DB55" i="110" s="1"/>
  <c r="CZ56" i="110" s="1"/>
  <c r="CZ58" i="110" s="1"/>
  <c r="D99" i="109"/>
  <c r="D78" i="109" s="1"/>
  <c r="D81" i="109"/>
  <c r="D82" i="109"/>
  <c r="C100" i="109"/>
  <c r="D100" i="109"/>
  <c r="D83" i="109"/>
  <c r="D98" i="109"/>
  <c r="B70" i="113" s="1"/>
  <c r="I25" i="108"/>
  <c r="F39" i="108" s="1"/>
  <c r="F81" i="109" l="1"/>
  <c r="B71" i="113"/>
  <c r="D72" i="113" s="1"/>
  <c r="D145" i="113"/>
  <c r="D46" i="109" s="1"/>
  <c r="B70" i="111"/>
  <c r="D145" i="111" s="1"/>
  <c r="N70" i="113"/>
  <c r="F80" i="109"/>
  <c r="F83" i="109"/>
  <c r="B70" i="110"/>
  <c r="B71" i="110" s="1"/>
  <c r="D72" i="110" s="1"/>
  <c r="D74" i="110" s="1"/>
  <c r="D78" i="110" s="1"/>
  <c r="B70" i="112"/>
  <c r="N70" i="112"/>
  <c r="F79" i="109"/>
  <c r="C43" i="109"/>
  <c r="C78" i="109"/>
  <c r="F78" i="109" s="1"/>
  <c r="F41" i="108"/>
  <c r="F45" i="108"/>
  <c r="BL54" i="111"/>
  <c r="BL55" i="111" s="1"/>
  <c r="BJ56" i="111" s="1"/>
  <c r="BJ58" i="111" s="1"/>
  <c r="BF54" i="111"/>
  <c r="BF55" i="111" s="1"/>
  <c r="BD56" i="111" s="1"/>
  <c r="BD58" i="111" s="1"/>
  <c r="B70" i="109"/>
  <c r="F99" i="109"/>
  <c r="C74" i="109"/>
  <c r="F82" i="109"/>
  <c r="AH54" i="111"/>
  <c r="AH55" i="111" s="1"/>
  <c r="AF56" i="111" s="1"/>
  <c r="AF58" i="111" s="1"/>
  <c r="AZ54" i="111"/>
  <c r="AZ55" i="111" s="1"/>
  <c r="AX56" i="111" s="1"/>
  <c r="AX58" i="111" s="1"/>
  <c r="AN54" i="111"/>
  <c r="AN55" i="111" s="1"/>
  <c r="AL56" i="111" s="1"/>
  <c r="AL58" i="111" s="1"/>
  <c r="AB82" i="110"/>
  <c r="AB87" i="110"/>
  <c r="AB94" i="110"/>
  <c r="AB104" i="110"/>
  <c r="AB116" i="110" s="1"/>
  <c r="AB83" i="110"/>
  <c r="AB151" i="110"/>
  <c r="AB95" i="110"/>
  <c r="AB88" i="110"/>
  <c r="AB89" i="110"/>
  <c r="AB93" i="110"/>
  <c r="AB84" i="110"/>
  <c r="AB85" i="110"/>
  <c r="AT54" i="110"/>
  <c r="AT55" i="110" s="1"/>
  <c r="AR56" i="110" s="1"/>
  <c r="AR58" i="110" s="1"/>
  <c r="AN54" i="110"/>
  <c r="AN132" i="110"/>
  <c r="AN134" i="110" s="1"/>
  <c r="AN137" i="110" s="1"/>
  <c r="AN138" i="110" s="1"/>
  <c r="AN140" i="110" s="1"/>
  <c r="AN143" i="110" s="1"/>
  <c r="AN144" i="110" s="1"/>
  <c r="BR54" i="110"/>
  <c r="BR55" i="110" s="1"/>
  <c r="BP56" i="110" s="1"/>
  <c r="BP58" i="110" s="1"/>
  <c r="P54" i="110"/>
  <c r="P55" i="110" s="1"/>
  <c r="N56" i="110" s="1"/>
  <c r="N58" i="110" s="1"/>
  <c r="BL54" i="110"/>
  <c r="BL55" i="110" s="1"/>
  <c r="BJ56" i="110" s="1"/>
  <c r="BJ58" i="110" s="1"/>
  <c r="AZ55" i="110"/>
  <c r="AX56" i="110" s="1"/>
  <c r="AX58" i="110" s="1"/>
  <c r="CV54" i="110"/>
  <c r="CV55" i="110" s="1"/>
  <c r="CT56" i="110" s="1"/>
  <c r="CT58" i="110" s="1"/>
  <c r="AB54" i="110"/>
  <c r="AB55" i="110" s="1"/>
  <c r="Z56" i="110" s="1"/>
  <c r="Z58" i="110" s="1"/>
  <c r="CJ55" i="110"/>
  <c r="CH56" i="110" s="1"/>
  <c r="CH58" i="110" s="1"/>
  <c r="V54" i="110"/>
  <c r="V55" i="110" s="1"/>
  <c r="T56" i="110" s="1"/>
  <c r="T58" i="110" s="1"/>
  <c r="AB135" i="110"/>
  <c r="AB130" i="110"/>
  <c r="AB127" i="110"/>
  <c r="AB136" i="110"/>
  <c r="AB128" i="110"/>
  <c r="AB131" i="110"/>
  <c r="BF54" i="110"/>
  <c r="BF55" i="110" s="1"/>
  <c r="BD56" i="110" s="1"/>
  <c r="BD58" i="110" s="1"/>
  <c r="AN131" i="111"/>
  <c r="AN136" i="111"/>
  <c r="AN128" i="111"/>
  <c r="AN130" i="111"/>
  <c r="AN135" i="111"/>
  <c r="AN127" i="111"/>
  <c r="AN129" i="111" s="1"/>
  <c r="AN133" i="111" s="1"/>
  <c r="CD54" i="111"/>
  <c r="CD55" i="111" s="1"/>
  <c r="CB56" i="111" s="1"/>
  <c r="CB58" i="111" s="1"/>
  <c r="AB115" i="111"/>
  <c r="AB107" i="111"/>
  <c r="AB117" i="111"/>
  <c r="AB109" i="111"/>
  <c r="AB106" i="111"/>
  <c r="AB111" i="111"/>
  <c r="AB110" i="111"/>
  <c r="AB116" i="111"/>
  <c r="AB105" i="111"/>
  <c r="AN104" i="111"/>
  <c r="AN95" i="111"/>
  <c r="AN87" i="111"/>
  <c r="AN82" i="111"/>
  <c r="AN84" i="111"/>
  <c r="AN89" i="111"/>
  <c r="AN94" i="111"/>
  <c r="AN83" i="111"/>
  <c r="AN88" i="111"/>
  <c r="AN93" i="111"/>
  <c r="AN85" i="111"/>
  <c r="AB132" i="111"/>
  <c r="AB134" i="111" s="1"/>
  <c r="AB137" i="111" s="1"/>
  <c r="AB138" i="111" s="1"/>
  <c r="AB140" i="111" s="1"/>
  <c r="AB143" i="111" s="1"/>
  <c r="AB144" i="111" s="1"/>
  <c r="AT54" i="111"/>
  <c r="AT55" i="111" s="1"/>
  <c r="AR56" i="111" s="1"/>
  <c r="AR58" i="111" s="1"/>
  <c r="BR54" i="111"/>
  <c r="BR55" i="111" s="1"/>
  <c r="BP56" i="111" s="1"/>
  <c r="BP58" i="111" s="1"/>
  <c r="AB90" i="111"/>
  <c r="AB86" i="111"/>
  <c r="AB91" i="111" s="1"/>
  <c r="AB92" i="111" s="1"/>
  <c r="AB96" i="111" s="1"/>
  <c r="AB97" i="111" s="1"/>
  <c r="AB100" i="111" s="1"/>
  <c r="AB102" i="111" s="1"/>
  <c r="AB115" i="110"/>
  <c r="AB107" i="110"/>
  <c r="AB109" i="110"/>
  <c r="AB117" i="110"/>
  <c r="AN86" i="110"/>
  <c r="AN91" i="110" s="1"/>
  <c r="AH55" i="110"/>
  <c r="AF56" i="110" s="1"/>
  <c r="AF58" i="110" s="1"/>
  <c r="CD54" i="110"/>
  <c r="CD55" i="110" s="1"/>
  <c r="CB56" i="110" s="1"/>
  <c r="CB58" i="110" s="1"/>
  <c r="AN90" i="110"/>
  <c r="AN55" i="110"/>
  <c r="AL56" i="110" s="1"/>
  <c r="AL58" i="110" s="1"/>
  <c r="AB86" i="110"/>
  <c r="AB91" i="110" s="1"/>
  <c r="AN105" i="110"/>
  <c r="AN110" i="110"/>
  <c r="AN115" i="110"/>
  <c r="AN107" i="110"/>
  <c r="AN117" i="110"/>
  <c r="AN109" i="110"/>
  <c r="AN116" i="110"/>
  <c r="AN111" i="110"/>
  <c r="AN106" i="110"/>
  <c r="F100" i="109"/>
  <c r="C44" i="109"/>
  <c r="C75" i="109"/>
  <c r="F98" i="109"/>
  <c r="D43" i="109"/>
  <c r="D74" i="109"/>
  <c r="D75" i="109"/>
  <c r="D44" i="109"/>
  <c r="D80" i="113" l="1"/>
  <c r="D126" i="113" s="1"/>
  <c r="D74" i="113"/>
  <c r="D78" i="113" s="1"/>
  <c r="A72" i="110"/>
  <c r="B72" i="110" s="1"/>
  <c r="D145" i="110"/>
  <c r="B71" i="111"/>
  <c r="D72" i="111" s="1"/>
  <c r="D74" i="111" s="1"/>
  <c r="D78" i="111" s="1"/>
  <c r="P145" i="113"/>
  <c r="N71" i="113"/>
  <c r="P72" i="113" s="1"/>
  <c r="P145" i="112"/>
  <c r="N71" i="112"/>
  <c r="P72" i="112" s="1"/>
  <c r="M72" i="112"/>
  <c r="N72" i="112" s="1"/>
  <c r="A72" i="112"/>
  <c r="B72" i="112" s="1"/>
  <c r="B71" i="112"/>
  <c r="D72" i="112" s="1"/>
  <c r="D145" i="112"/>
  <c r="C46" i="109" s="1"/>
  <c r="D83" i="110"/>
  <c r="D95" i="110"/>
  <c r="D84" i="110"/>
  <c r="D89" i="110"/>
  <c r="D93" i="110"/>
  <c r="D85" i="110"/>
  <c r="D87" i="110"/>
  <c r="D94" i="110"/>
  <c r="D88" i="110"/>
  <c r="F43" i="108"/>
  <c r="F47" i="108" s="1"/>
  <c r="B54" i="108" s="1"/>
  <c r="D80" i="110"/>
  <c r="D126" i="110" s="1"/>
  <c r="D104" i="110"/>
  <c r="D82" i="110"/>
  <c r="F74" i="109"/>
  <c r="AN132" i="111"/>
  <c r="AN134" i="111" s="1"/>
  <c r="AN137" i="111" s="1"/>
  <c r="AN138" i="111" s="1"/>
  <c r="AN140" i="111" s="1"/>
  <c r="AN143" i="111" s="1"/>
  <c r="AN144" i="111" s="1"/>
  <c r="AB111" i="110"/>
  <c r="AB110" i="110"/>
  <c r="AB112" i="110" s="1"/>
  <c r="AB105" i="110"/>
  <c r="AB90" i="110"/>
  <c r="AB92" i="110" s="1"/>
  <c r="AB96" i="110" s="1"/>
  <c r="AB97" i="110" s="1"/>
  <c r="AB100" i="110" s="1"/>
  <c r="AB102" i="110" s="1"/>
  <c r="AB106" i="110"/>
  <c r="AB108" i="110" s="1"/>
  <c r="AB113" i="110" s="1"/>
  <c r="AB114" i="110" s="1"/>
  <c r="AB118" i="110" s="1"/>
  <c r="AB119" i="110" s="1"/>
  <c r="AB122" i="110" s="1"/>
  <c r="AB124" i="110" s="1"/>
  <c r="AB132" i="110"/>
  <c r="AB129" i="110"/>
  <c r="AB133" i="110" s="1"/>
  <c r="AN90" i="111"/>
  <c r="AB112" i="111"/>
  <c r="AN86" i="111"/>
  <c r="AN91" i="111" s="1"/>
  <c r="AN92" i="111" s="1"/>
  <c r="AN96" i="111" s="1"/>
  <c r="AN97" i="111" s="1"/>
  <c r="AN100" i="111" s="1"/>
  <c r="AN102" i="111" s="1"/>
  <c r="AN117" i="111"/>
  <c r="AN109" i="111"/>
  <c r="AN112" i="111" s="1"/>
  <c r="AN106" i="111"/>
  <c r="AN111" i="111"/>
  <c r="AN107" i="111"/>
  <c r="AN116" i="111"/>
  <c r="AN105" i="111"/>
  <c r="AN115" i="111"/>
  <c r="AN110" i="111"/>
  <c r="AB108" i="111"/>
  <c r="AB113" i="111" s="1"/>
  <c r="AN108" i="110"/>
  <c r="AN113" i="110" s="1"/>
  <c r="AN112" i="110"/>
  <c r="AN92" i="110"/>
  <c r="AN96" i="110" s="1"/>
  <c r="AN97" i="110" s="1"/>
  <c r="AN100" i="110" s="1"/>
  <c r="AN102" i="110" s="1"/>
  <c r="F43" i="109"/>
  <c r="F75" i="109"/>
  <c r="F44" i="109"/>
  <c r="D93" i="113" l="1"/>
  <c r="D104" i="113"/>
  <c r="D85" i="113"/>
  <c r="D95" i="113"/>
  <c r="D84" i="113"/>
  <c r="D87" i="113"/>
  <c r="D83" i="113"/>
  <c r="D82" i="113"/>
  <c r="D89" i="113"/>
  <c r="D94" i="113"/>
  <c r="D88" i="113"/>
  <c r="D128" i="113"/>
  <c r="D127" i="113"/>
  <c r="D135" i="113"/>
  <c r="D131" i="113"/>
  <c r="D130" i="113"/>
  <c r="D136" i="113"/>
  <c r="D80" i="111"/>
  <c r="D126" i="111" s="1"/>
  <c r="D136" i="111" s="1"/>
  <c r="P80" i="113"/>
  <c r="P126" i="113" s="1"/>
  <c r="P74" i="113"/>
  <c r="P78" i="113" s="1"/>
  <c r="D74" i="112"/>
  <c r="D78" i="112" s="1"/>
  <c r="D80" i="112"/>
  <c r="D126" i="112" s="1"/>
  <c r="D128" i="110"/>
  <c r="D127" i="110"/>
  <c r="D130" i="110"/>
  <c r="D136" i="110"/>
  <c r="D135" i="110"/>
  <c r="D131" i="110"/>
  <c r="P80" i="112"/>
  <c r="P126" i="112" s="1"/>
  <c r="P74" i="112"/>
  <c r="P78" i="112" s="1"/>
  <c r="D115" i="110"/>
  <c r="D107" i="110"/>
  <c r="D111" i="110"/>
  <c r="D109" i="110"/>
  <c r="D117" i="110"/>
  <c r="D105" i="110"/>
  <c r="D110" i="110"/>
  <c r="D106" i="110"/>
  <c r="D116" i="110"/>
  <c r="F48" i="108"/>
  <c r="I64" i="108" s="1"/>
  <c r="D131" i="111"/>
  <c r="D93" i="111"/>
  <c r="D94" i="111"/>
  <c r="D85" i="111"/>
  <c r="D84" i="111"/>
  <c r="D83" i="111"/>
  <c r="D104" i="111"/>
  <c r="D82" i="111"/>
  <c r="D88" i="111"/>
  <c r="D95" i="111"/>
  <c r="D87" i="111"/>
  <c r="D89" i="111"/>
  <c r="D86" i="110"/>
  <c r="D91" i="110" s="1"/>
  <c r="D90" i="110"/>
  <c r="A105" i="109"/>
  <c r="D151" i="110"/>
  <c r="AB114" i="111"/>
  <c r="AB118" i="111" s="1"/>
  <c r="AB119" i="111" s="1"/>
  <c r="AB122" i="111" s="1"/>
  <c r="AB124" i="111" s="1"/>
  <c r="AB134" i="110"/>
  <c r="AB137" i="110" s="1"/>
  <c r="AB138" i="110" s="1"/>
  <c r="AB140" i="110" s="1"/>
  <c r="AB143" i="110" s="1"/>
  <c r="AB144" i="110" s="1"/>
  <c r="AN108" i="111"/>
  <c r="AN113" i="111" s="1"/>
  <c r="AN114" i="111" s="1"/>
  <c r="AN118" i="111" s="1"/>
  <c r="AN119" i="111" s="1"/>
  <c r="AN122" i="111" s="1"/>
  <c r="AN124" i="111" s="1"/>
  <c r="AN114" i="110"/>
  <c r="AN118" i="110" s="1"/>
  <c r="AN119" i="110" s="1"/>
  <c r="AN122" i="110" s="1"/>
  <c r="AN124" i="110" s="1"/>
  <c r="I63" i="108"/>
  <c r="D129" i="113" l="1"/>
  <c r="D133" i="113" s="1"/>
  <c r="D132" i="113"/>
  <c r="D86" i="113"/>
  <c r="D91" i="113" s="1"/>
  <c r="D90" i="113"/>
  <c r="D116" i="113"/>
  <c r="D115" i="113"/>
  <c r="D106" i="113"/>
  <c r="D107" i="113"/>
  <c r="D110" i="113"/>
  <c r="D105" i="113"/>
  <c r="D111" i="113"/>
  <c r="D117" i="113"/>
  <c r="D109" i="113"/>
  <c r="P104" i="113"/>
  <c r="P88" i="113"/>
  <c r="P94" i="113"/>
  <c r="P87" i="113"/>
  <c r="P95" i="113"/>
  <c r="P93" i="113"/>
  <c r="P89" i="113"/>
  <c r="P85" i="113"/>
  <c r="P84" i="113"/>
  <c r="P83" i="113"/>
  <c r="P130" i="113"/>
  <c r="P128" i="113"/>
  <c r="P127" i="113"/>
  <c r="P131" i="113"/>
  <c r="P136" i="113"/>
  <c r="P135" i="113"/>
  <c r="D135" i="111"/>
  <c r="D127" i="111"/>
  <c r="D130" i="111"/>
  <c r="D132" i="111" s="1"/>
  <c r="D128" i="111"/>
  <c r="P82" i="113"/>
  <c r="D85" i="112"/>
  <c r="D87" i="112"/>
  <c r="D84" i="112"/>
  <c r="D83" i="112"/>
  <c r="D129" i="110"/>
  <c r="D133" i="110" s="1"/>
  <c r="P95" i="112"/>
  <c r="P93" i="112"/>
  <c r="P87" i="112"/>
  <c r="P104" i="112"/>
  <c r="P151" i="112"/>
  <c r="P89" i="112"/>
  <c r="P94" i="112"/>
  <c r="P88" i="112"/>
  <c r="P85" i="112"/>
  <c r="P84" i="112"/>
  <c r="P83" i="112"/>
  <c r="P82" i="112"/>
  <c r="D136" i="112"/>
  <c r="D128" i="112"/>
  <c r="D135" i="112"/>
  <c r="D127" i="112"/>
  <c r="D131" i="112"/>
  <c r="D130" i="112"/>
  <c r="P131" i="112"/>
  <c r="P128" i="112"/>
  <c r="P127" i="112"/>
  <c r="P136" i="112"/>
  <c r="P130" i="112"/>
  <c r="P135" i="112"/>
  <c r="D94" i="112"/>
  <c r="D93" i="112"/>
  <c r="D89" i="112"/>
  <c r="D151" i="112"/>
  <c r="D82" i="112"/>
  <c r="D88" i="112"/>
  <c r="D95" i="112"/>
  <c r="D104" i="112"/>
  <c r="D132" i="110"/>
  <c r="D90" i="111"/>
  <c r="D86" i="111"/>
  <c r="D91" i="111" s="1"/>
  <c r="D107" i="111"/>
  <c r="D105" i="111"/>
  <c r="D110" i="111"/>
  <c r="D106" i="111"/>
  <c r="D111" i="111"/>
  <c r="D117" i="111"/>
  <c r="D109" i="111"/>
  <c r="D116" i="111"/>
  <c r="D115" i="111"/>
  <c r="D108" i="110"/>
  <c r="D113" i="110" s="1"/>
  <c r="D92" i="110"/>
  <c r="D96" i="110" s="1"/>
  <c r="D112" i="110"/>
  <c r="F50" i="103"/>
  <c r="D134" i="113" l="1"/>
  <c r="D137" i="113" s="1"/>
  <c r="D138" i="113" s="1"/>
  <c r="D140" i="113" s="1"/>
  <c r="D143" i="113" s="1"/>
  <c r="D129" i="111"/>
  <c r="D133" i="111" s="1"/>
  <c r="D134" i="111" s="1"/>
  <c r="D137" i="111" s="1"/>
  <c r="D138" i="111" s="1"/>
  <c r="D140" i="111" s="1"/>
  <c r="D143" i="111" s="1"/>
  <c r="P129" i="113"/>
  <c r="P133" i="113" s="1"/>
  <c r="D108" i="113"/>
  <c r="D113" i="113" s="1"/>
  <c r="D112" i="113"/>
  <c r="D92" i="111"/>
  <c r="D96" i="111" s="1"/>
  <c r="D97" i="111" s="1"/>
  <c r="P132" i="113"/>
  <c r="D92" i="113"/>
  <c r="D96" i="113" s="1"/>
  <c r="D97" i="113" s="1"/>
  <c r="D100" i="113" s="1"/>
  <c r="D102" i="113" s="1"/>
  <c r="D141" i="113" s="1"/>
  <c r="P116" i="113"/>
  <c r="P110" i="113"/>
  <c r="P115" i="113"/>
  <c r="P105" i="113"/>
  <c r="P111" i="113"/>
  <c r="P109" i="113"/>
  <c r="P107" i="113"/>
  <c r="P106" i="113"/>
  <c r="P117" i="113"/>
  <c r="P90" i="113"/>
  <c r="P86" i="113"/>
  <c r="P91" i="113" s="1"/>
  <c r="D134" i="110"/>
  <c r="D137" i="110" s="1"/>
  <c r="D138" i="110" s="1"/>
  <c r="D140" i="110" s="1"/>
  <c r="D143" i="110" s="1"/>
  <c r="P129" i="112"/>
  <c r="P133" i="112" s="1"/>
  <c r="D90" i="112"/>
  <c r="D129" i="112"/>
  <c r="D133" i="112" s="1"/>
  <c r="P132" i="112"/>
  <c r="P86" i="112"/>
  <c r="P91" i="112" s="1"/>
  <c r="D86" i="112"/>
  <c r="D91" i="112" s="1"/>
  <c r="D116" i="112"/>
  <c r="D105" i="112"/>
  <c r="D107" i="112"/>
  <c r="D111" i="112"/>
  <c r="D106" i="112"/>
  <c r="D109" i="112"/>
  <c r="D110" i="112"/>
  <c r="D115" i="112"/>
  <c r="D117" i="112"/>
  <c r="P109" i="112"/>
  <c r="P107" i="112"/>
  <c r="P116" i="112"/>
  <c r="P111" i="112"/>
  <c r="P105" i="112"/>
  <c r="P115" i="112"/>
  <c r="P110" i="112"/>
  <c r="P117" i="112"/>
  <c r="P106" i="112"/>
  <c r="P90" i="112"/>
  <c r="D132" i="112"/>
  <c r="D112" i="111"/>
  <c r="D97" i="110"/>
  <c r="D100" i="110" s="1"/>
  <c r="D102" i="110" s="1"/>
  <c r="D141" i="110" s="1"/>
  <c r="D108" i="111"/>
  <c r="D113" i="111" s="1"/>
  <c r="D114" i="110"/>
  <c r="D118" i="110" s="1"/>
  <c r="F28" i="103"/>
  <c r="D144" i="113" l="1"/>
  <c r="D42" i="109" s="1"/>
  <c r="D114" i="111"/>
  <c r="D118" i="111" s="1"/>
  <c r="D119" i="111" s="1"/>
  <c r="D122" i="111" s="1"/>
  <c r="D124" i="111" s="1"/>
  <c r="D142" i="111" s="1"/>
  <c r="P134" i="113"/>
  <c r="P137" i="113" s="1"/>
  <c r="P138" i="113" s="1"/>
  <c r="P140" i="113" s="1"/>
  <c r="P143" i="113" s="1"/>
  <c r="P108" i="113"/>
  <c r="P113" i="113" s="1"/>
  <c r="D114" i="113"/>
  <c r="D118" i="113" s="1"/>
  <c r="D119" i="113" s="1"/>
  <c r="D122" i="113" s="1"/>
  <c r="D124" i="113" s="1"/>
  <c r="D134" i="112"/>
  <c r="D137" i="112" s="1"/>
  <c r="D138" i="112" s="1"/>
  <c r="D140" i="112" s="1"/>
  <c r="D143" i="112" s="1"/>
  <c r="P134" i="112"/>
  <c r="P137" i="112" s="1"/>
  <c r="P138" i="112" s="1"/>
  <c r="P140" i="112" s="1"/>
  <c r="P143" i="112" s="1"/>
  <c r="P112" i="113"/>
  <c r="P92" i="113"/>
  <c r="P96" i="113" s="1"/>
  <c r="D92" i="112"/>
  <c r="D96" i="112" s="1"/>
  <c r="D97" i="112" s="1"/>
  <c r="D100" i="112" s="1"/>
  <c r="D102" i="112" s="1"/>
  <c r="D141" i="112" s="1"/>
  <c r="P92" i="112"/>
  <c r="P96" i="112" s="1"/>
  <c r="P97" i="112" s="1"/>
  <c r="P100" i="112" s="1"/>
  <c r="P102" i="112" s="1"/>
  <c r="P141" i="112" s="1"/>
  <c r="P108" i="112"/>
  <c r="P113" i="112" s="1"/>
  <c r="D112" i="112"/>
  <c r="P112" i="112"/>
  <c r="D108" i="112"/>
  <c r="D113" i="112" s="1"/>
  <c r="D119" i="110"/>
  <c r="D122" i="110" s="1"/>
  <c r="D124" i="110" s="1"/>
  <c r="D142" i="110" s="1"/>
  <c r="D144" i="110" s="1"/>
  <c r="D47" i="95"/>
  <c r="D43" i="95"/>
  <c r="D139" i="105"/>
  <c r="D123" i="105"/>
  <c r="D120" i="105"/>
  <c r="D121" i="105" s="1"/>
  <c r="D101" i="105"/>
  <c r="P114" i="113" l="1"/>
  <c r="P118" i="113" s="1"/>
  <c r="P119" i="113" s="1"/>
  <c r="P122" i="113" s="1"/>
  <c r="P124" i="113" s="1"/>
  <c r="P97" i="113"/>
  <c r="P100" i="113" s="1"/>
  <c r="P102" i="113" s="1"/>
  <c r="P141" i="113" s="1"/>
  <c r="P144" i="113" s="1"/>
  <c r="D114" i="112"/>
  <c r="D118" i="112" s="1"/>
  <c r="D119" i="112" s="1"/>
  <c r="D122" i="112" s="1"/>
  <c r="D124" i="112" s="1"/>
  <c r="D142" i="112" s="1"/>
  <c r="D144" i="112" s="1"/>
  <c r="C42" i="109" s="1"/>
  <c r="P114" i="112"/>
  <c r="P118" i="112" s="1"/>
  <c r="P119" i="112" s="1"/>
  <c r="P122" i="112" s="1"/>
  <c r="P124" i="112" s="1"/>
  <c r="P142" i="112" s="1"/>
  <c r="P144" i="112" s="1"/>
  <c r="D98" i="105"/>
  <c r="D99" i="105" s="1"/>
  <c r="D75" i="105"/>
  <c r="D73" i="105"/>
  <c r="B68" i="105"/>
  <c r="B67" i="105"/>
  <c r="B66" i="105"/>
  <c r="B65" i="105"/>
  <c r="D79" i="105" s="1"/>
  <c r="B64" i="105"/>
  <c r="B63" i="105"/>
  <c r="C63" i="105" s="1"/>
  <c r="E14" i="105"/>
  <c r="E13" i="105"/>
  <c r="E12" i="105"/>
  <c r="E11" i="105"/>
  <c r="E10" i="105"/>
  <c r="E9" i="105"/>
  <c r="E8" i="105"/>
  <c r="H60" i="105"/>
  <c r="B60" i="105"/>
  <c r="H59" i="105"/>
  <c r="B59" i="105"/>
  <c r="H57" i="105"/>
  <c r="B57" i="105"/>
  <c r="H51" i="105"/>
  <c r="J51" i="105" s="1"/>
  <c r="D51" i="105"/>
  <c r="B51" i="105"/>
  <c r="H50" i="105"/>
  <c r="B50" i="105"/>
  <c r="H48" i="105"/>
  <c r="J49" i="105" s="1"/>
  <c r="B48" i="105"/>
  <c r="D49" i="105" s="1"/>
  <c r="H47" i="105"/>
  <c r="B47" i="105"/>
  <c r="K42" i="105"/>
  <c r="E42" i="105"/>
  <c r="K41" i="105"/>
  <c r="H41" i="105"/>
  <c r="E41" i="105"/>
  <c r="B41" i="105"/>
  <c r="K40" i="105"/>
  <c r="H40" i="105"/>
  <c r="E40" i="105"/>
  <c r="B40" i="105"/>
  <c r="K39" i="105"/>
  <c r="H39" i="105"/>
  <c r="E39" i="105"/>
  <c r="B39" i="105"/>
  <c r="K38" i="105"/>
  <c r="H38" i="105"/>
  <c r="E38" i="105"/>
  <c r="B38" i="105"/>
  <c r="K37" i="105"/>
  <c r="H37" i="105"/>
  <c r="E37" i="105"/>
  <c r="B37" i="105"/>
  <c r="K36" i="105"/>
  <c r="H36" i="105"/>
  <c r="E36" i="105"/>
  <c r="B36" i="105"/>
  <c r="H35" i="105"/>
  <c r="B35" i="105"/>
  <c r="K28" i="105"/>
  <c r="E28" i="105"/>
  <c r="K27" i="105"/>
  <c r="H27" i="105"/>
  <c r="E27" i="105"/>
  <c r="B27" i="105"/>
  <c r="K26" i="105"/>
  <c r="H26" i="105"/>
  <c r="E26" i="105"/>
  <c r="B26" i="105"/>
  <c r="K25" i="105"/>
  <c r="H25" i="105"/>
  <c r="E25" i="105"/>
  <c r="B25" i="105"/>
  <c r="K24" i="105"/>
  <c r="H24" i="105"/>
  <c r="E24" i="105"/>
  <c r="B24" i="105"/>
  <c r="K23" i="105"/>
  <c r="H23" i="105"/>
  <c r="E23" i="105"/>
  <c r="B23" i="105"/>
  <c r="K22" i="105"/>
  <c r="H22" i="105"/>
  <c r="E22" i="105"/>
  <c r="B22" i="105"/>
  <c r="H21" i="105"/>
  <c r="B21" i="105"/>
  <c r="K14" i="105"/>
  <c r="K13" i="105"/>
  <c r="H13" i="105"/>
  <c r="B13" i="105"/>
  <c r="K12" i="105"/>
  <c r="H12" i="105"/>
  <c r="B12" i="105"/>
  <c r="K11" i="105"/>
  <c r="H11" i="105"/>
  <c r="B11" i="105"/>
  <c r="K10" i="105"/>
  <c r="H10" i="105"/>
  <c r="B10" i="105"/>
  <c r="K9" i="105"/>
  <c r="H9" i="105"/>
  <c r="B9" i="105"/>
  <c r="K8" i="105"/>
  <c r="H8" i="105"/>
  <c r="B8" i="105"/>
  <c r="H7" i="105"/>
  <c r="B7" i="105"/>
  <c r="D139" i="104"/>
  <c r="D123" i="104"/>
  <c r="D120" i="104"/>
  <c r="D121" i="104" s="1"/>
  <c r="D101" i="104"/>
  <c r="D98" i="104"/>
  <c r="D99" i="104" s="1"/>
  <c r="D75" i="104"/>
  <c r="D73" i="104"/>
  <c r="B68" i="104"/>
  <c r="B67" i="104"/>
  <c r="B66" i="104"/>
  <c r="D142" i="104" s="1"/>
  <c r="B65" i="104"/>
  <c r="B64" i="104"/>
  <c r="B63" i="104"/>
  <c r="C63" i="104" s="1"/>
  <c r="D76" i="105" l="1"/>
  <c r="D77" i="105" s="1"/>
  <c r="D142" i="105"/>
  <c r="D76" i="104"/>
  <c r="D77" i="104" s="1"/>
  <c r="B61" i="105"/>
  <c r="D52" i="105"/>
  <c r="H61" i="105"/>
  <c r="J52" i="105"/>
  <c r="D79" i="104"/>
  <c r="H60" i="104"/>
  <c r="B60" i="104"/>
  <c r="H59" i="104"/>
  <c r="B59" i="104"/>
  <c r="H57" i="104"/>
  <c r="B57" i="104"/>
  <c r="H51" i="104"/>
  <c r="J51" i="104" s="1"/>
  <c r="D51" i="104"/>
  <c r="B51" i="104"/>
  <c r="H50" i="104"/>
  <c r="B50" i="104"/>
  <c r="B48" i="104"/>
  <c r="D49" i="104" s="1"/>
  <c r="H47" i="104"/>
  <c r="H48" i="104" s="1"/>
  <c r="J49" i="104" s="1"/>
  <c r="B47" i="104"/>
  <c r="K42" i="104"/>
  <c r="E42" i="104"/>
  <c r="K41" i="104"/>
  <c r="H41" i="104"/>
  <c r="E41" i="104"/>
  <c r="B41" i="104"/>
  <c r="K40" i="104"/>
  <c r="H40" i="104"/>
  <c r="E40" i="104"/>
  <c r="B40" i="104"/>
  <c r="K39" i="104"/>
  <c r="H39" i="104"/>
  <c r="E39" i="104"/>
  <c r="B39" i="104"/>
  <c r="K38" i="104"/>
  <c r="H38" i="104"/>
  <c r="E38" i="104"/>
  <c r="B38" i="104"/>
  <c r="K37" i="104"/>
  <c r="H37" i="104"/>
  <c r="E37" i="104"/>
  <c r="B37" i="104"/>
  <c r="K36" i="104"/>
  <c r="H36" i="104"/>
  <c r="E36" i="104"/>
  <c r="B36" i="104"/>
  <c r="H35" i="104"/>
  <c r="B35" i="104"/>
  <c r="K28" i="104"/>
  <c r="E28" i="104"/>
  <c r="K27" i="104"/>
  <c r="H27" i="104"/>
  <c r="E27" i="104"/>
  <c r="B27" i="104"/>
  <c r="K26" i="104"/>
  <c r="H26" i="104"/>
  <c r="E26" i="104"/>
  <c r="B26" i="104"/>
  <c r="K25" i="104"/>
  <c r="H25" i="104"/>
  <c r="E25" i="104"/>
  <c r="B25" i="104"/>
  <c r="K24" i="104"/>
  <c r="H24" i="104"/>
  <c r="E24" i="104"/>
  <c r="B24" i="104"/>
  <c r="K23" i="104"/>
  <c r="H23" i="104"/>
  <c r="E23" i="104"/>
  <c r="B23" i="104"/>
  <c r="K22" i="104"/>
  <c r="H22" i="104"/>
  <c r="E22" i="104"/>
  <c r="B22" i="104"/>
  <c r="H21" i="104"/>
  <c r="B21" i="104"/>
  <c r="K14" i="104"/>
  <c r="E14" i="104"/>
  <c r="K13" i="104"/>
  <c r="H13" i="104"/>
  <c r="E13" i="104"/>
  <c r="B13" i="104"/>
  <c r="K12" i="104"/>
  <c r="H12" i="104"/>
  <c r="E12" i="104"/>
  <c r="B12" i="104"/>
  <c r="K11" i="104"/>
  <c r="H11" i="104"/>
  <c r="E11" i="104"/>
  <c r="B11" i="104"/>
  <c r="K10" i="104"/>
  <c r="H10" i="104"/>
  <c r="E10" i="104"/>
  <c r="B10" i="104"/>
  <c r="K9" i="104"/>
  <c r="H9" i="104"/>
  <c r="E9" i="104"/>
  <c r="B9" i="104"/>
  <c r="K8" i="104"/>
  <c r="H8" i="104"/>
  <c r="E8" i="104"/>
  <c r="B8" i="104"/>
  <c r="H7" i="104"/>
  <c r="B7" i="104"/>
  <c r="AB139" i="105"/>
  <c r="P139" i="105"/>
  <c r="AB123" i="105"/>
  <c r="P123" i="105"/>
  <c r="P121" i="105"/>
  <c r="AB120" i="105"/>
  <c r="AB121" i="105" s="1"/>
  <c r="P120" i="105"/>
  <c r="AB101" i="105"/>
  <c r="P101" i="105"/>
  <c r="AB99" i="105"/>
  <c r="AB98" i="105"/>
  <c r="P98" i="105"/>
  <c r="P99" i="105" s="1"/>
  <c r="AB75" i="105"/>
  <c r="P75" i="105"/>
  <c r="AB73" i="105"/>
  <c r="P73" i="105"/>
  <c r="Z70" i="105"/>
  <c r="N70" i="105"/>
  <c r="N71" i="105" s="1"/>
  <c r="P72" i="105" s="1"/>
  <c r="Z68" i="105"/>
  <c r="N68" i="105"/>
  <c r="Z67" i="105"/>
  <c r="N67" i="105"/>
  <c r="Z66" i="105"/>
  <c r="N66" i="105"/>
  <c r="Z65" i="105"/>
  <c r="AB79" i="105" s="1"/>
  <c r="N65" i="105"/>
  <c r="P79" i="105" s="1"/>
  <c r="Z64" i="105"/>
  <c r="AB141" i="105" s="1"/>
  <c r="N64" i="105"/>
  <c r="Z63" i="105"/>
  <c r="AA63" i="105" s="1"/>
  <c r="N63" i="105"/>
  <c r="O63" i="105" s="1"/>
  <c r="CB60" i="105"/>
  <c r="BV60" i="105"/>
  <c r="BP60" i="105"/>
  <c r="BJ60" i="105"/>
  <c r="BD60" i="105"/>
  <c r="AX60" i="105"/>
  <c r="AR60" i="105"/>
  <c r="AL60" i="105"/>
  <c r="AF60" i="105"/>
  <c r="Z60" i="105"/>
  <c r="T60" i="105"/>
  <c r="N60" i="105"/>
  <c r="CB59" i="105"/>
  <c r="BV59" i="105"/>
  <c r="BP59" i="105"/>
  <c r="BJ59" i="105"/>
  <c r="BD59" i="105"/>
  <c r="AX59" i="105"/>
  <c r="AR59" i="105"/>
  <c r="AL59" i="105"/>
  <c r="AF59" i="105"/>
  <c r="Z59" i="105"/>
  <c r="T59" i="105"/>
  <c r="N59" i="105"/>
  <c r="CB57" i="105"/>
  <c r="BV57" i="105"/>
  <c r="BP57" i="105"/>
  <c r="BJ57" i="105"/>
  <c r="BD57" i="105"/>
  <c r="AX57" i="105"/>
  <c r="AR57" i="105"/>
  <c r="AL57" i="105"/>
  <c r="AF57" i="105"/>
  <c r="Z57" i="105"/>
  <c r="T57" i="105"/>
  <c r="N57" i="105"/>
  <c r="CV51" i="105"/>
  <c r="CP51" i="105"/>
  <c r="CJ51" i="105"/>
  <c r="CB51" i="105"/>
  <c r="CD51" i="105" s="1"/>
  <c r="BX51" i="105"/>
  <c r="BV51" i="105"/>
  <c r="BP51" i="105"/>
  <c r="BR51" i="105" s="1"/>
  <c r="BL51" i="105"/>
  <c r="BJ51" i="105"/>
  <c r="BD51" i="105"/>
  <c r="BF51" i="105" s="1"/>
  <c r="AX51" i="105"/>
  <c r="AZ51" i="105" s="1"/>
  <c r="AR51" i="105"/>
  <c r="AT51" i="105" s="1"/>
  <c r="AL51" i="105"/>
  <c r="AN51" i="105" s="1"/>
  <c r="AF51" i="105"/>
  <c r="AH51" i="105" s="1"/>
  <c r="Z51" i="105"/>
  <c r="AB51" i="105" s="1"/>
  <c r="T51" i="105"/>
  <c r="V51" i="105" s="1"/>
  <c r="N51" i="105"/>
  <c r="P51" i="105" s="1"/>
  <c r="CB50" i="105"/>
  <c r="BV50" i="105"/>
  <c r="BP50" i="105"/>
  <c r="BJ50" i="105"/>
  <c r="BD50" i="105"/>
  <c r="AX50" i="105"/>
  <c r="AR50" i="105"/>
  <c r="AL50" i="105"/>
  <c r="AF50" i="105"/>
  <c r="Z50" i="105"/>
  <c r="T50" i="105"/>
  <c r="N50" i="105"/>
  <c r="CV49" i="105"/>
  <c r="CV52" i="105" s="1"/>
  <c r="CT48" i="105"/>
  <c r="CN48" i="105"/>
  <c r="CP49" i="105" s="1"/>
  <c r="CH48" i="105"/>
  <c r="CJ49" i="105" s="1"/>
  <c r="DT47" i="105"/>
  <c r="DN47" i="105"/>
  <c r="DH47" i="105"/>
  <c r="DB47" i="105"/>
  <c r="CB47" i="105"/>
  <c r="CB48" i="105" s="1"/>
  <c r="CD49" i="105" s="1"/>
  <c r="BV47" i="105"/>
  <c r="BV48" i="105" s="1"/>
  <c r="BX49" i="105" s="1"/>
  <c r="BP47" i="105"/>
  <c r="BP48" i="105" s="1"/>
  <c r="BR49" i="105" s="1"/>
  <c r="BJ47" i="105"/>
  <c r="BJ48" i="105" s="1"/>
  <c r="BL49" i="105" s="1"/>
  <c r="BD47" i="105"/>
  <c r="BD48" i="105" s="1"/>
  <c r="BF49" i="105" s="1"/>
  <c r="AX47" i="105"/>
  <c r="AX48" i="105" s="1"/>
  <c r="AZ49" i="105" s="1"/>
  <c r="AR47" i="105"/>
  <c r="AR48" i="105" s="1"/>
  <c r="AT49" i="105" s="1"/>
  <c r="AL47" i="105"/>
  <c r="AL48" i="105" s="1"/>
  <c r="AN49" i="105" s="1"/>
  <c r="AF47" i="105"/>
  <c r="AF48" i="105" s="1"/>
  <c r="AH49" i="105" s="1"/>
  <c r="Z47" i="105"/>
  <c r="Z48" i="105" s="1"/>
  <c r="AB49" i="105" s="1"/>
  <c r="T47" i="105"/>
  <c r="T48" i="105" s="1"/>
  <c r="V49" i="105" s="1"/>
  <c r="N47" i="105"/>
  <c r="N48" i="105" s="1"/>
  <c r="P49" i="105" s="1"/>
  <c r="W42" i="105"/>
  <c r="Q42" i="105"/>
  <c r="W41" i="105"/>
  <c r="T41" i="105"/>
  <c r="Q41" i="105"/>
  <c r="N41" i="105"/>
  <c r="W40" i="105"/>
  <c r="T40" i="105"/>
  <c r="Q40" i="105"/>
  <c r="N40" i="105"/>
  <c r="W39" i="105"/>
  <c r="T39" i="105"/>
  <c r="Q39" i="105"/>
  <c r="N39" i="105"/>
  <c r="W38" i="105"/>
  <c r="T38" i="105"/>
  <c r="Q38" i="105"/>
  <c r="N38" i="105"/>
  <c r="W37" i="105"/>
  <c r="T37" i="105"/>
  <c r="Q37" i="105"/>
  <c r="N37" i="105"/>
  <c r="W36" i="105"/>
  <c r="T36" i="105"/>
  <c r="Q36" i="105"/>
  <c r="N36" i="105"/>
  <c r="T35" i="105"/>
  <c r="N35" i="105"/>
  <c r="DR29" i="105"/>
  <c r="DT32" i="105" s="1"/>
  <c r="DT48" i="105" s="1"/>
  <c r="DL29" i="105"/>
  <c r="DN32" i="105" s="1"/>
  <c r="DN48" i="105" s="1"/>
  <c r="DF29" i="105"/>
  <c r="DH32" i="105" s="1"/>
  <c r="DH48" i="105" s="1"/>
  <c r="CZ29" i="105"/>
  <c r="DB32" i="105" s="1"/>
  <c r="DB48" i="105" s="1"/>
  <c r="W28" i="105"/>
  <c r="Q28" i="105"/>
  <c r="W27" i="105"/>
  <c r="T27" i="105"/>
  <c r="Q27" i="105"/>
  <c r="N27" i="105"/>
  <c r="W26" i="105"/>
  <c r="T26" i="105"/>
  <c r="Q26" i="105"/>
  <c r="N26" i="105"/>
  <c r="W25" i="105"/>
  <c r="T25" i="105"/>
  <c r="Q25" i="105"/>
  <c r="N25" i="105"/>
  <c r="W24" i="105"/>
  <c r="T24" i="105"/>
  <c r="Q24" i="105"/>
  <c r="N24" i="105"/>
  <c r="W23" i="105"/>
  <c r="T23" i="105"/>
  <c r="Q23" i="105"/>
  <c r="N23" i="105"/>
  <c r="W22" i="105"/>
  <c r="T22" i="105"/>
  <c r="Q22" i="105"/>
  <c r="N22" i="105"/>
  <c r="T21" i="105"/>
  <c r="N21" i="105"/>
  <c r="W14" i="105"/>
  <c r="W13" i="105"/>
  <c r="T13" i="105"/>
  <c r="N13" i="105"/>
  <c r="W12" i="105"/>
  <c r="T12" i="105"/>
  <c r="N12" i="105"/>
  <c r="W11" i="105"/>
  <c r="T11" i="105"/>
  <c r="N11" i="105"/>
  <c r="W10" i="105"/>
  <c r="T10" i="105"/>
  <c r="N10" i="105"/>
  <c r="CU9" i="105"/>
  <c r="W9" i="105"/>
  <c r="T9" i="105"/>
  <c r="N9" i="105"/>
  <c r="W8" i="105"/>
  <c r="T8" i="105"/>
  <c r="N8" i="105"/>
  <c r="T7" i="105"/>
  <c r="N7" i="105"/>
  <c r="P141" i="104"/>
  <c r="AB139" i="104"/>
  <c r="P139" i="104"/>
  <c r="AB123" i="104"/>
  <c r="P123" i="104"/>
  <c r="AB121" i="104"/>
  <c r="AB120" i="104"/>
  <c r="P120" i="104"/>
  <c r="P121" i="104" s="1"/>
  <c r="AB101" i="104"/>
  <c r="P101" i="104"/>
  <c r="AB98" i="104"/>
  <c r="AB99" i="104" s="1"/>
  <c r="P98" i="104"/>
  <c r="P99" i="104" s="1"/>
  <c r="AB75" i="104"/>
  <c r="P75" i="104"/>
  <c r="AB73" i="104"/>
  <c r="P73" i="104"/>
  <c r="Z72" i="104"/>
  <c r="Y72" i="104"/>
  <c r="Z70" i="104"/>
  <c r="N70" i="104"/>
  <c r="N71" i="104" s="1"/>
  <c r="P72" i="104" s="1"/>
  <c r="P74" i="104" s="1"/>
  <c r="Z68" i="104"/>
  <c r="N68" i="104"/>
  <c r="Z67" i="104"/>
  <c r="N67" i="104"/>
  <c r="Z66" i="104"/>
  <c r="AB142" i="104" s="1"/>
  <c r="N66" i="104"/>
  <c r="P142" i="104" s="1"/>
  <c r="Z65" i="104"/>
  <c r="AB79" i="104" s="1"/>
  <c r="N65" i="104"/>
  <c r="P79" i="104" s="1"/>
  <c r="Z64" i="104"/>
  <c r="AB141" i="104" s="1"/>
  <c r="N64" i="104"/>
  <c r="Z63" i="104"/>
  <c r="O63" i="104"/>
  <c r="N63" i="104"/>
  <c r="P76" i="104" s="1"/>
  <c r="CH61" i="104"/>
  <c r="CB60" i="104"/>
  <c r="BV60" i="104"/>
  <c r="BP60" i="104"/>
  <c r="BJ60" i="104"/>
  <c r="BD60" i="104"/>
  <c r="AX60" i="104"/>
  <c r="AR60" i="104"/>
  <c r="AL60" i="104"/>
  <c r="AF60" i="104"/>
  <c r="Z60" i="104"/>
  <c r="T60" i="104"/>
  <c r="N60" i="104"/>
  <c r="CB59" i="104"/>
  <c r="BV59" i="104"/>
  <c r="BP59" i="104"/>
  <c r="BJ59" i="104"/>
  <c r="BD59" i="104"/>
  <c r="AX59" i="104"/>
  <c r="AR59" i="104"/>
  <c r="AL59" i="104"/>
  <c r="AF59" i="104"/>
  <c r="Z59" i="104"/>
  <c r="T59" i="104"/>
  <c r="N59" i="104"/>
  <c r="CB57" i="104"/>
  <c r="BV57" i="104"/>
  <c r="BP57" i="104"/>
  <c r="BJ57" i="104"/>
  <c r="BD57" i="104"/>
  <c r="AX57" i="104"/>
  <c r="AR57" i="104"/>
  <c r="AL57" i="104"/>
  <c r="AF57" i="104"/>
  <c r="Z57" i="104"/>
  <c r="T57" i="104"/>
  <c r="N57" i="104"/>
  <c r="CV51" i="104"/>
  <c r="CP51" i="104"/>
  <c r="CJ51" i="104"/>
  <c r="CD51" i="104"/>
  <c r="CB51" i="104"/>
  <c r="BV51" i="104"/>
  <c r="BX51" i="104" s="1"/>
  <c r="BP51" i="104"/>
  <c r="BR51" i="104" s="1"/>
  <c r="BJ51" i="104"/>
  <c r="BL51" i="104" s="1"/>
  <c r="BF51" i="104"/>
  <c r="BD51" i="104"/>
  <c r="AX51" i="104"/>
  <c r="AZ51" i="104" s="1"/>
  <c r="AR51" i="104"/>
  <c r="AT51" i="104" s="1"/>
  <c r="AL51" i="104"/>
  <c r="AN51" i="104" s="1"/>
  <c r="AF51" i="104"/>
  <c r="AH51" i="104" s="1"/>
  <c r="Z51" i="104"/>
  <c r="AB51" i="104" s="1"/>
  <c r="T51" i="104"/>
  <c r="V51" i="104" s="1"/>
  <c r="N51" i="104"/>
  <c r="P51" i="104" s="1"/>
  <c r="CB50" i="104"/>
  <c r="BV50" i="104"/>
  <c r="BP50" i="104"/>
  <c r="BJ50" i="104"/>
  <c r="BD50" i="104"/>
  <c r="AX50" i="104"/>
  <c r="AR50" i="104"/>
  <c r="AL50" i="104"/>
  <c r="AF50" i="104"/>
  <c r="Z50" i="104"/>
  <c r="T50" i="104"/>
  <c r="N50" i="104"/>
  <c r="CV49" i="104"/>
  <c r="CV52" i="104" s="1"/>
  <c r="CJ49" i="104"/>
  <c r="CJ52" i="104" s="1"/>
  <c r="CT48" i="104"/>
  <c r="CN48" i="104"/>
  <c r="CP49" i="104" s="1"/>
  <c r="CH48" i="104"/>
  <c r="DT47" i="104"/>
  <c r="DN47" i="104"/>
  <c r="DH47" i="104"/>
  <c r="DB47" i="104"/>
  <c r="CB47" i="104"/>
  <c r="CB48" i="104" s="1"/>
  <c r="CD49" i="104" s="1"/>
  <c r="BV47" i="104"/>
  <c r="BV48" i="104" s="1"/>
  <c r="BX49" i="104" s="1"/>
  <c r="BP47" i="104"/>
  <c r="BP48" i="104" s="1"/>
  <c r="BR49" i="104" s="1"/>
  <c r="BJ47" i="104"/>
  <c r="BJ48" i="104" s="1"/>
  <c r="BL49" i="104" s="1"/>
  <c r="BD47" i="104"/>
  <c r="BD48" i="104" s="1"/>
  <c r="BF49" i="104" s="1"/>
  <c r="AX47" i="104"/>
  <c r="AX48" i="104" s="1"/>
  <c r="AZ49" i="104" s="1"/>
  <c r="AR47" i="104"/>
  <c r="AR48" i="104" s="1"/>
  <c r="AT49" i="104" s="1"/>
  <c r="AL47" i="104"/>
  <c r="AL48" i="104" s="1"/>
  <c r="AN49" i="104" s="1"/>
  <c r="AF47" i="104"/>
  <c r="AF48" i="104" s="1"/>
  <c r="AH49" i="104" s="1"/>
  <c r="Z47" i="104"/>
  <c r="Z48" i="104" s="1"/>
  <c r="AB49" i="104" s="1"/>
  <c r="T47" i="104"/>
  <c r="T48" i="104" s="1"/>
  <c r="V49" i="104" s="1"/>
  <c r="N47" i="104"/>
  <c r="N48" i="104" s="1"/>
  <c r="P49" i="104" s="1"/>
  <c r="W42" i="104"/>
  <c r="Q42" i="104"/>
  <c r="W41" i="104"/>
  <c r="T41" i="104"/>
  <c r="Q41" i="104"/>
  <c r="N41" i="104"/>
  <c r="W40" i="104"/>
  <c r="T40" i="104"/>
  <c r="Q40" i="104"/>
  <c r="N40" i="104"/>
  <c r="W39" i="104"/>
  <c r="T39" i="104"/>
  <c r="Q39" i="104"/>
  <c r="N39" i="104"/>
  <c r="W38" i="104"/>
  <c r="T38" i="104"/>
  <c r="Q38" i="104"/>
  <c r="N38" i="104"/>
  <c r="W37" i="104"/>
  <c r="T37" i="104"/>
  <c r="Q37" i="104"/>
  <c r="N37" i="104"/>
  <c r="W36" i="104"/>
  <c r="T36" i="104"/>
  <c r="Q36" i="104"/>
  <c r="N36" i="104"/>
  <c r="T35" i="104"/>
  <c r="N35" i="104"/>
  <c r="DR29" i="104"/>
  <c r="DT30" i="104" s="1"/>
  <c r="DT48" i="104" s="1"/>
  <c r="DL29" i="104"/>
  <c r="DN30" i="104" s="1"/>
  <c r="DN48" i="104" s="1"/>
  <c r="DF29" i="104"/>
  <c r="DH30" i="104" s="1"/>
  <c r="DH48" i="104" s="1"/>
  <c r="CZ29" i="104"/>
  <c r="DB30" i="104" s="1"/>
  <c r="DB48" i="104" s="1"/>
  <c r="W28" i="104"/>
  <c r="Q28" i="104"/>
  <c r="W27" i="104"/>
  <c r="T27" i="104"/>
  <c r="Q27" i="104"/>
  <c r="N27" i="104"/>
  <c r="W26" i="104"/>
  <c r="T26" i="104"/>
  <c r="Q26" i="104"/>
  <c r="N26" i="104"/>
  <c r="W25" i="104"/>
  <c r="T25" i="104"/>
  <c r="Q25" i="104"/>
  <c r="N25" i="104"/>
  <c r="W24" i="104"/>
  <c r="T24" i="104"/>
  <c r="Q24" i="104"/>
  <c r="N24" i="104"/>
  <c r="W23" i="104"/>
  <c r="T23" i="104"/>
  <c r="Q23" i="104"/>
  <c r="N23" i="104"/>
  <c r="W22" i="104"/>
  <c r="T22" i="104"/>
  <c r="Q22" i="104"/>
  <c r="N22" i="104"/>
  <c r="T21" i="104"/>
  <c r="N21" i="104"/>
  <c r="W14" i="104"/>
  <c r="Q14" i="104"/>
  <c r="W13" i="104"/>
  <c r="T13" i="104"/>
  <c r="Q13" i="104"/>
  <c r="N13" i="104"/>
  <c r="W12" i="104"/>
  <c r="T12" i="104"/>
  <c r="Q12" i="104"/>
  <c r="N12" i="104"/>
  <c r="W11" i="104"/>
  <c r="T11" i="104"/>
  <c r="Q11" i="104"/>
  <c r="N11" i="104"/>
  <c r="W10" i="104"/>
  <c r="T10" i="104"/>
  <c r="Q10" i="104"/>
  <c r="N10" i="104"/>
  <c r="CU9" i="104"/>
  <c r="W9" i="104"/>
  <c r="T9" i="104"/>
  <c r="Q9" i="104"/>
  <c r="N9" i="104"/>
  <c r="W8" i="104"/>
  <c r="T8" i="104"/>
  <c r="Q8" i="104"/>
  <c r="N8" i="104"/>
  <c r="T7" i="104"/>
  <c r="N7" i="104"/>
  <c r="F101" i="103"/>
  <c r="F97" i="103"/>
  <c r="F96" i="103"/>
  <c r="F95" i="103"/>
  <c r="F94" i="103"/>
  <c r="F93" i="103"/>
  <c r="F92" i="103"/>
  <c r="F91" i="103"/>
  <c r="F90" i="103"/>
  <c r="F89" i="103"/>
  <c r="F88" i="103"/>
  <c r="F86" i="103"/>
  <c r="F85" i="103"/>
  <c r="F84" i="103"/>
  <c r="F77" i="103"/>
  <c r="C76" i="103"/>
  <c r="F76" i="103" s="1"/>
  <c r="F69" i="103"/>
  <c r="F68" i="103"/>
  <c r="F67" i="103"/>
  <c r="F65" i="103"/>
  <c r="F64" i="103"/>
  <c r="F63" i="103"/>
  <c r="F62" i="103"/>
  <c r="F61" i="103"/>
  <c r="F60" i="103"/>
  <c r="F59" i="103"/>
  <c r="F58" i="103"/>
  <c r="F57" i="103"/>
  <c r="F56" i="103"/>
  <c r="F55" i="103"/>
  <c r="F54" i="103"/>
  <c r="F53" i="103"/>
  <c r="F52" i="103"/>
  <c r="F51" i="103"/>
  <c r="F49" i="103"/>
  <c r="F48" i="103"/>
  <c r="F47" i="103"/>
  <c r="F45" i="103"/>
  <c r="E39" i="103"/>
  <c r="D39" i="103"/>
  <c r="C39" i="103"/>
  <c r="F38" i="103"/>
  <c r="F37" i="103"/>
  <c r="F36" i="103"/>
  <c r="F35" i="103"/>
  <c r="F34" i="103"/>
  <c r="F33" i="103"/>
  <c r="F32" i="103"/>
  <c r="F31" i="103"/>
  <c r="F30" i="103"/>
  <c r="F29" i="103"/>
  <c r="F27" i="103"/>
  <c r="F26" i="103"/>
  <c r="F25" i="103"/>
  <c r="F24" i="103"/>
  <c r="F23" i="103"/>
  <c r="F22" i="103"/>
  <c r="F21" i="103"/>
  <c r="F20" i="103"/>
  <c r="F19" i="103"/>
  <c r="D82" i="103" l="1"/>
  <c r="D98" i="103"/>
  <c r="N70" i="111" s="1"/>
  <c r="D99" i="103"/>
  <c r="D74" i="103" s="1"/>
  <c r="C98" i="103"/>
  <c r="N70" i="110" s="1"/>
  <c r="C99" i="103"/>
  <c r="C74" i="103" s="1"/>
  <c r="C100" i="103"/>
  <c r="C44" i="103" s="1"/>
  <c r="D81" i="103"/>
  <c r="F39" i="103"/>
  <c r="D100" i="103"/>
  <c r="F100" i="103" s="1"/>
  <c r="B54" i="105"/>
  <c r="B53" i="105"/>
  <c r="D53" i="105" s="1"/>
  <c r="B55" i="105"/>
  <c r="J53" i="105"/>
  <c r="J54" i="105" s="1"/>
  <c r="J55" i="105" s="1"/>
  <c r="H56" i="105" s="1"/>
  <c r="H58" i="105" s="1"/>
  <c r="H55" i="105"/>
  <c r="H54" i="105"/>
  <c r="H53" i="105"/>
  <c r="AB76" i="105"/>
  <c r="AB77" i="105" s="1"/>
  <c r="AB145" i="105"/>
  <c r="H61" i="104"/>
  <c r="J52" i="104"/>
  <c r="B61" i="104"/>
  <c r="D52" i="104"/>
  <c r="AB145" i="104"/>
  <c r="Z71" i="104"/>
  <c r="AB72" i="104" s="1"/>
  <c r="P80" i="104"/>
  <c r="P126" i="104" s="1"/>
  <c r="P135" i="104" s="1"/>
  <c r="AR61" i="105"/>
  <c r="AT52" i="105"/>
  <c r="DL51" i="105"/>
  <c r="DL50" i="105"/>
  <c r="DR49" i="105"/>
  <c r="DR51" i="105"/>
  <c r="DR50" i="105"/>
  <c r="DL49" i="105"/>
  <c r="DN49" i="105" s="1"/>
  <c r="DN50" i="105" s="1"/>
  <c r="DN51" i="105" s="1"/>
  <c r="DL52" i="105" s="1"/>
  <c r="DL54" i="105" s="1"/>
  <c r="DL56" i="105" s="1"/>
  <c r="Z61" i="105"/>
  <c r="AB52" i="105"/>
  <c r="AX61" i="105"/>
  <c r="AZ52" i="105"/>
  <c r="BX52" i="105"/>
  <c r="BV61" i="105"/>
  <c r="DF51" i="105"/>
  <c r="DF49" i="105"/>
  <c r="DF50" i="105"/>
  <c r="DH49" i="105"/>
  <c r="DH50" i="105" s="1"/>
  <c r="BP61" i="105"/>
  <c r="BR52" i="105"/>
  <c r="DT49" i="105"/>
  <c r="AF61" i="105"/>
  <c r="AH52" i="105"/>
  <c r="BD61" i="105"/>
  <c r="BF52" i="105"/>
  <c r="CB61" i="105"/>
  <c r="CD52" i="105"/>
  <c r="CT54" i="105"/>
  <c r="CT55" i="105"/>
  <c r="CT53" i="105"/>
  <c r="CV53" i="105" s="1"/>
  <c r="CV54" i="105" s="1"/>
  <c r="CV55" i="105" s="1"/>
  <c r="CT56" i="105" s="1"/>
  <c r="CT58" i="105" s="1"/>
  <c r="CT60" i="105" s="1"/>
  <c r="T61" i="105"/>
  <c r="V52" i="105"/>
  <c r="CN61" i="105"/>
  <c r="CP52" i="105"/>
  <c r="CZ51" i="105"/>
  <c r="CZ50" i="105"/>
  <c r="CZ49" i="105"/>
  <c r="DB49" i="105" s="1"/>
  <c r="DB50" i="105" s="1"/>
  <c r="DB51" i="105" s="1"/>
  <c r="CZ52" i="105" s="1"/>
  <c r="CZ54" i="105" s="1"/>
  <c r="CZ56" i="105" s="1"/>
  <c r="N61" i="105"/>
  <c r="P52" i="105"/>
  <c r="AL61" i="105"/>
  <c r="AN52" i="105"/>
  <c r="BJ61" i="105"/>
  <c r="BL52" i="105"/>
  <c r="CH61" i="105"/>
  <c r="CJ52" i="105"/>
  <c r="P141" i="105"/>
  <c r="P76" i="105"/>
  <c r="P77" i="105" s="1"/>
  <c r="P80" i="105"/>
  <c r="P126" i="105" s="1"/>
  <c r="P74" i="105"/>
  <c r="P78" i="105" s="1"/>
  <c r="P145" i="105"/>
  <c r="P142" i="105"/>
  <c r="Z71" i="105"/>
  <c r="AB72" i="105" s="1"/>
  <c r="AB142" i="105"/>
  <c r="BJ61" i="104"/>
  <c r="BL52" i="104"/>
  <c r="DF51" i="104"/>
  <c r="DF49" i="104"/>
  <c r="DH49" i="104" s="1"/>
  <c r="DH50" i="104" s="1"/>
  <c r="DH51" i="104" s="1"/>
  <c r="DF52" i="104" s="1"/>
  <c r="DF54" i="104" s="1"/>
  <c r="DF56" i="104" s="1"/>
  <c r="DF50" i="104"/>
  <c r="T61" i="104"/>
  <c r="V52" i="104"/>
  <c r="AR61" i="104"/>
  <c r="AT52" i="104"/>
  <c r="BP61" i="104"/>
  <c r="BR52" i="104"/>
  <c r="CN61" i="104"/>
  <c r="CP52" i="104"/>
  <c r="CZ50" i="104"/>
  <c r="CZ51" i="104"/>
  <c r="CZ49" i="104"/>
  <c r="DB49" i="104" s="1"/>
  <c r="DB50" i="104" s="1"/>
  <c r="DB51" i="104" s="1"/>
  <c r="CZ52" i="104" s="1"/>
  <c r="CZ54" i="104" s="1"/>
  <c r="CZ56" i="104" s="1"/>
  <c r="AL61" i="104"/>
  <c r="AN52" i="104"/>
  <c r="DR51" i="104"/>
  <c r="DL50" i="104"/>
  <c r="DL51" i="104"/>
  <c r="DR50" i="104"/>
  <c r="DR49" i="104"/>
  <c r="DL49" i="104"/>
  <c r="DN49" i="104" s="1"/>
  <c r="DN50" i="104" s="1"/>
  <c r="DN51" i="104" s="1"/>
  <c r="DL52" i="104" s="1"/>
  <c r="DL54" i="104" s="1"/>
  <c r="DL56" i="104" s="1"/>
  <c r="Z61" i="104"/>
  <c r="AB52" i="104"/>
  <c r="AX61" i="104"/>
  <c r="AZ52" i="104"/>
  <c r="BV61" i="104"/>
  <c r="BX52" i="104"/>
  <c r="P52" i="104"/>
  <c r="N61" i="104"/>
  <c r="DT49" i="104"/>
  <c r="DT50" i="104" s="1"/>
  <c r="DT51" i="104" s="1"/>
  <c r="DR52" i="104" s="1"/>
  <c r="DR54" i="104" s="1"/>
  <c r="DR56" i="104" s="1"/>
  <c r="AF61" i="104"/>
  <c r="AH52" i="104"/>
  <c r="BD61" i="104"/>
  <c r="BF52" i="104"/>
  <c r="CB61" i="104"/>
  <c r="CD52" i="104"/>
  <c r="CH55" i="104"/>
  <c r="CH53" i="104"/>
  <c r="CJ53" i="104" s="1"/>
  <c r="CJ54" i="104" s="1"/>
  <c r="CJ55" i="104" s="1"/>
  <c r="CH56" i="104" s="1"/>
  <c r="CH58" i="104" s="1"/>
  <c r="CH54" i="104"/>
  <c r="CT55" i="104"/>
  <c r="CT53" i="104"/>
  <c r="CT54" i="104"/>
  <c r="CV53" i="104"/>
  <c r="CV54" i="104" s="1"/>
  <c r="AB80" i="104"/>
  <c r="AB126" i="104" s="1"/>
  <c r="AB74" i="104"/>
  <c r="M72" i="104"/>
  <c r="N72" i="104" s="1"/>
  <c r="P136" i="104"/>
  <c r="P130" i="104"/>
  <c r="AA63" i="104"/>
  <c r="P77" i="104"/>
  <c r="P78" i="104" s="1"/>
  <c r="P131" i="104"/>
  <c r="P145" i="104"/>
  <c r="AB76" i="104"/>
  <c r="AB77" i="104" s="1"/>
  <c r="C75" i="103"/>
  <c r="C80" i="103"/>
  <c r="C79" i="103"/>
  <c r="D80" i="103"/>
  <c r="C83" i="103"/>
  <c r="D79" i="103"/>
  <c r="C82" i="103"/>
  <c r="F82" i="103" s="1"/>
  <c r="D83" i="103"/>
  <c r="C81" i="103"/>
  <c r="F81" i="103" s="1"/>
  <c r="F48" i="95"/>
  <c r="P145" i="111" l="1"/>
  <c r="N71" i="111"/>
  <c r="P72" i="111" s="1"/>
  <c r="N71" i="110"/>
  <c r="P72" i="110" s="1"/>
  <c r="M72" i="110"/>
  <c r="N72" i="110" s="1"/>
  <c r="P145" i="110"/>
  <c r="B70" i="103"/>
  <c r="B70" i="105"/>
  <c r="D75" i="103"/>
  <c r="F75" i="103" s="1"/>
  <c r="D44" i="103"/>
  <c r="F44" i="103" s="1"/>
  <c r="F98" i="103"/>
  <c r="B70" i="104"/>
  <c r="D54" i="105"/>
  <c r="D55" i="105" s="1"/>
  <c r="B56" i="105" s="1"/>
  <c r="B58" i="105" s="1"/>
  <c r="B55" i="104"/>
  <c r="B54" i="104"/>
  <c r="B53" i="104"/>
  <c r="D53" i="104" s="1"/>
  <c r="H55" i="104"/>
  <c r="H54" i="104"/>
  <c r="H53" i="104"/>
  <c r="J53" i="104"/>
  <c r="J54" i="104" s="1"/>
  <c r="J55" i="104" s="1"/>
  <c r="H56" i="104" s="1"/>
  <c r="H58" i="104" s="1"/>
  <c r="P132" i="104"/>
  <c r="P127" i="104"/>
  <c r="P128" i="104"/>
  <c r="CN55" i="105"/>
  <c r="CN53" i="105"/>
  <c r="CP53" i="105" s="1"/>
  <c r="CP54" i="105" s="1"/>
  <c r="CP55" i="105" s="1"/>
  <c r="CN56" i="105" s="1"/>
  <c r="CN58" i="105" s="1"/>
  <c r="CN54" i="105"/>
  <c r="CB55" i="105"/>
  <c r="CB53" i="105"/>
  <c r="CD53" i="105" s="1"/>
  <c r="CD54" i="105" s="1"/>
  <c r="CD55" i="105" s="1"/>
  <c r="CB56" i="105" s="1"/>
  <c r="CB58" i="105" s="1"/>
  <c r="CB54" i="105"/>
  <c r="AB80" i="105"/>
  <c r="AB126" i="105" s="1"/>
  <c r="AB74" i="105"/>
  <c r="AB78" i="105" s="1"/>
  <c r="P135" i="105"/>
  <c r="P131" i="105"/>
  <c r="P127" i="105"/>
  <c r="P129" i="105" s="1"/>
  <c r="P133" i="105" s="1"/>
  <c r="P130" i="105"/>
  <c r="P136" i="105"/>
  <c r="P128" i="105"/>
  <c r="DH51" i="105"/>
  <c r="DF52" i="105" s="1"/>
  <c r="DF54" i="105" s="1"/>
  <c r="DF56" i="105" s="1"/>
  <c r="Z54" i="105"/>
  <c r="Z55" i="105"/>
  <c r="Z53" i="105"/>
  <c r="AB53" i="105" s="1"/>
  <c r="AB54" i="105" s="1"/>
  <c r="AB55" i="105" s="1"/>
  <c r="Z56" i="105" s="1"/>
  <c r="Z58" i="105" s="1"/>
  <c r="CH54" i="105"/>
  <c r="CH55" i="105"/>
  <c r="CH53" i="105"/>
  <c r="CJ53" i="105" s="1"/>
  <c r="CJ54" i="105" s="1"/>
  <c r="CJ55" i="105" s="1"/>
  <c r="CH56" i="105" s="1"/>
  <c r="CH58" i="105" s="1"/>
  <c r="BJ54" i="105"/>
  <c r="BJ55" i="105"/>
  <c r="BJ53" i="105"/>
  <c r="BL53" i="105" s="1"/>
  <c r="BL54" i="105" s="1"/>
  <c r="BL55" i="105" s="1"/>
  <c r="BJ56" i="105" s="1"/>
  <c r="BJ58" i="105" s="1"/>
  <c r="N54" i="105"/>
  <c r="N55" i="105"/>
  <c r="N53" i="105"/>
  <c r="P53" i="105" s="1"/>
  <c r="P54" i="105" s="1"/>
  <c r="P55" i="105" s="1"/>
  <c r="N56" i="105" s="1"/>
  <c r="N58" i="105" s="1"/>
  <c r="T55" i="105"/>
  <c r="T53" i="105"/>
  <c r="T54" i="105"/>
  <c r="V53" i="105"/>
  <c r="V54" i="105" s="1"/>
  <c r="BD55" i="105"/>
  <c r="BD53" i="105"/>
  <c r="BD54" i="105"/>
  <c r="BF53" i="105"/>
  <c r="BF54" i="105" s="1"/>
  <c r="BF55" i="105" s="1"/>
  <c r="BD56" i="105" s="1"/>
  <c r="BD58" i="105" s="1"/>
  <c r="DT50" i="105"/>
  <c r="DT51" i="105" s="1"/>
  <c r="DR52" i="105" s="1"/>
  <c r="DR54" i="105" s="1"/>
  <c r="DR56" i="105" s="1"/>
  <c r="BV54" i="105"/>
  <c r="BX53" i="105"/>
  <c r="BX54" i="105" s="1"/>
  <c r="BV55" i="105"/>
  <c r="BV53" i="105"/>
  <c r="AR55" i="105"/>
  <c r="AR53" i="105"/>
  <c r="AT53" i="105" s="1"/>
  <c r="AR54" i="105"/>
  <c r="P104" i="105"/>
  <c r="P95" i="105"/>
  <c r="P93" i="105"/>
  <c r="P89" i="105"/>
  <c r="P87" i="105"/>
  <c r="P90" i="105" s="1"/>
  <c r="P85" i="105"/>
  <c r="P83" i="105"/>
  <c r="P88" i="105"/>
  <c r="P94" i="105"/>
  <c r="P84" i="105"/>
  <c r="P82" i="105"/>
  <c r="AL54" i="105"/>
  <c r="AN53" i="105"/>
  <c r="AN54" i="105" s="1"/>
  <c r="AL55" i="105"/>
  <c r="AL53" i="105"/>
  <c r="AF55" i="105"/>
  <c r="AF53" i="105"/>
  <c r="AH53" i="105" s="1"/>
  <c r="AH54" i="105" s="1"/>
  <c r="AH55" i="105" s="1"/>
  <c r="AF56" i="105" s="1"/>
  <c r="AF58" i="105" s="1"/>
  <c r="AF54" i="105"/>
  <c r="BP55" i="105"/>
  <c r="BP53" i="105"/>
  <c r="BR53" i="105" s="1"/>
  <c r="BP54" i="105"/>
  <c r="AX54" i="105"/>
  <c r="AX55" i="105"/>
  <c r="AX53" i="105"/>
  <c r="AZ53" i="105" s="1"/>
  <c r="AZ54" i="105" s="1"/>
  <c r="P151" i="104"/>
  <c r="P94" i="104"/>
  <c r="P88" i="104"/>
  <c r="P84" i="104"/>
  <c r="P82" i="104"/>
  <c r="P95" i="104"/>
  <c r="P87" i="104"/>
  <c r="P89" i="104"/>
  <c r="P104" i="104"/>
  <c r="P93" i="104"/>
  <c r="P85" i="104"/>
  <c r="P83" i="104"/>
  <c r="AL55" i="104"/>
  <c r="AL53" i="104"/>
  <c r="AN53" i="104" s="1"/>
  <c r="AN54" i="104" s="1"/>
  <c r="AL54" i="104"/>
  <c r="BP54" i="104"/>
  <c r="BP55" i="104"/>
  <c r="BP53" i="104"/>
  <c r="BR53" i="104" s="1"/>
  <c r="CV55" i="104"/>
  <c r="CT56" i="104" s="1"/>
  <c r="CT58" i="104" s="1"/>
  <c r="CT60" i="104" s="1"/>
  <c r="AX55" i="104"/>
  <c r="AX53" i="104"/>
  <c r="AZ53" i="104" s="1"/>
  <c r="AZ54" i="104" s="1"/>
  <c r="AX54" i="104"/>
  <c r="AB136" i="104"/>
  <c r="AB130" i="104"/>
  <c r="AB128" i="104"/>
  <c r="AB135" i="104"/>
  <c r="AB133" i="104"/>
  <c r="AB131" i="104"/>
  <c r="AB127" i="104"/>
  <c r="AB129" i="104" s="1"/>
  <c r="BD54" i="104"/>
  <c r="BD55" i="104"/>
  <c r="BD53" i="104"/>
  <c r="BF53" i="104" s="1"/>
  <c r="BF54" i="104" s="1"/>
  <c r="BF55" i="104" s="1"/>
  <c r="BD56" i="104" s="1"/>
  <c r="BD58" i="104" s="1"/>
  <c r="T54" i="104"/>
  <c r="T55" i="104"/>
  <c r="T53" i="104"/>
  <c r="V53" i="104" s="1"/>
  <c r="V54" i="104" s="1"/>
  <c r="V55" i="104" s="1"/>
  <c r="T56" i="104" s="1"/>
  <c r="T58" i="104" s="1"/>
  <c r="P129" i="104"/>
  <c r="P133" i="104" s="1"/>
  <c r="P134" i="104" s="1"/>
  <c r="P137" i="104" s="1"/>
  <c r="P138" i="104" s="1"/>
  <c r="P140" i="104" s="1"/>
  <c r="P143" i="104" s="1"/>
  <c r="P144" i="104" s="1"/>
  <c r="CB54" i="104"/>
  <c r="CD53" i="104"/>
  <c r="CD54" i="104" s="1"/>
  <c r="CD55" i="104" s="1"/>
  <c r="CB56" i="104" s="1"/>
  <c r="CB58" i="104" s="1"/>
  <c r="CB55" i="104"/>
  <c r="CB53" i="104"/>
  <c r="AF54" i="104"/>
  <c r="AF55" i="104"/>
  <c r="AF53" i="104"/>
  <c r="AH53" i="104" s="1"/>
  <c r="AH54" i="104" s="1"/>
  <c r="AH55" i="104" s="1"/>
  <c r="AF56" i="104" s="1"/>
  <c r="AF58" i="104" s="1"/>
  <c r="N55" i="104"/>
  <c r="N53" i="104"/>
  <c r="P53" i="104" s="1"/>
  <c r="N54" i="104"/>
  <c r="CN54" i="104"/>
  <c r="CP53" i="104"/>
  <c r="CP54" i="104" s="1"/>
  <c r="CP55" i="104" s="1"/>
  <c r="CN56" i="104" s="1"/>
  <c r="CN58" i="104" s="1"/>
  <c r="CN55" i="104"/>
  <c r="CN53" i="104"/>
  <c r="AR54" i="104"/>
  <c r="AR55" i="104"/>
  <c r="AR53" i="104"/>
  <c r="AT53" i="104" s="1"/>
  <c r="BJ55" i="104"/>
  <c r="BJ53" i="104"/>
  <c r="BL53" i="104" s="1"/>
  <c r="BL54" i="104" s="1"/>
  <c r="BL55" i="104" s="1"/>
  <c r="BJ56" i="104" s="1"/>
  <c r="BJ58" i="104" s="1"/>
  <c r="BJ54" i="104"/>
  <c r="AB78" i="104"/>
  <c r="BV55" i="104"/>
  <c r="BV53" i="104"/>
  <c r="BV54" i="104"/>
  <c r="BX53" i="104"/>
  <c r="Z55" i="104"/>
  <c r="Z53" i="104"/>
  <c r="Z54" i="104"/>
  <c r="AB53" i="104"/>
  <c r="C43" i="103"/>
  <c r="F99" i="103"/>
  <c r="C78" i="103"/>
  <c r="F83" i="103"/>
  <c r="F80" i="103"/>
  <c r="D78" i="103"/>
  <c r="D43" i="103"/>
  <c r="F79" i="103"/>
  <c r="D74" i="92"/>
  <c r="C74" i="92"/>
  <c r="AT54" i="104" l="1"/>
  <c r="AT55" i="104" s="1"/>
  <c r="AR56" i="104" s="1"/>
  <c r="AR58" i="104" s="1"/>
  <c r="P74" i="111"/>
  <c r="P78" i="111" s="1"/>
  <c r="P80" i="111"/>
  <c r="P126" i="111" s="1"/>
  <c r="P74" i="110"/>
  <c r="P78" i="110" s="1"/>
  <c r="P80" i="110"/>
  <c r="P126" i="110" s="1"/>
  <c r="B71" i="105"/>
  <c r="D72" i="105" s="1"/>
  <c r="D145" i="105"/>
  <c r="F74" i="103"/>
  <c r="D145" i="104"/>
  <c r="A72" i="104"/>
  <c r="B72" i="104" s="1"/>
  <c r="B71" i="104"/>
  <c r="D72" i="104" s="1"/>
  <c r="BR54" i="105"/>
  <c r="BR55" i="105" s="1"/>
  <c r="BP56" i="105" s="1"/>
  <c r="BP58" i="105" s="1"/>
  <c r="V55" i="105"/>
  <c r="T56" i="105" s="1"/>
  <c r="T58" i="105" s="1"/>
  <c r="AT54" i="105"/>
  <c r="AT55" i="105" s="1"/>
  <c r="AR56" i="105" s="1"/>
  <c r="AR58" i="105" s="1"/>
  <c r="D54" i="104"/>
  <c r="D55" i="104" s="1"/>
  <c r="B56" i="104" s="1"/>
  <c r="B58" i="104" s="1"/>
  <c r="P54" i="104"/>
  <c r="P55" i="104" s="1"/>
  <c r="N56" i="104" s="1"/>
  <c r="N58" i="104" s="1"/>
  <c r="AZ55" i="104"/>
  <c r="AX56" i="104" s="1"/>
  <c r="AX58" i="104" s="1"/>
  <c r="AN55" i="104"/>
  <c r="AL56" i="104" s="1"/>
  <c r="AL58" i="104" s="1"/>
  <c r="AB104" i="105"/>
  <c r="AB95" i="105"/>
  <c r="AB93" i="105"/>
  <c r="AB89" i="105"/>
  <c r="AB87" i="105"/>
  <c r="AB85" i="105"/>
  <c r="AB83" i="105"/>
  <c r="AB94" i="105"/>
  <c r="AB88" i="105"/>
  <c r="AB84" i="105"/>
  <c r="AB82" i="105"/>
  <c r="AN55" i="105"/>
  <c r="AL56" i="105" s="1"/>
  <c r="AL58" i="105" s="1"/>
  <c r="BX55" i="105"/>
  <c r="BV56" i="105" s="1"/>
  <c r="BV58" i="105" s="1"/>
  <c r="AB135" i="105"/>
  <c r="AB131" i="105"/>
  <c r="AB127" i="105"/>
  <c r="AB136" i="105"/>
  <c r="AB130" i="105"/>
  <c r="AB128" i="105"/>
  <c r="AZ55" i="105"/>
  <c r="AX56" i="105" s="1"/>
  <c r="AX58" i="105" s="1"/>
  <c r="P116" i="105"/>
  <c r="P110" i="105"/>
  <c r="P106" i="105"/>
  <c r="P105" i="105"/>
  <c r="P108" i="105" s="1"/>
  <c r="P113" i="105" s="1"/>
  <c r="P111" i="105"/>
  <c r="P115" i="105"/>
  <c r="P107" i="105"/>
  <c r="P117" i="105"/>
  <c r="P109" i="105"/>
  <c r="P112" i="105" s="1"/>
  <c r="P86" i="105"/>
  <c r="P91" i="105" s="1"/>
  <c r="P92" i="105" s="1"/>
  <c r="P96" i="105" s="1"/>
  <c r="P97" i="105" s="1"/>
  <c r="P100" i="105" s="1"/>
  <c r="P102" i="105" s="1"/>
  <c r="P132" i="105"/>
  <c r="P134" i="105" s="1"/>
  <c r="P137" i="105" s="1"/>
  <c r="P138" i="105" s="1"/>
  <c r="P140" i="105" s="1"/>
  <c r="P143" i="105" s="1"/>
  <c r="P144" i="105" s="1"/>
  <c r="AB132" i="104"/>
  <c r="AB134" i="104" s="1"/>
  <c r="AB137" i="104" s="1"/>
  <c r="AB138" i="104" s="1"/>
  <c r="AB140" i="104" s="1"/>
  <c r="AB143" i="104" s="1"/>
  <c r="AB144" i="104" s="1"/>
  <c r="AB54" i="104"/>
  <c r="AB55" i="104" s="1"/>
  <c r="Z56" i="104" s="1"/>
  <c r="Z58" i="104" s="1"/>
  <c r="BX54" i="104"/>
  <c r="BX55" i="104" s="1"/>
  <c r="BV56" i="104" s="1"/>
  <c r="BV58" i="104" s="1"/>
  <c r="AB151" i="104"/>
  <c r="AB94" i="104"/>
  <c r="AB88" i="104"/>
  <c r="AB84" i="104"/>
  <c r="AB82" i="104"/>
  <c r="AB104" i="104"/>
  <c r="AB95" i="104"/>
  <c r="AB93" i="104"/>
  <c r="AB89" i="104"/>
  <c r="AB87" i="104"/>
  <c r="AB85" i="104"/>
  <c r="AB83" i="104"/>
  <c r="BR54" i="104"/>
  <c r="BR55" i="104" s="1"/>
  <c r="BP56" i="104" s="1"/>
  <c r="BP58" i="104" s="1"/>
  <c r="P90" i="104"/>
  <c r="P86" i="104"/>
  <c r="P91" i="104" s="1"/>
  <c r="P117" i="104"/>
  <c r="P115" i="104"/>
  <c r="P111" i="104"/>
  <c r="P109" i="104"/>
  <c r="P107" i="104"/>
  <c r="P105" i="104"/>
  <c r="P106" i="104"/>
  <c r="P110" i="104"/>
  <c r="P116" i="104"/>
  <c r="F78" i="103"/>
  <c r="F43" i="103"/>
  <c r="D139" i="96"/>
  <c r="D123" i="96"/>
  <c r="D120" i="96"/>
  <c r="D121" i="96" s="1"/>
  <c r="D101" i="96"/>
  <c r="D98" i="96"/>
  <c r="D99" i="96" s="1"/>
  <c r="K42" i="96"/>
  <c r="K41" i="96"/>
  <c r="K40" i="96"/>
  <c r="K39" i="96"/>
  <c r="K38" i="96"/>
  <c r="K37" i="96"/>
  <c r="K36" i="96"/>
  <c r="H41" i="96"/>
  <c r="H40" i="96"/>
  <c r="H39" i="96"/>
  <c r="H38" i="96"/>
  <c r="H37" i="96"/>
  <c r="H36" i="96"/>
  <c r="H35" i="96"/>
  <c r="K28" i="96"/>
  <c r="K27" i="96"/>
  <c r="K26" i="96"/>
  <c r="K25" i="96"/>
  <c r="K24" i="96"/>
  <c r="K23" i="96"/>
  <c r="K22" i="96"/>
  <c r="H27" i="96"/>
  <c r="H26" i="96"/>
  <c r="H25" i="96"/>
  <c r="H24" i="96"/>
  <c r="H23" i="96"/>
  <c r="H22" i="96"/>
  <c r="H21" i="96"/>
  <c r="K14" i="96"/>
  <c r="K13" i="96"/>
  <c r="K12" i="96"/>
  <c r="K11" i="96"/>
  <c r="K10" i="96"/>
  <c r="K9" i="96"/>
  <c r="K8" i="96"/>
  <c r="H13" i="96"/>
  <c r="H12" i="96"/>
  <c r="H11" i="96"/>
  <c r="H10" i="96"/>
  <c r="H9" i="96"/>
  <c r="H8" i="96"/>
  <c r="H7" i="96"/>
  <c r="E42" i="96"/>
  <c r="E41" i="96"/>
  <c r="E40" i="96"/>
  <c r="E39" i="96"/>
  <c r="E38" i="96"/>
  <c r="E37" i="96"/>
  <c r="E36" i="96"/>
  <c r="B41" i="96"/>
  <c r="B40" i="96"/>
  <c r="B39" i="96"/>
  <c r="B38" i="96"/>
  <c r="B37" i="96"/>
  <c r="B36" i="96"/>
  <c r="B35" i="96"/>
  <c r="E28" i="96"/>
  <c r="E27" i="96"/>
  <c r="E26" i="96"/>
  <c r="E25" i="96"/>
  <c r="E24" i="96"/>
  <c r="E23" i="96"/>
  <c r="E22" i="96"/>
  <c r="B27" i="96"/>
  <c r="B26" i="96"/>
  <c r="B25" i="96"/>
  <c r="B24" i="96"/>
  <c r="B23" i="96"/>
  <c r="B22" i="96"/>
  <c r="B21" i="96"/>
  <c r="E14" i="96"/>
  <c r="E13" i="96"/>
  <c r="E12" i="96"/>
  <c r="E11" i="96"/>
  <c r="E10" i="96"/>
  <c r="E9" i="96"/>
  <c r="E8" i="96"/>
  <c r="B13" i="96"/>
  <c r="B12" i="96"/>
  <c r="B11" i="96"/>
  <c r="B10" i="96"/>
  <c r="B9" i="96"/>
  <c r="B8" i="96"/>
  <c r="B7" i="96"/>
  <c r="D75" i="96"/>
  <c r="D73" i="96"/>
  <c r="B68" i="96"/>
  <c r="B67" i="96"/>
  <c r="B66" i="96"/>
  <c r="B65" i="96"/>
  <c r="B64" i="96"/>
  <c r="B63" i="96"/>
  <c r="C63" i="96" s="1"/>
  <c r="D46" i="103" l="1"/>
  <c r="P128" i="111"/>
  <c r="P127" i="111"/>
  <c r="P130" i="111"/>
  <c r="P131" i="111"/>
  <c r="P136" i="111"/>
  <c r="P135" i="111"/>
  <c r="P87" i="111"/>
  <c r="P104" i="111"/>
  <c r="P94" i="111"/>
  <c r="P83" i="111"/>
  <c r="P86" i="111" s="1"/>
  <c r="P91" i="111" s="1"/>
  <c r="P93" i="111"/>
  <c r="P89" i="111"/>
  <c r="P95" i="111"/>
  <c r="P82" i="111"/>
  <c r="P84" i="111"/>
  <c r="P85" i="111"/>
  <c r="P88" i="111"/>
  <c r="P90" i="111" s="1"/>
  <c r="C46" i="103"/>
  <c r="F46" i="109"/>
  <c r="P136" i="110"/>
  <c r="P128" i="110"/>
  <c r="P135" i="110"/>
  <c r="P127" i="110"/>
  <c r="P131" i="110"/>
  <c r="P130" i="110"/>
  <c r="P83" i="110"/>
  <c r="P95" i="110"/>
  <c r="P151" i="110"/>
  <c r="P84" i="110"/>
  <c r="P88" i="110"/>
  <c r="P104" i="110"/>
  <c r="P85" i="110"/>
  <c r="P82" i="110"/>
  <c r="P89" i="110"/>
  <c r="P94" i="110"/>
  <c r="P87" i="110"/>
  <c r="P93" i="110"/>
  <c r="F46" i="103"/>
  <c r="D74" i="105"/>
  <c r="D78" i="105" s="1"/>
  <c r="D80" i="105"/>
  <c r="D126" i="105" s="1"/>
  <c r="A105" i="103"/>
  <c r="D74" i="104"/>
  <c r="D78" i="104" s="1"/>
  <c r="D80" i="104"/>
  <c r="D126" i="104" s="1"/>
  <c r="AB129" i="105"/>
  <c r="AB133" i="105" s="1"/>
  <c r="P114" i="105"/>
  <c r="P118" i="105" s="1"/>
  <c r="P119" i="105" s="1"/>
  <c r="P122" i="105" s="1"/>
  <c r="P124" i="105" s="1"/>
  <c r="AB90" i="104"/>
  <c r="P92" i="104"/>
  <c r="P96" i="104" s="1"/>
  <c r="P97" i="104" s="1"/>
  <c r="P100" i="104" s="1"/>
  <c r="P102" i="104" s="1"/>
  <c r="AB86" i="104"/>
  <c r="AB91" i="104" s="1"/>
  <c r="AB92" i="104" s="1"/>
  <c r="AB96" i="104" s="1"/>
  <c r="AB97" i="104" s="1"/>
  <c r="AB100" i="104" s="1"/>
  <c r="AB102" i="104" s="1"/>
  <c r="AB90" i="105"/>
  <c r="AB116" i="105"/>
  <c r="AB110" i="105"/>
  <c r="AB106" i="105"/>
  <c r="AB117" i="105"/>
  <c r="AB115" i="105"/>
  <c r="AB111" i="105"/>
  <c r="AB109" i="105"/>
  <c r="AB107" i="105"/>
  <c r="AB105" i="105"/>
  <c r="AB132" i="105"/>
  <c r="AB134" i="105" s="1"/>
  <c r="AB137" i="105" s="1"/>
  <c r="AB138" i="105" s="1"/>
  <c r="AB140" i="105" s="1"/>
  <c r="AB143" i="105" s="1"/>
  <c r="AB144" i="105" s="1"/>
  <c r="AB86" i="105"/>
  <c r="AB91" i="105" s="1"/>
  <c r="P108" i="104"/>
  <c r="P113" i="104" s="1"/>
  <c r="P114" i="104" s="1"/>
  <c r="P118" i="104" s="1"/>
  <c r="P119" i="104" s="1"/>
  <c r="P122" i="104" s="1"/>
  <c r="P124" i="104" s="1"/>
  <c r="P112" i="104"/>
  <c r="AB117" i="104"/>
  <c r="AB115" i="104"/>
  <c r="AB111" i="104"/>
  <c r="AB109" i="104"/>
  <c r="AB107" i="104"/>
  <c r="AB105" i="104"/>
  <c r="AB116" i="104"/>
  <c r="AB110" i="104"/>
  <c r="AB106" i="104"/>
  <c r="D76" i="96"/>
  <c r="D77" i="96" s="1"/>
  <c r="D79" i="96"/>
  <c r="H60" i="96"/>
  <c r="B60" i="96"/>
  <c r="H59" i="96"/>
  <c r="B59" i="96"/>
  <c r="H57" i="96"/>
  <c r="B57" i="96"/>
  <c r="H51" i="96"/>
  <c r="J51" i="96" s="1"/>
  <c r="D51" i="96"/>
  <c r="B51" i="96"/>
  <c r="H50" i="96"/>
  <c r="B50" i="96"/>
  <c r="H47" i="96"/>
  <c r="H48" i="96" s="1"/>
  <c r="J49" i="96" s="1"/>
  <c r="B47" i="96"/>
  <c r="B48" i="96" s="1"/>
  <c r="D49" i="96" s="1"/>
  <c r="D139" i="97"/>
  <c r="D123" i="97"/>
  <c r="D120" i="97"/>
  <c r="D121" i="97" s="1"/>
  <c r="D101" i="97"/>
  <c r="D98" i="97"/>
  <c r="D99" i="97" s="1"/>
  <c r="D75" i="97"/>
  <c r="P90" i="110" l="1"/>
  <c r="P132" i="111"/>
  <c r="P86" i="110"/>
  <c r="P91" i="110" s="1"/>
  <c r="P92" i="110" s="1"/>
  <c r="P96" i="110" s="1"/>
  <c r="P97" i="110" s="1"/>
  <c r="P92" i="111"/>
  <c r="P96" i="111" s="1"/>
  <c r="P129" i="111"/>
  <c r="P133" i="111" s="1"/>
  <c r="P134" i="111" s="1"/>
  <c r="P137" i="111" s="1"/>
  <c r="P138" i="111" s="1"/>
  <c r="P140" i="111" s="1"/>
  <c r="P143" i="111" s="1"/>
  <c r="P109" i="111"/>
  <c r="P112" i="111" s="1"/>
  <c r="P106" i="111"/>
  <c r="P111" i="111"/>
  <c r="P116" i="111"/>
  <c r="P110" i="111"/>
  <c r="P115" i="111"/>
  <c r="P107" i="111"/>
  <c r="P105" i="111"/>
  <c r="P108" i="111" s="1"/>
  <c r="P113" i="111" s="1"/>
  <c r="P117" i="111"/>
  <c r="P107" i="110"/>
  <c r="P106" i="110"/>
  <c r="P115" i="110"/>
  <c r="P109" i="110"/>
  <c r="P117" i="110"/>
  <c r="P110" i="110"/>
  <c r="P111" i="110"/>
  <c r="P116" i="110"/>
  <c r="P105" i="110"/>
  <c r="P132" i="110"/>
  <c r="P129" i="110"/>
  <c r="P133" i="110" s="1"/>
  <c r="P134" i="110" s="1"/>
  <c r="P137" i="110" s="1"/>
  <c r="P138" i="110" s="1"/>
  <c r="P140" i="110" s="1"/>
  <c r="D128" i="105"/>
  <c r="D135" i="105"/>
  <c r="D136" i="105"/>
  <c r="D130" i="105"/>
  <c r="D127" i="105"/>
  <c r="D131" i="105"/>
  <c r="D89" i="105"/>
  <c r="D84" i="105"/>
  <c r="D95" i="105"/>
  <c r="D88" i="105"/>
  <c r="D83" i="105"/>
  <c r="D104" i="105"/>
  <c r="D94" i="105"/>
  <c r="D87" i="105"/>
  <c r="D93" i="105"/>
  <c r="D85" i="105"/>
  <c r="D82" i="105"/>
  <c r="D127" i="104"/>
  <c r="D128" i="104"/>
  <c r="D131" i="104"/>
  <c r="D136" i="104"/>
  <c r="D135" i="104"/>
  <c r="D130" i="104"/>
  <c r="D95" i="104"/>
  <c r="D93" i="104"/>
  <c r="D82" i="104"/>
  <c r="D84" i="104"/>
  <c r="D85" i="104"/>
  <c r="D83" i="104"/>
  <c r="D88" i="104"/>
  <c r="D89" i="104"/>
  <c r="D94" i="104"/>
  <c r="D151" i="104"/>
  <c r="D87" i="104"/>
  <c r="D104" i="104"/>
  <c r="AB108" i="105"/>
  <c r="AB113" i="105" s="1"/>
  <c r="AB92" i="105"/>
  <c r="AB96" i="105" s="1"/>
  <c r="AB97" i="105" s="1"/>
  <c r="AB100" i="105" s="1"/>
  <c r="AB102" i="105" s="1"/>
  <c r="AB112" i="105"/>
  <c r="AB114" i="105" s="1"/>
  <c r="AB118" i="105" s="1"/>
  <c r="AB119" i="105" s="1"/>
  <c r="AB122" i="105" s="1"/>
  <c r="AB124" i="105" s="1"/>
  <c r="AB112" i="104"/>
  <c r="AB108" i="104"/>
  <c r="AB113" i="104" s="1"/>
  <c r="AB114" i="104" s="1"/>
  <c r="AB118" i="104" s="1"/>
  <c r="AB119" i="104" s="1"/>
  <c r="AB122" i="104" s="1"/>
  <c r="AB124" i="104" s="1"/>
  <c r="B61" i="96"/>
  <c r="D52" i="96"/>
  <c r="H61" i="96"/>
  <c r="J52" i="96"/>
  <c r="D73" i="97"/>
  <c r="B68" i="97"/>
  <c r="B67" i="97"/>
  <c r="B66" i="97"/>
  <c r="B65" i="97"/>
  <c r="B64" i="97"/>
  <c r="B63" i="97"/>
  <c r="P114" i="111" l="1"/>
  <c r="P118" i="111" s="1"/>
  <c r="P119" i="111" s="1"/>
  <c r="P122" i="111" s="1"/>
  <c r="P124" i="111" s="1"/>
  <c r="P97" i="111"/>
  <c r="P100" i="111" s="1"/>
  <c r="D100" i="111"/>
  <c r="D102" i="111" s="1"/>
  <c r="D141" i="111" s="1"/>
  <c r="D144" i="111" s="1"/>
  <c r="P143" i="110"/>
  <c r="P100" i="110"/>
  <c r="P102" i="110" s="1"/>
  <c r="P141" i="110" s="1"/>
  <c r="P108" i="110"/>
  <c r="P113" i="110" s="1"/>
  <c r="P112" i="110"/>
  <c r="D132" i="105"/>
  <c r="D129" i="105"/>
  <c r="D133" i="105" s="1"/>
  <c r="D90" i="104"/>
  <c r="D86" i="104"/>
  <c r="D91" i="104" s="1"/>
  <c r="D86" i="105"/>
  <c r="D91" i="105" s="1"/>
  <c r="D90" i="105"/>
  <c r="D111" i="105"/>
  <c r="D106" i="105"/>
  <c r="D117" i="105"/>
  <c r="D110" i="105"/>
  <c r="D105" i="105"/>
  <c r="D116" i="105"/>
  <c r="D109" i="105"/>
  <c r="D115" i="105"/>
  <c r="D107" i="105"/>
  <c r="D111" i="104"/>
  <c r="D109" i="104"/>
  <c r="D106" i="104"/>
  <c r="D107" i="104"/>
  <c r="D110" i="104"/>
  <c r="D117" i="104"/>
  <c r="D115" i="104"/>
  <c r="D116" i="104"/>
  <c r="D105" i="104"/>
  <c r="D132" i="104"/>
  <c r="D129" i="104"/>
  <c r="D133" i="104" s="1"/>
  <c r="C63" i="97"/>
  <c r="D76" i="97" s="1"/>
  <c r="B55" i="96"/>
  <c r="B54" i="96"/>
  <c r="B53" i="96"/>
  <c r="D53" i="96" s="1"/>
  <c r="D54" i="96" s="1"/>
  <c r="H55" i="96"/>
  <c r="H54" i="96"/>
  <c r="H53" i="96"/>
  <c r="J53" i="96" s="1"/>
  <c r="J54" i="96" s="1"/>
  <c r="J55" i="96" s="1"/>
  <c r="H56" i="96" s="1"/>
  <c r="H58" i="96" s="1"/>
  <c r="B60" i="97"/>
  <c r="B59" i="97"/>
  <c r="B57" i="97"/>
  <c r="B51" i="97"/>
  <c r="B50" i="97"/>
  <c r="P141" i="111" l="1"/>
  <c r="P144" i="111" s="1"/>
  <c r="P102" i="111"/>
  <c r="P114" i="110"/>
  <c r="P118" i="110" s="1"/>
  <c r="P119" i="110" s="1"/>
  <c r="P144" i="110"/>
  <c r="D134" i="105"/>
  <c r="D137" i="105" s="1"/>
  <c r="D138" i="105" s="1"/>
  <c r="D140" i="105" s="1"/>
  <c r="D143" i="105" s="1"/>
  <c r="D92" i="104"/>
  <c r="D96" i="104" s="1"/>
  <c r="D97" i="104" s="1"/>
  <c r="D100" i="104" s="1"/>
  <c r="D102" i="104" s="1"/>
  <c r="D141" i="104" s="1"/>
  <c r="D112" i="104"/>
  <c r="D108" i="105"/>
  <c r="D113" i="105" s="1"/>
  <c r="D112" i="105"/>
  <c r="D92" i="105"/>
  <c r="D96" i="105" s="1"/>
  <c r="D97" i="105" s="1"/>
  <c r="D100" i="105" s="1"/>
  <c r="D102" i="105" s="1"/>
  <c r="D141" i="105" s="1"/>
  <c r="D134" i="104"/>
  <c r="D137" i="104" s="1"/>
  <c r="D138" i="104" s="1"/>
  <c r="D140" i="104" s="1"/>
  <c r="D143" i="104" s="1"/>
  <c r="D108" i="104"/>
  <c r="D113" i="104" s="1"/>
  <c r="D55" i="96"/>
  <c r="B56" i="96" s="1"/>
  <c r="B58" i="96" s="1"/>
  <c r="K42" i="97"/>
  <c r="K41" i="97"/>
  <c r="K40" i="97"/>
  <c r="K39" i="97"/>
  <c r="K38" i="97"/>
  <c r="K37" i="97"/>
  <c r="K36" i="97"/>
  <c r="H41" i="97"/>
  <c r="H40" i="97"/>
  <c r="H39" i="97"/>
  <c r="H38" i="97"/>
  <c r="H37" i="97"/>
  <c r="H36" i="97"/>
  <c r="H35" i="97"/>
  <c r="K28" i="97"/>
  <c r="K27" i="97"/>
  <c r="K26" i="97"/>
  <c r="K25" i="97"/>
  <c r="K24" i="97"/>
  <c r="K23" i="97"/>
  <c r="K22" i="97"/>
  <c r="H27" i="97"/>
  <c r="H26" i="97"/>
  <c r="H25" i="97"/>
  <c r="H24" i="97"/>
  <c r="H23" i="97"/>
  <c r="H22" i="97"/>
  <c r="H21" i="97"/>
  <c r="K14" i="97"/>
  <c r="K13" i="97"/>
  <c r="K12" i="97"/>
  <c r="K11" i="97"/>
  <c r="K10" i="97"/>
  <c r="K9" i="97"/>
  <c r="K8" i="97"/>
  <c r="H13" i="97"/>
  <c r="H12" i="97"/>
  <c r="H11" i="97"/>
  <c r="H10" i="97"/>
  <c r="H9" i="97"/>
  <c r="H8" i="97"/>
  <c r="H7" i="97"/>
  <c r="B41" i="97"/>
  <c r="B40" i="97"/>
  <c r="B39" i="97"/>
  <c r="B38" i="97"/>
  <c r="B37" i="97"/>
  <c r="B36" i="97"/>
  <c r="B35" i="97"/>
  <c r="E42" i="97"/>
  <c r="E41" i="97"/>
  <c r="E40" i="97"/>
  <c r="E39" i="97"/>
  <c r="E38" i="97"/>
  <c r="E37" i="97"/>
  <c r="E36" i="97"/>
  <c r="E28" i="97"/>
  <c r="E27" i="97"/>
  <c r="E26" i="97"/>
  <c r="E25" i="97"/>
  <c r="E24" i="97"/>
  <c r="E23" i="97"/>
  <c r="E22" i="97"/>
  <c r="B27" i="97"/>
  <c r="B26" i="97"/>
  <c r="B25" i="97"/>
  <c r="B24" i="97"/>
  <c r="B23" i="97"/>
  <c r="B22" i="97"/>
  <c r="B21" i="97"/>
  <c r="B13" i="97"/>
  <c r="B12" i="97"/>
  <c r="B11" i="97"/>
  <c r="B10" i="97"/>
  <c r="B9" i="97"/>
  <c r="B8" i="97"/>
  <c r="B7" i="97"/>
  <c r="D79" i="97"/>
  <c r="H60" i="97"/>
  <c r="H59" i="97"/>
  <c r="H57" i="97"/>
  <c r="H51" i="97"/>
  <c r="J51" i="97" s="1"/>
  <c r="D51" i="97"/>
  <c r="H50" i="97"/>
  <c r="H48" i="97"/>
  <c r="J49" i="97" s="1"/>
  <c r="H47" i="97"/>
  <c r="P122" i="110" l="1"/>
  <c r="P124" i="110" s="1"/>
  <c r="D144" i="105"/>
  <c r="D114" i="104"/>
  <c r="D118" i="104" s="1"/>
  <c r="D119" i="104" s="1"/>
  <c r="D122" i="104" s="1"/>
  <c r="D124" i="104" s="1"/>
  <c r="D144" i="104"/>
  <c r="D114" i="105"/>
  <c r="D118" i="105" s="1"/>
  <c r="D119" i="105" s="1"/>
  <c r="D122" i="105" s="1"/>
  <c r="D124" i="105" s="1"/>
  <c r="H61" i="97"/>
  <c r="J52" i="97"/>
  <c r="C42" i="103" l="1"/>
  <c r="D42" i="103"/>
  <c r="D70" i="103" s="1"/>
  <c r="D71" i="103" s="1"/>
  <c r="D70" i="109"/>
  <c r="D71" i="109" s="1"/>
  <c r="C70" i="103"/>
  <c r="C71" i="103" s="1"/>
  <c r="J53" i="97"/>
  <c r="J54" i="97" s="1"/>
  <c r="J55" i="97" s="1"/>
  <c r="H56" i="97" s="1"/>
  <c r="H58" i="97" s="1"/>
  <c r="H55" i="97"/>
  <c r="H54" i="97"/>
  <c r="H53" i="97"/>
  <c r="F42" i="103" l="1"/>
  <c r="F70" i="103" s="1"/>
  <c r="F71" i="103" s="1"/>
  <c r="A108" i="103" s="1"/>
  <c r="F42" i="109"/>
  <c r="F70" i="109" s="1"/>
  <c r="F71" i="109" s="1"/>
  <c r="A108" i="109" s="1"/>
  <c r="C70" i="109"/>
  <c r="C71" i="109" s="1"/>
  <c r="P139" i="97"/>
  <c r="P123" i="97"/>
  <c r="P120" i="97"/>
  <c r="P121" i="97" s="1"/>
  <c r="P101" i="97"/>
  <c r="P98" i="97"/>
  <c r="P99" i="97" s="1"/>
  <c r="P75" i="97"/>
  <c r="P73" i="97"/>
  <c r="N68" i="97"/>
  <c r="N67" i="97"/>
  <c r="N66" i="97"/>
  <c r="N65" i="97"/>
  <c r="P79" i="97" s="1"/>
  <c r="N64" i="97"/>
  <c r="N63" i="97"/>
  <c r="BP60" i="97"/>
  <c r="BJ60" i="97"/>
  <c r="BD60" i="97"/>
  <c r="AX60" i="97"/>
  <c r="AR60" i="97"/>
  <c r="AL60" i="97"/>
  <c r="AF60" i="97"/>
  <c r="Z60" i="97"/>
  <c r="T60" i="97"/>
  <c r="N60" i="97"/>
  <c r="BP59" i="97"/>
  <c r="BJ59" i="97"/>
  <c r="BD59" i="97"/>
  <c r="AX59" i="97"/>
  <c r="AR59" i="97"/>
  <c r="AL59" i="97"/>
  <c r="AF59" i="97"/>
  <c r="Z59" i="97"/>
  <c r="T59" i="97"/>
  <c r="N59" i="97"/>
  <c r="BP57" i="97"/>
  <c r="BJ57" i="97"/>
  <c r="BD57" i="97"/>
  <c r="AX57" i="97"/>
  <c r="AR57" i="97"/>
  <c r="AL57" i="97"/>
  <c r="AF57" i="97"/>
  <c r="Z57" i="97"/>
  <c r="T57" i="97"/>
  <c r="N57" i="97"/>
  <c r="CJ51" i="97"/>
  <c r="CD51" i="97"/>
  <c r="BX51" i="97"/>
  <c r="BP51" i="97"/>
  <c r="BR51" i="97" s="1"/>
  <c r="BJ51" i="97"/>
  <c r="BL51" i="97" s="1"/>
  <c r="BD51" i="97"/>
  <c r="BF51" i="97" s="1"/>
  <c r="AX51" i="97"/>
  <c r="AZ51" i="97" s="1"/>
  <c r="AR51" i="97"/>
  <c r="AT51" i="97" s="1"/>
  <c r="AL51" i="97"/>
  <c r="AN51" i="97" s="1"/>
  <c r="AF51" i="97"/>
  <c r="AH51" i="97" s="1"/>
  <c r="Z51" i="97"/>
  <c r="AB51" i="97" s="1"/>
  <c r="T51" i="97"/>
  <c r="V51" i="97" s="1"/>
  <c r="N51" i="97"/>
  <c r="P51" i="97" s="1"/>
  <c r="BP50" i="97"/>
  <c r="BJ50" i="97"/>
  <c r="BD50" i="97"/>
  <c r="AX50" i="97"/>
  <c r="AR50" i="97"/>
  <c r="AL50" i="97"/>
  <c r="AF50" i="97"/>
  <c r="Z50" i="97"/>
  <c r="T50" i="97"/>
  <c r="N50" i="97"/>
  <c r="BX49" i="97"/>
  <c r="CH48" i="97"/>
  <c r="CJ49" i="97" s="1"/>
  <c r="CJ52" i="97" s="1"/>
  <c r="CB48" i="97"/>
  <c r="CD49" i="97" s="1"/>
  <c r="BV48" i="97"/>
  <c r="DH47" i="97"/>
  <c r="DB47" i="97"/>
  <c r="CV47" i="97"/>
  <c r="CP47" i="97"/>
  <c r="BP47" i="97"/>
  <c r="BP48" i="97" s="1"/>
  <c r="BR49" i="97" s="1"/>
  <c r="BJ47" i="97"/>
  <c r="BJ48" i="97" s="1"/>
  <c r="BL49" i="97" s="1"/>
  <c r="BJ61" i="97" s="1"/>
  <c r="BD47" i="97"/>
  <c r="BD48" i="97" s="1"/>
  <c r="BF49" i="97" s="1"/>
  <c r="AX47" i="97"/>
  <c r="AX48" i="97" s="1"/>
  <c r="AZ49" i="97" s="1"/>
  <c r="AR47" i="97"/>
  <c r="AR48" i="97" s="1"/>
  <c r="AT49" i="97" s="1"/>
  <c r="AL47" i="97"/>
  <c r="AL48" i="97" s="1"/>
  <c r="AN49" i="97" s="1"/>
  <c r="AF47" i="97"/>
  <c r="AF48" i="97" s="1"/>
  <c r="AH49" i="97" s="1"/>
  <c r="Z47" i="97"/>
  <c r="Z48" i="97" s="1"/>
  <c r="AB49" i="97" s="1"/>
  <c r="T47" i="97"/>
  <c r="T48" i="97" s="1"/>
  <c r="V49" i="97" s="1"/>
  <c r="N47" i="97"/>
  <c r="N48" i="97" s="1"/>
  <c r="P49" i="97" s="1"/>
  <c r="N61" i="97" s="1"/>
  <c r="CV32" i="97"/>
  <c r="CV48" i="97" s="1"/>
  <c r="DF29" i="97"/>
  <c r="DH32" i="97" s="1"/>
  <c r="CZ29" i="97"/>
  <c r="DB32" i="97" s="1"/>
  <c r="DB48" i="97" s="1"/>
  <c r="CT29" i="97"/>
  <c r="CN29" i="97"/>
  <c r="CP32" i="97" s="1"/>
  <c r="CP48" i="97" s="1"/>
  <c r="CI9" i="97"/>
  <c r="P139" i="96"/>
  <c r="P123" i="96"/>
  <c r="P120" i="96"/>
  <c r="P121" i="96" s="1"/>
  <c r="P101" i="96"/>
  <c r="P98" i="96"/>
  <c r="P99" i="96" s="1"/>
  <c r="P75" i="96"/>
  <c r="P73" i="96"/>
  <c r="N68" i="96"/>
  <c r="N67" i="96"/>
  <c r="N66" i="96"/>
  <c r="P142" i="96" s="1"/>
  <c r="N65" i="96"/>
  <c r="P79" i="96" s="1"/>
  <c r="N64" i="96"/>
  <c r="N63" i="96"/>
  <c r="O63" i="96" s="1"/>
  <c r="CB61" i="96"/>
  <c r="BP60" i="96"/>
  <c r="BJ60" i="96"/>
  <c r="BD60" i="96"/>
  <c r="AX60" i="96"/>
  <c r="AR60" i="96"/>
  <c r="AL60" i="96"/>
  <c r="AF60" i="96"/>
  <c r="Z60" i="96"/>
  <c r="T60" i="96"/>
  <c r="N60" i="96"/>
  <c r="BP59" i="96"/>
  <c r="BJ59" i="96"/>
  <c r="BD59" i="96"/>
  <c r="AX59" i="96"/>
  <c r="AR59" i="96"/>
  <c r="AL59" i="96"/>
  <c r="AF59" i="96"/>
  <c r="Z59" i="96"/>
  <c r="T59" i="96"/>
  <c r="N59" i="96"/>
  <c r="BP57" i="96"/>
  <c r="BJ57" i="96"/>
  <c r="BD57" i="96"/>
  <c r="AX57" i="96"/>
  <c r="AR57" i="96"/>
  <c r="AL57" i="96"/>
  <c r="AF57" i="96"/>
  <c r="Z57" i="96"/>
  <c r="T57" i="96"/>
  <c r="N57" i="96"/>
  <c r="CB53" i="96"/>
  <c r="CD52" i="96"/>
  <c r="CJ51" i="96"/>
  <c r="CD51" i="96"/>
  <c r="BX51" i="96"/>
  <c r="BP51" i="96"/>
  <c r="BR51" i="96" s="1"/>
  <c r="BJ51" i="96"/>
  <c r="BL51" i="96" s="1"/>
  <c r="BD51" i="96"/>
  <c r="BF51" i="96" s="1"/>
  <c r="AX51" i="96"/>
  <c r="AZ51" i="96" s="1"/>
  <c r="AR51" i="96"/>
  <c r="AT51" i="96" s="1"/>
  <c r="AL51" i="96"/>
  <c r="AN51" i="96" s="1"/>
  <c r="AF51" i="96"/>
  <c r="AH51" i="96" s="1"/>
  <c r="Z51" i="96"/>
  <c r="AB51" i="96" s="1"/>
  <c r="T51" i="96"/>
  <c r="V51" i="96" s="1"/>
  <c r="N51" i="96"/>
  <c r="P51" i="96" s="1"/>
  <c r="BP50" i="96"/>
  <c r="BJ50" i="96"/>
  <c r="BD50" i="96"/>
  <c r="AX50" i="96"/>
  <c r="AR50" i="96"/>
  <c r="AL50" i="96"/>
  <c r="AF50" i="96"/>
  <c r="Z50" i="96"/>
  <c r="T50" i="96"/>
  <c r="N50" i="96"/>
  <c r="CD49" i="96"/>
  <c r="CH48" i="96"/>
  <c r="CJ49" i="96" s="1"/>
  <c r="CJ52" i="96" s="1"/>
  <c r="CB48" i="96"/>
  <c r="BV48" i="96"/>
  <c r="BX49" i="96" s="1"/>
  <c r="AX48" i="96"/>
  <c r="AZ49" i="96" s="1"/>
  <c r="DH47" i="96"/>
  <c r="DB47" i="96"/>
  <c r="CV47" i="96"/>
  <c r="CP47" i="96"/>
  <c r="BP47" i="96"/>
  <c r="BP48" i="96" s="1"/>
  <c r="BR49" i="96" s="1"/>
  <c r="BJ47" i="96"/>
  <c r="BJ48" i="96" s="1"/>
  <c r="BL49" i="96" s="1"/>
  <c r="BD47" i="96"/>
  <c r="BD48" i="96" s="1"/>
  <c r="BF49" i="96" s="1"/>
  <c r="AX47" i="96"/>
  <c r="AR47" i="96"/>
  <c r="AR48" i="96" s="1"/>
  <c r="AT49" i="96" s="1"/>
  <c r="AL47" i="96"/>
  <c r="AL48" i="96" s="1"/>
  <c r="AN49" i="96" s="1"/>
  <c r="AF47" i="96"/>
  <c r="AF48" i="96" s="1"/>
  <c r="AH49" i="96" s="1"/>
  <c r="Z47" i="96"/>
  <c r="Z48" i="96" s="1"/>
  <c r="AB49" i="96" s="1"/>
  <c r="T47" i="96"/>
  <c r="T48" i="96" s="1"/>
  <c r="V49" i="96" s="1"/>
  <c r="DF29" i="96"/>
  <c r="DH30" i="96" s="1"/>
  <c r="DH48" i="96" s="1"/>
  <c r="CZ29" i="96"/>
  <c r="DB30" i="96" s="1"/>
  <c r="DB48" i="96" s="1"/>
  <c r="DF50" i="96" s="1"/>
  <c r="CT29" i="96"/>
  <c r="CV30" i="96" s="1"/>
  <c r="CV48" i="96" s="1"/>
  <c r="CN29" i="96"/>
  <c r="CP30" i="96" s="1"/>
  <c r="CP48" i="96" s="1"/>
  <c r="CI9" i="96"/>
  <c r="F100" i="95"/>
  <c r="F96" i="95"/>
  <c r="F95" i="95"/>
  <c r="F94" i="95"/>
  <c r="F93" i="95"/>
  <c r="F92" i="95"/>
  <c r="F91" i="95"/>
  <c r="F90" i="95"/>
  <c r="F89" i="95"/>
  <c r="F88" i="95"/>
  <c r="F87" i="95"/>
  <c r="F86" i="95"/>
  <c r="F85" i="95"/>
  <c r="F84" i="95"/>
  <c r="F77" i="95"/>
  <c r="C76" i="95"/>
  <c r="F76" i="95" s="1"/>
  <c r="F69" i="95"/>
  <c r="F68" i="95"/>
  <c r="F67" i="95"/>
  <c r="F65" i="95"/>
  <c r="F64" i="95"/>
  <c r="F63" i="95"/>
  <c r="F62" i="95"/>
  <c r="F61" i="95"/>
  <c r="F60" i="95"/>
  <c r="F59" i="95"/>
  <c r="F58" i="95"/>
  <c r="F57" i="95"/>
  <c r="F56" i="95"/>
  <c r="F55" i="95"/>
  <c r="F54" i="95"/>
  <c r="F53" i="95"/>
  <c r="F52" i="95"/>
  <c r="F51" i="95"/>
  <c r="F50" i="95"/>
  <c r="F49" i="95"/>
  <c r="F46" i="95"/>
  <c r="E40" i="95"/>
  <c r="D40" i="95"/>
  <c r="D99" i="95" s="1"/>
  <c r="C40" i="95"/>
  <c r="C98" i="95" s="1"/>
  <c r="C74" i="95" s="1"/>
  <c r="F39" i="95"/>
  <c r="F38" i="95"/>
  <c r="F37" i="95"/>
  <c r="F36" i="95"/>
  <c r="F35" i="95"/>
  <c r="F34" i="95"/>
  <c r="F33" i="95"/>
  <c r="F32" i="95"/>
  <c r="F31" i="95"/>
  <c r="F30" i="95"/>
  <c r="F29" i="95"/>
  <c r="F28" i="95"/>
  <c r="F27" i="95"/>
  <c r="F26" i="95"/>
  <c r="F25" i="95"/>
  <c r="F24" i="95"/>
  <c r="F23" i="95"/>
  <c r="F22" i="95"/>
  <c r="F21" i="95"/>
  <c r="F20" i="95"/>
  <c r="F19" i="95"/>
  <c r="AL61" i="97" l="1"/>
  <c r="BD61" i="96"/>
  <c r="AF61" i="96"/>
  <c r="F40" i="95"/>
  <c r="C79" i="95"/>
  <c r="C81" i="95"/>
  <c r="P141" i="96"/>
  <c r="D77" i="97"/>
  <c r="P76" i="96"/>
  <c r="P77" i="96" s="1"/>
  <c r="P52" i="97"/>
  <c r="P141" i="97"/>
  <c r="Z61" i="97"/>
  <c r="AB52" i="97"/>
  <c r="BD61" i="97"/>
  <c r="BF52" i="97"/>
  <c r="N54" i="97"/>
  <c r="N55" i="97"/>
  <c r="N53" i="97"/>
  <c r="P53" i="97" s="1"/>
  <c r="AN52" i="97"/>
  <c r="CN49" i="97"/>
  <c r="CP49" i="97" s="1"/>
  <c r="CP50" i="97" s="1"/>
  <c r="CP51" i="97" s="1"/>
  <c r="CN52" i="97" s="1"/>
  <c r="CN54" i="97" s="1"/>
  <c r="CN56" i="97" s="1"/>
  <c r="CN50" i="97"/>
  <c r="AR61" i="97"/>
  <c r="AT52" i="97"/>
  <c r="AX61" i="97"/>
  <c r="AZ52" i="97"/>
  <c r="CN51" i="97"/>
  <c r="BL52" i="97"/>
  <c r="CT50" i="97"/>
  <c r="CT51" i="97"/>
  <c r="CT49" i="97"/>
  <c r="CV49" i="97" s="1"/>
  <c r="CV50" i="97" s="1"/>
  <c r="CV51" i="97" s="1"/>
  <c r="CT52" i="97" s="1"/>
  <c r="CT54" i="97" s="1"/>
  <c r="CT56" i="97" s="1"/>
  <c r="DF50" i="97"/>
  <c r="CZ49" i="97"/>
  <c r="DB49" i="97" s="1"/>
  <c r="DF51" i="97"/>
  <c r="CZ50" i="97"/>
  <c r="DF49" i="97"/>
  <c r="T61" i="97"/>
  <c r="V52" i="97"/>
  <c r="BP61" i="97"/>
  <c r="BR52" i="97"/>
  <c r="CB61" i="97"/>
  <c r="CD52" i="97"/>
  <c r="DH48" i="97"/>
  <c r="DH49" i="97" s="1"/>
  <c r="DH50" i="97" s="1"/>
  <c r="DH51" i="97" s="1"/>
  <c r="DF52" i="97" s="1"/>
  <c r="DF54" i="97" s="1"/>
  <c r="DF56" i="97" s="1"/>
  <c r="AF61" i="97"/>
  <c r="AH52" i="97"/>
  <c r="BV61" i="97"/>
  <c r="BX52" i="97"/>
  <c r="CZ51" i="97"/>
  <c r="CH54" i="97"/>
  <c r="CH55" i="97"/>
  <c r="CH53" i="97"/>
  <c r="CJ53" i="97" s="1"/>
  <c r="CJ54" i="97" s="1"/>
  <c r="CJ55" i="97" s="1"/>
  <c r="CH56" i="97" s="1"/>
  <c r="CH58" i="97" s="1"/>
  <c r="CH60" i="97" s="1"/>
  <c r="P142" i="97"/>
  <c r="O63" i="97"/>
  <c r="P76" i="97"/>
  <c r="P77" i="97" s="1"/>
  <c r="T61" i="96"/>
  <c r="V52" i="96"/>
  <c r="BP61" i="96"/>
  <c r="BR52" i="96"/>
  <c r="CT51" i="96"/>
  <c r="CT49" i="96"/>
  <c r="CV49" i="96" s="1"/>
  <c r="CV50" i="96" s="1"/>
  <c r="CV51" i="96" s="1"/>
  <c r="CT52" i="96" s="1"/>
  <c r="CT54" i="96" s="1"/>
  <c r="CT56" i="96" s="1"/>
  <c r="CT50" i="96"/>
  <c r="AR61" i="96"/>
  <c r="AT52" i="96"/>
  <c r="CN50" i="96"/>
  <c r="CN51" i="96"/>
  <c r="CN49" i="96"/>
  <c r="CP49" i="96" s="1"/>
  <c r="CP50" i="96" s="1"/>
  <c r="CP51" i="96" s="1"/>
  <c r="CN52" i="96" s="1"/>
  <c r="CN54" i="96" s="1"/>
  <c r="CN56" i="96" s="1"/>
  <c r="AL61" i="96"/>
  <c r="AN52" i="96"/>
  <c r="BJ61" i="96"/>
  <c r="BL52" i="96"/>
  <c r="BV61" i="96"/>
  <c r="BX52" i="96"/>
  <c r="CZ49" i="96"/>
  <c r="DB49" i="96" s="1"/>
  <c r="DB50" i="96" s="1"/>
  <c r="DB51" i="96" s="1"/>
  <c r="CZ52" i="96" s="1"/>
  <c r="CZ54" i="96" s="1"/>
  <c r="CZ56" i="96" s="1"/>
  <c r="AH52" i="96"/>
  <c r="DF51" i="96"/>
  <c r="CZ50" i="96"/>
  <c r="DF49" i="96"/>
  <c r="DH49" i="96" s="1"/>
  <c r="DH50" i="96" s="1"/>
  <c r="DH51" i="96" s="1"/>
  <c r="DF52" i="96" s="1"/>
  <c r="DF54" i="96" s="1"/>
  <c r="DF56" i="96" s="1"/>
  <c r="CZ51" i="96"/>
  <c r="Z61" i="96"/>
  <c r="AB52" i="96"/>
  <c r="CH55" i="96"/>
  <c r="CH53" i="96"/>
  <c r="CJ53" i="96" s="1"/>
  <c r="CJ54" i="96" s="1"/>
  <c r="CJ55" i="96" s="1"/>
  <c r="CH56" i="96" s="1"/>
  <c r="CH58" i="96" s="1"/>
  <c r="CH60" i="96" s="1"/>
  <c r="CH54" i="96"/>
  <c r="BF52" i="96"/>
  <c r="AX61" i="96"/>
  <c r="AZ52" i="96"/>
  <c r="CB54" i="96"/>
  <c r="CD53" i="96"/>
  <c r="CB55" i="96"/>
  <c r="C44" i="95"/>
  <c r="C78" i="95"/>
  <c r="D45" i="95"/>
  <c r="D75" i="95"/>
  <c r="D80" i="95"/>
  <c r="C83" i="95"/>
  <c r="C97" i="95"/>
  <c r="B70" i="96" s="1"/>
  <c r="D98" i="95"/>
  <c r="D74" i="95" s="1"/>
  <c r="D79" i="95"/>
  <c r="F79" i="95" s="1"/>
  <c r="C82" i="95"/>
  <c r="D83" i="95"/>
  <c r="D97" i="95"/>
  <c r="B70" i="97" s="1"/>
  <c r="B71" i="97" s="1"/>
  <c r="C99" i="95"/>
  <c r="D82" i="95"/>
  <c r="C80" i="95"/>
  <c r="D81" i="95"/>
  <c r="F81" i="95" l="1"/>
  <c r="D145" i="96"/>
  <c r="C47" i="95" s="1"/>
  <c r="A72" i="96"/>
  <c r="B72" i="96" s="1"/>
  <c r="B71" i="96"/>
  <c r="D72" i="96" s="1"/>
  <c r="B70" i="95"/>
  <c r="B47" i="97"/>
  <c r="B48" i="97" s="1"/>
  <c r="D49" i="97" s="1"/>
  <c r="D145" i="97"/>
  <c r="D72" i="97"/>
  <c r="DB50" i="97"/>
  <c r="DB51" i="97" s="1"/>
  <c r="CZ52" i="97" s="1"/>
  <c r="CZ54" i="97" s="1"/>
  <c r="CZ56" i="97" s="1"/>
  <c r="P54" i="97"/>
  <c r="P55" i="97" s="1"/>
  <c r="N56" i="97" s="1"/>
  <c r="N58" i="97" s="1"/>
  <c r="BV54" i="97"/>
  <c r="BV55" i="97"/>
  <c r="BV53" i="97"/>
  <c r="BX53" i="97" s="1"/>
  <c r="BP55" i="97"/>
  <c r="BP53" i="97"/>
  <c r="BR53" i="97" s="1"/>
  <c r="BP54" i="97"/>
  <c r="BJ54" i="97"/>
  <c r="BJ55" i="97"/>
  <c r="BJ53" i="97"/>
  <c r="BL53" i="97" s="1"/>
  <c r="BL54" i="97" s="1"/>
  <c r="BL55" i="97" s="1"/>
  <c r="BJ56" i="97" s="1"/>
  <c r="BJ58" i="97" s="1"/>
  <c r="AR55" i="97"/>
  <c r="AR53" i="97"/>
  <c r="AT53" i="97" s="1"/>
  <c r="AT54" i="97" s="1"/>
  <c r="AR54" i="97"/>
  <c r="AL54" i="97"/>
  <c r="AL55" i="97"/>
  <c r="AL53" i="97"/>
  <c r="AN53" i="97" s="1"/>
  <c r="Z54" i="97"/>
  <c r="Z55" i="97"/>
  <c r="Z53" i="97"/>
  <c r="AB53" i="97" s="1"/>
  <c r="AF55" i="97"/>
  <c r="AF53" i="97"/>
  <c r="AH53" i="97" s="1"/>
  <c r="AF54" i="97"/>
  <c r="CB55" i="97"/>
  <c r="CB53" i="97"/>
  <c r="CD53" i="97" s="1"/>
  <c r="CD54" i="97" s="1"/>
  <c r="CD55" i="97" s="1"/>
  <c r="CB56" i="97" s="1"/>
  <c r="CB58" i="97" s="1"/>
  <c r="CB54" i="97"/>
  <c r="T55" i="97"/>
  <c r="T53" i="97"/>
  <c r="V53" i="97" s="1"/>
  <c r="T54" i="97"/>
  <c r="AX54" i="97"/>
  <c r="AX55" i="97"/>
  <c r="AX53" i="97"/>
  <c r="AZ53" i="97" s="1"/>
  <c r="BD55" i="97"/>
  <c r="BD53" i="97"/>
  <c r="BF53" i="97" s="1"/>
  <c r="BD54" i="97"/>
  <c r="Z55" i="96"/>
  <c r="Z53" i="96"/>
  <c r="AB53" i="96" s="1"/>
  <c r="AB54" i="96" s="1"/>
  <c r="Z54" i="96"/>
  <c r="BJ55" i="96"/>
  <c r="BJ53" i="96"/>
  <c r="BL53" i="96" s="1"/>
  <c r="BL54" i="96" s="1"/>
  <c r="BL55" i="96" s="1"/>
  <c r="BJ56" i="96" s="1"/>
  <c r="BJ58" i="96" s="1"/>
  <c r="BJ54" i="96"/>
  <c r="BX53" i="96"/>
  <c r="BV55" i="96"/>
  <c r="BV53" i="96"/>
  <c r="BV54" i="96"/>
  <c r="AL55" i="96"/>
  <c r="AL53" i="96"/>
  <c r="AN53" i="96" s="1"/>
  <c r="AL54" i="96"/>
  <c r="AR55" i="96"/>
  <c r="AR54" i="96"/>
  <c r="AR53" i="96"/>
  <c r="AT53" i="96" s="1"/>
  <c r="AT54" i="96" s="1"/>
  <c r="AT55" i="96" s="1"/>
  <c r="AR56" i="96" s="1"/>
  <c r="AR58" i="96" s="1"/>
  <c r="T55" i="96"/>
  <c r="T54" i="96"/>
  <c r="AF54" i="96"/>
  <c r="AF55" i="96"/>
  <c r="AF53" i="96"/>
  <c r="AH53" i="96" s="1"/>
  <c r="BP55" i="96"/>
  <c r="BP54" i="96"/>
  <c r="BP53" i="96"/>
  <c r="BR53" i="96" s="1"/>
  <c r="BR54" i="96" s="1"/>
  <c r="BR55" i="96" s="1"/>
  <c r="BP56" i="96" s="1"/>
  <c r="BP58" i="96" s="1"/>
  <c r="AZ53" i="96"/>
  <c r="AX55" i="96"/>
  <c r="AX53" i="96"/>
  <c r="AX54" i="96"/>
  <c r="CD54" i="96"/>
  <c r="CD55" i="96" s="1"/>
  <c r="CB56" i="96" s="1"/>
  <c r="CB58" i="96" s="1"/>
  <c r="BD54" i="96"/>
  <c r="BD55" i="96"/>
  <c r="BD53" i="96"/>
  <c r="BF53" i="96" s="1"/>
  <c r="BF54" i="96" s="1"/>
  <c r="BF55" i="96" s="1"/>
  <c r="BD56" i="96" s="1"/>
  <c r="BD58" i="96" s="1"/>
  <c r="F80" i="95"/>
  <c r="D44" i="95"/>
  <c r="F44" i="95" s="1"/>
  <c r="D78" i="95"/>
  <c r="F78" i="95" s="1"/>
  <c r="F74" i="95"/>
  <c r="F82" i="95"/>
  <c r="F97" i="95"/>
  <c r="F98" i="95"/>
  <c r="C75" i="95"/>
  <c r="F75" i="95" s="1"/>
  <c r="C45" i="95"/>
  <c r="F45" i="95" s="1"/>
  <c r="F99" i="95"/>
  <c r="F83" i="95"/>
  <c r="A107" i="87"/>
  <c r="AH54" i="97" l="1"/>
  <c r="AH55" i="97" s="1"/>
  <c r="AF56" i="97" s="1"/>
  <c r="AF58" i="97" s="1"/>
  <c r="A104" i="95"/>
  <c r="D80" i="96"/>
  <c r="D126" i="96" s="1"/>
  <c r="D74" i="96"/>
  <c r="D78" i="96" s="1"/>
  <c r="AH54" i="96"/>
  <c r="AH55" i="96" s="1"/>
  <c r="AF56" i="96" s="1"/>
  <c r="AF58" i="96" s="1"/>
  <c r="AB55" i="96"/>
  <c r="Z56" i="96" s="1"/>
  <c r="Z58" i="96" s="1"/>
  <c r="B61" i="97"/>
  <c r="D52" i="97"/>
  <c r="D74" i="97"/>
  <c r="D78" i="97" s="1"/>
  <c r="D80" i="97"/>
  <c r="D126" i="97" s="1"/>
  <c r="V54" i="97"/>
  <c r="V55" i="97" s="1"/>
  <c r="T56" i="97" s="1"/>
  <c r="T58" i="97" s="1"/>
  <c r="BR54" i="97"/>
  <c r="BR55" i="97" s="1"/>
  <c r="BP56" i="97" s="1"/>
  <c r="BP58" i="97" s="1"/>
  <c r="AZ54" i="97"/>
  <c r="AZ55" i="97" s="1"/>
  <c r="AX56" i="97" s="1"/>
  <c r="AX58" i="97" s="1"/>
  <c r="AB54" i="97"/>
  <c r="AB55" i="97" s="1"/>
  <c r="Z56" i="97" s="1"/>
  <c r="Z58" i="97" s="1"/>
  <c r="AN54" i="97"/>
  <c r="AN55" i="97" s="1"/>
  <c r="AL56" i="97" s="1"/>
  <c r="AL58" i="97" s="1"/>
  <c r="AT55" i="97"/>
  <c r="AR56" i="97" s="1"/>
  <c r="AR58" i="97" s="1"/>
  <c r="BX54" i="97"/>
  <c r="BX55" i="97" s="1"/>
  <c r="BV56" i="97" s="1"/>
  <c r="BV58" i="97" s="1"/>
  <c r="BF54" i="97"/>
  <c r="BF55" i="97" s="1"/>
  <c r="BD56" i="97" s="1"/>
  <c r="BD58" i="97" s="1"/>
  <c r="AZ54" i="96"/>
  <c r="AZ55" i="96" s="1"/>
  <c r="AX56" i="96" s="1"/>
  <c r="AX58" i="96" s="1"/>
  <c r="AN54" i="96"/>
  <c r="AN55" i="96" s="1"/>
  <c r="AL56" i="96" s="1"/>
  <c r="AL58" i="96" s="1"/>
  <c r="BX54" i="96"/>
  <c r="BX55" i="96" s="1"/>
  <c r="BV56" i="96" s="1"/>
  <c r="BV58" i="96" s="1"/>
  <c r="D139" i="94"/>
  <c r="D123" i="94"/>
  <c r="D120" i="94"/>
  <c r="D121" i="94" s="1"/>
  <c r="D101" i="94"/>
  <c r="D98" i="94"/>
  <c r="D99" i="94" s="1"/>
  <c r="D75" i="94"/>
  <c r="D73" i="94"/>
  <c r="D139" i="93"/>
  <c r="D123" i="93"/>
  <c r="D120" i="93"/>
  <c r="D121" i="93" s="1"/>
  <c r="D101" i="93"/>
  <c r="D98" i="93"/>
  <c r="D99" i="93" s="1"/>
  <c r="D75" i="93"/>
  <c r="D73" i="93"/>
  <c r="B68" i="94"/>
  <c r="B67" i="94"/>
  <c r="B66" i="94"/>
  <c r="B65" i="94"/>
  <c r="D79" i="94" s="1"/>
  <c r="B64" i="94"/>
  <c r="B63" i="94"/>
  <c r="C63" i="94" s="1"/>
  <c r="B60" i="94"/>
  <c r="B59" i="94"/>
  <c r="B57" i="94"/>
  <c r="B51" i="94"/>
  <c r="D51" i="94" s="1"/>
  <c r="D52" i="94" s="1"/>
  <c r="B50" i="94"/>
  <c r="B47" i="94"/>
  <c r="B48" i="94" s="1"/>
  <c r="D49" i="94" s="1"/>
  <c r="B61" i="94" s="1"/>
  <c r="H60" i="94"/>
  <c r="H59" i="94"/>
  <c r="H57" i="94"/>
  <c r="H51" i="94"/>
  <c r="J51" i="94" s="1"/>
  <c r="H50" i="94"/>
  <c r="H47" i="94"/>
  <c r="H48" i="94" s="1"/>
  <c r="J49" i="94" s="1"/>
  <c r="H61" i="94" s="1"/>
  <c r="BD60" i="94"/>
  <c r="AX60" i="94"/>
  <c r="AR60" i="94"/>
  <c r="AL60" i="94"/>
  <c r="AF60" i="94"/>
  <c r="Z60" i="94"/>
  <c r="T60" i="94"/>
  <c r="N60" i="94"/>
  <c r="BD59" i="94"/>
  <c r="AX59" i="94"/>
  <c r="AR59" i="94"/>
  <c r="AL59" i="94"/>
  <c r="AF59" i="94"/>
  <c r="Z59" i="94"/>
  <c r="T59" i="94"/>
  <c r="N59" i="94"/>
  <c r="BD57" i="94"/>
  <c r="AX57" i="94"/>
  <c r="AR57" i="94"/>
  <c r="AL57" i="94"/>
  <c r="AF57" i="94"/>
  <c r="Z57" i="94"/>
  <c r="T57" i="94"/>
  <c r="N57" i="94"/>
  <c r="BL52" i="94"/>
  <c r="BX51" i="94"/>
  <c r="BR51" i="94"/>
  <c r="BL51" i="94"/>
  <c r="BD51" i="94"/>
  <c r="BF51" i="94" s="1"/>
  <c r="AX51" i="94"/>
  <c r="AZ51" i="94" s="1"/>
  <c r="AR51" i="94"/>
  <c r="AT51" i="94" s="1"/>
  <c r="AL51" i="94"/>
  <c r="AN51" i="94" s="1"/>
  <c r="AF51" i="94"/>
  <c r="AH51" i="94" s="1"/>
  <c r="Z51" i="94"/>
  <c r="AB51" i="94" s="1"/>
  <c r="T51" i="94"/>
  <c r="V51" i="94" s="1"/>
  <c r="N51" i="94"/>
  <c r="P51" i="94" s="1"/>
  <c r="BD50" i="94"/>
  <c r="AX50" i="94"/>
  <c r="AR50" i="94"/>
  <c r="AL50" i="94"/>
  <c r="AF50" i="94"/>
  <c r="Z50" i="94"/>
  <c r="T50" i="94"/>
  <c r="N50" i="94"/>
  <c r="BL49" i="94"/>
  <c r="BJ61" i="94" s="1"/>
  <c r="BV48" i="94"/>
  <c r="BX49" i="94" s="1"/>
  <c r="BX52" i="94" s="1"/>
  <c r="BP48" i="94"/>
  <c r="BR49" i="94" s="1"/>
  <c r="BP61" i="94" s="1"/>
  <c r="BJ48" i="94"/>
  <c r="CV47" i="94"/>
  <c r="CP47" i="94"/>
  <c r="CJ47" i="94"/>
  <c r="CD47" i="94"/>
  <c r="BD47" i="94"/>
  <c r="BD48" i="94"/>
  <c r="BF49" i="94" s="1"/>
  <c r="AX47" i="94"/>
  <c r="AX48" i="94" s="1"/>
  <c r="AZ49" i="94" s="1"/>
  <c r="AX61" i="94" s="1"/>
  <c r="AL47" i="94"/>
  <c r="AL48" i="94" s="1"/>
  <c r="AN49" i="94" s="1"/>
  <c r="AL61" i="94" s="1"/>
  <c r="AF47" i="94"/>
  <c r="AF48" i="94" s="1"/>
  <c r="AH49" i="94" s="1"/>
  <c r="CT29" i="94"/>
  <c r="CV32" i="94" s="1"/>
  <c r="CV48" i="94" s="1"/>
  <c r="CN29" i="94"/>
  <c r="CP32" i="94"/>
  <c r="CP48" i="94" s="1"/>
  <c r="CN49" i="94" s="1"/>
  <c r="CH29" i="94"/>
  <c r="CJ32" i="94" s="1"/>
  <c r="CJ48" i="94"/>
  <c r="CB29" i="94"/>
  <c r="CD32" i="94" s="1"/>
  <c r="CD48" i="94" s="1"/>
  <c r="CB50" i="94" s="1"/>
  <c r="BW9" i="94"/>
  <c r="BV55" i="94" s="1"/>
  <c r="B66" i="93"/>
  <c r="D142" i="93" s="1"/>
  <c r="B68" i="93"/>
  <c r="B67" i="93"/>
  <c r="B57" i="93"/>
  <c r="B65" i="93"/>
  <c r="D79" i="93" s="1"/>
  <c r="B64" i="93"/>
  <c r="B51" i="93"/>
  <c r="D51" i="93" s="1"/>
  <c r="B50" i="93"/>
  <c r="B63" i="93"/>
  <c r="C63" i="93" s="1"/>
  <c r="H51" i="93"/>
  <c r="J51" i="93" s="1"/>
  <c r="H60" i="93"/>
  <c r="H59" i="93"/>
  <c r="H57" i="93"/>
  <c r="H50" i="93"/>
  <c r="H47" i="93"/>
  <c r="H48" i="93" s="1"/>
  <c r="J49" i="93" s="1"/>
  <c r="B60" i="93"/>
  <c r="B59" i="93"/>
  <c r="BD60" i="93"/>
  <c r="AX60" i="93"/>
  <c r="AR60" i="93"/>
  <c r="AL60" i="93"/>
  <c r="AF60" i="93"/>
  <c r="Z60" i="93"/>
  <c r="T60" i="93"/>
  <c r="N60" i="93"/>
  <c r="BD59" i="93"/>
  <c r="AX59" i="93"/>
  <c r="AR59" i="93"/>
  <c r="AL59" i="93"/>
  <c r="AF59" i="93"/>
  <c r="Z59" i="93"/>
  <c r="T59" i="93"/>
  <c r="N59" i="93"/>
  <c r="BD57" i="93"/>
  <c r="AX57" i="93"/>
  <c r="AR57" i="93"/>
  <c r="AL57" i="93"/>
  <c r="AF57" i="93"/>
  <c r="Z57" i="93"/>
  <c r="T57" i="93"/>
  <c r="N57" i="93"/>
  <c r="BX51" i="93"/>
  <c r="BR51" i="93"/>
  <c r="BL51" i="93"/>
  <c r="BD51" i="93"/>
  <c r="BF51" i="93" s="1"/>
  <c r="AX51" i="93"/>
  <c r="AZ51" i="93"/>
  <c r="AR51" i="93"/>
  <c r="AT51" i="93" s="1"/>
  <c r="AL51" i="93"/>
  <c r="AN51" i="93"/>
  <c r="AF51" i="93"/>
  <c r="AH51" i="93" s="1"/>
  <c r="Z51" i="93"/>
  <c r="AB51" i="93" s="1"/>
  <c r="T51" i="93"/>
  <c r="V51" i="93" s="1"/>
  <c r="N51" i="93"/>
  <c r="P51" i="93"/>
  <c r="BD50" i="93"/>
  <c r="AX50" i="93"/>
  <c r="AR50" i="93"/>
  <c r="AL50" i="93"/>
  <c r="AF50" i="93"/>
  <c r="Z50" i="93"/>
  <c r="T50" i="93"/>
  <c r="N50" i="93"/>
  <c r="BV48" i="93"/>
  <c r="BX49" i="93" s="1"/>
  <c r="BX52" i="93" s="1"/>
  <c r="BP48" i="93"/>
  <c r="BR49" i="93" s="1"/>
  <c r="BP61" i="93" s="1"/>
  <c r="BJ48" i="93"/>
  <c r="BL49" i="93"/>
  <c r="BL52" i="93" s="1"/>
  <c r="BL53" i="93" s="1"/>
  <c r="CV47" i="93"/>
  <c r="CP47" i="93"/>
  <c r="CJ47" i="93"/>
  <c r="CD47" i="93"/>
  <c r="BD47" i="93"/>
  <c r="BD48" i="93" s="1"/>
  <c r="BF49" i="93" s="1"/>
  <c r="AX47" i="93"/>
  <c r="AX48" i="93" s="1"/>
  <c r="AZ49" i="93" s="1"/>
  <c r="AX61" i="93" s="1"/>
  <c r="AL47" i="93"/>
  <c r="AL48" i="93" s="1"/>
  <c r="AN49" i="93" s="1"/>
  <c r="AF47" i="93"/>
  <c r="AF48" i="93" s="1"/>
  <c r="AH49" i="93" s="1"/>
  <c r="AF61" i="93" s="1"/>
  <c r="CT29" i="93"/>
  <c r="CV30" i="93" s="1"/>
  <c r="CV48" i="93" s="1"/>
  <c r="CN29" i="93"/>
  <c r="CP30" i="93"/>
  <c r="CP48" i="93" s="1"/>
  <c r="CT50" i="93" s="1"/>
  <c r="CH29" i="93"/>
  <c r="CJ30" i="93" s="1"/>
  <c r="CJ48" i="93"/>
  <c r="CB29" i="93"/>
  <c r="CD30" i="93" s="1"/>
  <c r="BW9" i="93"/>
  <c r="F100" i="92"/>
  <c r="F96" i="92"/>
  <c r="F95" i="92"/>
  <c r="F94" i="92"/>
  <c r="F93" i="92"/>
  <c r="F92" i="92"/>
  <c r="F91" i="92"/>
  <c r="F90" i="92"/>
  <c r="F89" i="92"/>
  <c r="F88" i="92"/>
  <c r="F87" i="92"/>
  <c r="F86" i="92"/>
  <c r="F85" i="92"/>
  <c r="F84" i="92"/>
  <c r="F77" i="92"/>
  <c r="C76" i="92"/>
  <c r="F76" i="92" s="1"/>
  <c r="F69" i="92"/>
  <c r="F68" i="92"/>
  <c r="F67" i="92"/>
  <c r="F66" i="92"/>
  <c r="F64" i="92"/>
  <c r="F63" i="92"/>
  <c r="F62" i="92"/>
  <c r="F61" i="92"/>
  <c r="F60" i="92"/>
  <c r="F59" i="92"/>
  <c r="F58" i="92"/>
  <c r="F57" i="92"/>
  <c r="F56" i="92"/>
  <c r="F55" i="92"/>
  <c r="F54" i="92"/>
  <c r="F53" i="92"/>
  <c r="F52" i="92"/>
  <c r="F51" i="92"/>
  <c r="F50" i="92"/>
  <c r="F49" i="92"/>
  <c r="F48" i="92"/>
  <c r="F46" i="92"/>
  <c r="E40" i="92"/>
  <c r="D40" i="92"/>
  <c r="D79" i="92" s="1"/>
  <c r="C40" i="92"/>
  <c r="F39" i="92"/>
  <c r="F38" i="92"/>
  <c r="F37" i="92"/>
  <c r="F36" i="92"/>
  <c r="F35" i="92"/>
  <c r="F34" i="92"/>
  <c r="F33" i="92"/>
  <c r="F32" i="92"/>
  <c r="F31" i="92"/>
  <c r="F30" i="92"/>
  <c r="F29" i="92"/>
  <c r="F28" i="92"/>
  <c r="F27" i="92"/>
  <c r="F26" i="92"/>
  <c r="F25" i="92"/>
  <c r="F24" i="92"/>
  <c r="F23" i="92"/>
  <c r="F22" i="92"/>
  <c r="F21" i="92"/>
  <c r="F20" i="92"/>
  <c r="F19" i="92"/>
  <c r="B45" i="90"/>
  <c r="B44" i="90"/>
  <c r="B42" i="90"/>
  <c r="B36" i="90"/>
  <c r="D36" i="90" s="1"/>
  <c r="B35" i="90"/>
  <c r="B45" i="88"/>
  <c r="B44" i="88"/>
  <c r="B42" i="88"/>
  <c r="B36" i="88"/>
  <c r="D36" i="88" s="1"/>
  <c r="B35" i="88"/>
  <c r="AR45" i="90"/>
  <c r="AL45" i="90"/>
  <c r="AF45" i="90"/>
  <c r="Z45" i="90"/>
  <c r="T45" i="90"/>
  <c r="N45" i="90"/>
  <c r="H45" i="90"/>
  <c r="AR44" i="90"/>
  <c r="AL44" i="90"/>
  <c r="AF44" i="90"/>
  <c r="Z44" i="90"/>
  <c r="T44" i="90"/>
  <c r="N44" i="90"/>
  <c r="H44" i="90"/>
  <c r="AR42" i="90"/>
  <c r="AL42" i="90"/>
  <c r="AF42" i="90"/>
  <c r="Z42" i="90"/>
  <c r="T42" i="90"/>
  <c r="N42" i="90"/>
  <c r="H42" i="90"/>
  <c r="BL36" i="90"/>
  <c r="BF36" i="90"/>
  <c r="AZ36" i="90"/>
  <c r="AR36" i="90"/>
  <c r="AT36" i="90" s="1"/>
  <c r="AL36" i="90"/>
  <c r="AN36" i="90" s="1"/>
  <c r="AF36" i="90"/>
  <c r="AH36" i="90" s="1"/>
  <c r="Z36" i="90"/>
  <c r="AB36" i="90" s="1"/>
  <c r="T36" i="90"/>
  <c r="V36" i="90" s="1"/>
  <c r="N36" i="90"/>
  <c r="P36" i="90" s="1"/>
  <c r="H36" i="90"/>
  <c r="J36" i="90" s="1"/>
  <c r="AR35" i="90"/>
  <c r="AL35" i="90"/>
  <c r="AF35" i="90"/>
  <c r="Z35" i="90"/>
  <c r="T35" i="90"/>
  <c r="N35" i="90"/>
  <c r="H35" i="90"/>
  <c r="AZ34" i="90"/>
  <c r="BJ33" i="90"/>
  <c r="BL34" i="90" s="1"/>
  <c r="BL37" i="90"/>
  <c r="BD33" i="90"/>
  <c r="BF34" i="90" s="1"/>
  <c r="AX33" i="90"/>
  <c r="CJ32" i="90"/>
  <c r="CD32" i="90"/>
  <c r="BX32" i="90"/>
  <c r="BR32" i="90"/>
  <c r="AR32" i="90"/>
  <c r="AR33" i="90" s="1"/>
  <c r="AT34" i="90" s="1"/>
  <c r="AL32" i="90"/>
  <c r="AL33" i="90"/>
  <c r="AN34" i="90" s="1"/>
  <c r="AN37" i="90" s="1"/>
  <c r="Z32" i="90"/>
  <c r="Z33" i="90"/>
  <c r="AB34" i="90" s="1"/>
  <c r="T32" i="90"/>
  <c r="T33" i="90" s="1"/>
  <c r="V34" i="90" s="1"/>
  <c r="CH29" i="90"/>
  <c r="CJ30" i="90" s="1"/>
  <c r="CB29" i="90"/>
  <c r="CD30" i="90"/>
  <c r="CD33" i="90" s="1"/>
  <c r="BV29" i="90"/>
  <c r="BX30" i="90" s="1"/>
  <c r="BX33" i="90" s="1"/>
  <c r="BP29" i="90"/>
  <c r="BR30" i="90" s="1"/>
  <c r="BR33" i="90" s="1"/>
  <c r="BK9" i="90"/>
  <c r="AR45" i="88"/>
  <c r="AL45" i="88"/>
  <c r="AF45" i="88"/>
  <c r="Z45" i="88"/>
  <c r="T45" i="88"/>
  <c r="N45" i="88"/>
  <c r="H45" i="88"/>
  <c r="AR44" i="88"/>
  <c r="AL44" i="88"/>
  <c r="AF44" i="88"/>
  <c r="Z44" i="88"/>
  <c r="T44" i="88"/>
  <c r="N44" i="88"/>
  <c r="H44" i="88"/>
  <c r="AR42" i="88"/>
  <c r="AL42" i="88"/>
  <c r="AF42" i="88"/>
  <c r="Z42" i="88"/>
  <c r="T42" i="88"/>
  <c r="N42" i="88"/>
  <c r="H42" i="88"/>
  <c r="BL36" i="88"/>
  <c r="BF36" i="88"/>
  <c r="AZ36" i="88"/>
  <c r="AR36" i="88"/>
  <c r="AT36" i="88" s="1"/>
  <c r="AL36" i="88"/>
  <c r="AN36" i="88"/>
  <c r="AF36" i="88"/>
  <c r="AH36" i="88" s="1"/>
  <c r="Z36" i="88"/>
  <c r="AB36" i="88"/>
  <c r="T36" i="88"/>
  <c r="V36" i="88" s="1"/>
  <c r="N36" i="88"/>
  <c r="P36" i="88" s="1"/>
  <c r="H36" i="88"/>
  <c r="J36" i="88" s="1"/>
  <c r="AR35" i="88"/>
  <c r="AL35" i="88"/>
  <c r="AF35" i="88"/>
  <c r="Z35" i="88"/>
  <c r="T35" i="88"/>
  <c r="N35" i="88"/>
  <c r="H35" i="88"/>
  <c r="AZ34" i="88"/>
  <c r="BJ33" i="88"/>
  <c r="BL34" i="88" s="1"/>
  <c r="BL37" i="88" s="1"/>
  <c r="BD33" i="88"/>
  <c r="BF34" i="88" s="1"/>
  <c r="BD46" i="88" s="1"/>
  <c r="AX33" i="88"/>
  <c r="CJ32" i="88"/>
  <c r="CD32" i="88"/>
  <c r="BX32" i="88"/>
  <c r="BR32" i="88"/>
  <c r="AR32" i="88"/>
  <c r="AR33" i="88" s="1"/>
  <c r="AT34" i="88" s="1"/>
  <c r="AL32" i="88"/>
  <c r="AL33" i="88" s="1"/>
  <c r="AN34" i="88" s="1"/>
  <c r="Z32" i="88"/>
  <c r="Z33" i="88" s="1"/>
  <c r="AB34" i="88" s="1"/>
  <c r="AB37" i="88" s="1"/>
  <c r="Z38" i="88" s="1"/>
  <c r="AB38" i="88" s="1"/>
  <c r="T32" i="88"/>
  <c r="T33" i="88" s="1"/>
  <c r="V34" i="88" s="1"/>
  <c r="CH29" i="88"/>
  <c r="CJ30" i="88" s="1"/>
  <c r="CJ33" i="88" s="1"/>
  <c r="CB29" i="88"/>
  <c r="CD30" i="88" s="1"/>
  <c r="CD33" i="88" s="1"/>
  <c r="BV29" i="88"/>
  <c r="BX30" i="88"/>
  <c r="BX33" i="88" s="1"/>
  <c r="BP29" i="88"/>
  <c r="BR30" i="88" s="1"/>
  <c r="BR33" i="88"/>
  <c r="BK9" i="88"/>
  <c r="CB34" i="90"/>
  <c r="BJ39" i="88"/>
  <c r="BV36" i="88"/>
  <c r="CH34" i="88"/>
  <c r="CJ34" i="88" s="1"/>
  <c r="F100" i="87"/>
  <c r="F96" i="87"/>
  <c r="F95" i="87"/>
  <c r="F94" i="87"/>
  <c r="F93" i="87"/>
  <c r="F92" i="87"/>
  <c r="F91" i="87"/>
  <c r="F90" i="87"/>
  <c r="F89" i="87"/>
  <c r="F88" i="87"/>
  <c r="F87" i="87"/>
  <c r="F86" i="87"/>
  <c r="F85" i="87"/>
  <c r="F84" i="87"/>
  <c r="F77" i="87"/>
  <c r="C76" i="87"/>
  <c r="F76" i="87"/>
  <c r="F68" i="87"/>
  <c r="F67" i="87"/>
  <c r="F66" i="87"/>
  <c r="F65" i="87"/>
  <c r="F63" i="87"/>
  <c r="F62" i="87"/>
  <c r="F61" i="87"/>
  <c r="F60" i="87"/>
  <c r="F59" i="87"/>
  <c r="F58" i="87"/>
  <c r="F57" i="87"/>
  <c r="F56" i="87"/>
  <c r="F55" i="87"/>
  <c r="F54" i="87"/>
  <c r="F53" i="87"/>
  <c r="F52" i="87"/>
  <c r="F51" i="87"/>
  <c r="F50" i="87"/>
  <c r="F49" i="87"/>
  <c r="F48" i="87"/>
  <c r="F47" i="87"/>
  <c r="F45" i="87"/>
  <c r="E39" i="87"/>
  <c r="D39" i="87"/>
  <c r="D79" i="87" s="1"/>
  <c r="F38" i="87"/>
  <c r="F37" i="87"/>
  <c r="F36" i="87"/>
  <c r="F35" i="87"/>
  <c r="F34" i="87"/>
  <c r="F33" i="87"/>
  <c r="F32" i="87"/>
  <c r="F31" i="87"/>
  <c r="F30" i="87"/>
  <c r="F29" i="87"/>
  <c r="F28" i="87"/>
  <c r="F27" i="87"/>
  <c r="F26" i="87"/>
  <c r="F25" i="87"/>
  <c r="F24" i="87"/>
  <c r="F23" i="87"/>
  <c r="F22" i="87"/>
  <c r="F21" i="87"/>
  <c r="F20" i="87"/>
  <c r="F19" i="87"/>
  <c r="F18" i="87"/>
  <c r="C17" i="87"/>
  <c r="B45" i="85"/>
  <c r="B44" i="85"/>
  <c r="B42" i="85"/>
  <c r="B36" i="85"/>
  <c r="D36" i="85" s="1"/>
  <c r="B35" i="85"/>
  <c r="B45" i="84"/>
  <c r="B44" i="84"/>
  <c r="B42" i="84"/>
  <c r="B36" i="84"/>
  <c r="D36" i="84" s="1"/>
  <c r="B35" i="84"/>
  <c r="AL45" i="85"/>
  <c r="AF45" i="85"/>
  <c r="Z45" i="85"/>
  <c r="T45" i="85"/>
  <c r="N45" i="85"/>
  <c r="H45" i="85"/>
  <c r="AL44" i="85"/>
  <c r="AF44" i="85"/>
  <c r="Z44" i="85"/>
  <c r="T44" i="85"/>
  <c r="N44" i="85"/>
  <c r="H44" i="85"/>
  <c r="AL42" i="85"/>
  <c r="AF42" i="85"/>
  <c r="Z42" i="85"/>
  <c r="T42" i="85"/>
  <c r="N42" i="85"/>
  <c r="H42" i="85"/>
  <c r="BF36" i="85"/>
  <c r="AZ36" i="85"/>
  <c r="AT36" i="85"/>
  <c r="AL36" i="85"/>
  <c r="AN36" i="85" s="1"/>
  <c r="AF36" i="85"/>
  <c r="AH36" i="85"/>
  <c r="Z36" i="85"/>
  <c r="AB36" i="85" s="1"/>
  <c r="T36" i="85"/>
  <c r="V36" i="85"/>
  <c r="N36" i="85"/>
  <c r="P36" i="85" s="1"/>
  <c r="H36" i="85"/>
  <c r="J36" i="85" s="1"/>
  <c r="AL35" i="85"/>
  <c r="AF35" i="85"/>
  <c r="Z35" i="85"/>
  <c r="T35" i="85"/>
  <c r="N35" i="85"/>
  <c r="H35" i="85"/>
  <c r="AX46" i="85"/>
  <c r="BD33" i="85"/>
  <c r="BF34" i="85" s="1"/>
  <c r="BF37" i="85" s="1"/>
  <c r="AX33" i="85"/>
  <c r="AZ34" i="85" s="1"/>
  <c r="AR33" i="85"/>
  <c r="AT34" i="85" s="1"/>
  <c r="CD32" i="85"/>
  <c r="BX32" i="85"/>
  <c r="BR32" i="85"/>
  <c r="BL32" i="85"/>
  <c r="AL32" i="85"/>
  <c r="AL33" i="85" s="1"/>
  <c r="AN34" i="85" s="1"/>
  <c r="AF32" i="85"/>
  <c r="AF33" i="85"/>
  <c r="AH34" i="85" s="1"/>
  <c r="T32" i="85"/>
  <c r="T33" i="85"/>
  <c r="V34" i="85" s="1"/>
  <c r="N32" i="85"/>
  <c r="N33" i="85"/>
  <c r="P34" i="85"/>
  <c r="CB29" i="85"/>
  <c r="CD30" i="85"/>
  <c r="CD33" i="85"/>
  <c r="BV29" i="85"/>
  <c r="BX30" i="85" s="1"/>
  <c r="BX33" i="85" s="1"/>
  <c r="BP29" i="85"/>
  <c r="BR30" i="85" s="1"/>
  <c r="BR33" i="85" s="1"/>
  <c r="BJ29" i="85"/>
  <c r="BL30" i="85"/>
  <c r="BL33" i="85"/>
  <c r="BE9" i="85"/>
  <c r="AL45" i="84"/>
  <c r="AF45" i="84"/>
  <c r="Z45" i="84"/>
  <c r="T45" i="84"/>
  <c r="N45" i="84"/>
  <c r="H45" i="84"/>
  <c r="AL44" i="84"/>
  <c r="AF44" i="84"/>
  <c r="Z44" i="84"/>
  <c r="T44" i="84"/>
  <c r="N44" i="84"/>
  <c r="H44" i="84"/>
  <c r="AL42" i="84"/>
  <c r="AF42" i="84"/>
  <c r="Z42" i="84"/>
  <c r="T42" i="84"/>
  <c r="N42" i="84"/>
  <c r="H42" i="84"/>
  <c r="BF36" i="84"/>
  <c r="AZ36" i="84"/>
  <c r="AT36" i="84"/>
  <c r="AL36" i="84"/>
  <c r="AN36" i="84"/>
  <c r="AF36" i="84"/>
  <c r="AH36" i="84"/>
  <c r="Z36" i="84"/>
  <c r="AB36" i="84" s="1"/>
  <c r="T36" i="84"/>
  <c r="V36" i="84"/>
  <c r="N36" i="84"/>
  <c r="P36" i="84"/>
  <c r="H36" i="84"/>
  <c r="J36" i="84" s="1"/>
  <c r="AL35" i="84"/>
  <c r="AF35" i="84"/>
  <c r="Z35" i="84"/>
  <c r="T35" i="84"/>
  <c r="N35" i="84"/>
  <c r="H35" i="84"/>
  <c r="BD33" i="84"/>
  <c r="BF34" i="84" s="1"/>
  <c r="AX33" i="84"/>
  <c r="AZ34" i="84" s="1"/>
  <c r="AR33" i="84"/>
  <c r="AT34" i="84"/>
  <c r="CD32" i="84"/>
  <c r="BX32" i="84"/>
  <c r="BR32" i="84"/>
  <c r="BL32" i="84"/>
  <c r="AL32" i="84"/>
  <c r="AL33" i="84" s="1"/>
  <c r="AN34" i="84" s="1"/>
  <c r="AF32" i="84"/>
  <c r="AF33" i="84"/>
  <c r="AH34" i="84" s="1"/>
  <c r="T32" i="84"/>
  <c r="T33" i="84"/>
  <c r="V34" i="84" s="1"/>
  <c r="T46" i="84" s="1"/>
  <c r="N32" i="84"/>
  <c r="N33" i="84"/>
  <c r="P34" i="84"/>
  <c r="CB29" i="84"/>
  <c r="CD30" i="84"/>
  <c r="CD33" i="84"/>
  <c r="BV29" i="84"/>
  <c r="BX30" i="84" s="1"/>
  <c r="BX33" i="84" s="1"/>
  <c r="BP29" i="84"/>
  <c r="BR30" i="84" s="1"/>
  <c r="BR33" i="84" s="1"/>
  <c r="BJ29" i="84"/>
  <c r="BL30" i="84"/>
  <c r="BL33" i="84" s="1"/>
  <c r="BE9" i="84"/>
  <c r="B45" i="82"/>
  <c r="B44" i="82"/>
  <c r="B42" i="82"/>
  <c r="B36" i="82"/>
  <c r="D36" i="82" s="1"/>
  <c r="B35" i="82"/>
  <c r="B45" i="81"/>
  <c r="B44" i="81"/>
  <c r="B42" i="81"/>
  <c r="B36" i="81"/>
  <c r="B35" i="81"/>
  <c r="AF45" i="82"/>
  <c r="Z45" i="82"/>
  <c r="T45" i="82"/>
  <c r="N45" i="82"/>
  <c r="H45" i="82"/>
  <c r="AF44" i="82"/>
  <c r="Z44" i="82"/>
  <c r="T44" i="82"/>
  <c r="N44" i="82"/>
  <c r="H44" i="82"/>
  <c r="AF42" i="82"/>
  <c r="Z42" i="82"/>
  <c r="T42" i="82"/>
  <c r="N42" i="82"/>
  <c r="H42" i="82"/>
  <c r="AZ36" i="82"/>
  <c r="AT36" i="82"/>
  <c r="AN36" i="82"/>
  <c r="AF36" i="82"/>
  <c r="AH36" i="82"/>
  <c r="Z36" i="82"/>
  <c r="AB36" i="82"/>
  <c r="T36" i="82"/>
  <c r="V36" i="82" s="1"/>
  <c r="N36" i="82"/>
  <c r="P36" i="82"/>
  <c r="H36" i="82"/>
  <c r="J36" i="82" s="1"/>
  <c r="AF35" i="82"/>
  <c r="Z35" i="82"/>
  <c r="T35" i="82"/>
  <c r="N35" i="82"/>
  <c r="H35" i="82"/>
  <c r="AX33" i="82"/>
  <c r="AZ34" i="82" s="1"/>
  <c r="AZ37" i="82" s="1"/>
  <c r="AR33" i="82"/>
  <c r="AT34" i="82" s="1"/>
  <c r="AL33" i="82"/>
  <c r="AN34" i="82" s="1"/>
  <c r="AN37" i="82" s="1"/>
  <c r="BX32" i="82"/>
  <c r="BR32" i="82"/>
  <c r="BL32" i="82"/>
  <c r="BF32" i="82"/>
  <c r="BF33" i="82" s="1"/>
  <c r="AF32" i="82"/>
  <c r="AF33" i="82"/>
  <c r="AH34" i="82" s="1"/>
  <c r="AH37" i="82" s="1"/>
  <c r="Z32" i="82"/>
  <c r="Z33" i="82"/>
  <c r="AB34" i="82" s="1"/>
  <c r="Z46" i="82" s="1"/>
  <c r="N32" i="82"/>
  <c r="N33" i="82"/>
  <c r="P34" i="82" s="1"/>
  <c r="H32" i="82"/>
  <c r="H33" i="82"/>
  <c r="J34" i="82" s="1"/>
  <c r="BV29" i="82"/>
  <c r="BX30" i="82"/>
  <c r="BX33" i="82"/>
  <c r="BP29" i="82"/>
  <c r="BR30" i="82" s="1"/>
  <c r="BR33" i="82" s="1"/>
  <c r="BJ29" i="82"/>
  <c r="BL30" i="82"/>
  <c r="BD29" i="82"/>
  <c r="BF30" i="82"/>
  <c r="AY9" i="82"/>
  <c r="AF45" i="81"/>
  <c r="Z45" i="81"/>
  <c r="T45" i="81"/>
  <c r="N45" i="81"/>
  <c r="H45" i="81"/>
  <c r="AF44" i="81"/>
  <c r="Z44" i="81"/>
  <c r="T44" i="81"/>
  <c r="N44" i="81"/>
  <c r="H44" i="81"/>
  <c r="AF42" i="81"/>
  <c r="Z42" i="81"/>
  <c r="T42" i="81"/>
  <c r="N42" i="81"/>
  <c r="H42" i="81"/>
  <c r="AZ36" i="81"/>
  <c r="AT36" i="81"/>
  <c r="AN36" i="81"/>
  <c r="AF36" i="81"/>
  <c r="AH36" i="81" s="1"/>
  <c r="Z36" i="81"/>
  <c r="AB36" i="81"/>
  <c r="T36" i="81"/>
  <c r="V36" i="81" s="1"/>
  <c r="N36" i="81"/>
  <c r="P36" i="81"/>
  <c r="H36" i="81"/>
  <c r="J36" i="81" s="1"/>
  <c r="D36" i="81"/>
  <c r="AF35" i="81"/>
  <c r="Z35" i="81"/>
  <c r="T35" i="81"/>
  <c r="N35" i="81"/>
  <c r="H35" i="81"/>
  <c r="AR46" i="81"/>
  <c r="AX33" i="81"/>
  <c r="AZ34" i="81" s="1"/>
  <c r="AZ37" i="81" s="1"/>
  <c r="AR33" i="81"/>
  <c r="AT34" i="81" s="1"/>
  <c r="AL33" i="81"/>
  <c r="AN34" i="81" s="1"/>
  <c r="BX32" i="81"/>
  <c r="BR32" i="81"/>
  <c r="BR33" i="81" s="1"/>
  <c r="BL32" i="81"/>
  <c r="BF32" i="81"/>
  <c r="AF32" i="81"/>
  <c r="AF33" i="81" s="1"/>
  <c r="AH34" i="81" s="1"/>
  <c r="Z32" i="81"/>
  <c r="Z33" i="81" s="1"/>
  <c r="AB34" i="81" s="1"/>
  <c r="N32" i="81"/>
  <c r="N33" i="81" s="1"/>
  <c r="P34" i="81" s="1"/>
  <c r="H32" i="81"/>
  <c r="H33" i="81" s="1"/>
  <c r="J34" i="81" s="1"/>
  <c r="BV29" i="81"/>
  <c r="BX30" i="81"/>
  <c r="BX33" i="81"/>
  <c r="BP29" i="81"/>
  <c r="BR30" i="81"/>
  <c r="BJ29" i="81"/>
  <c r="BL30" i="81" s="1"/>
  <c r="BL33" i="81"/>
  <c r="BD29" i="81"/>
  <c r="BF30" i="81"/>
  <c r="BF33" i="81"/>
  <c r="AY9" i="81"/>
  <c r="H32" i="85"/>
  <c r="H33" i="85" s="1"/>
  <c r="J34" i="85" s="1"/>
  <c r="BX34" i="82"/>
  <c r="BX35" i="82" s="1"/>
  <c r="BX36" i="82" s="1"/>
  <c r="BV37" i="82" s="1"/>
  <c r="BV39" i="82" s="1"/>
  <c r="BV41" i="82" s="1"/>
  <c r="AX39" i="82"/>
  <c r="AX40" i="82"/>
  <c r="AX38" i="82"/>
  <c r="AZ38" i="82" s="1"/>
  <c r="AZ39" i="82" s="1"/>
  <c r="AZ40" i="82" s="1"/>
  <c r="AX41" i="82" s="1"/>
  <c r="AX43" i="82" s="1"/>
  <c r="AX45" i="82" s="1"/>
  <c r="BV35" i="82"/>
  <c r="BP34" i="82"/>
  <c r="BR34" i="82"/>
  <c r="BV36" i="82"/>
  <c r="BV34" i="82"/>
  <c r="BP36" i="82"/>
  <c r="BP35" i="82"/>
  <c r="BR35" i="82" s="1"/>
  <c r="BR36" i="82" s="1"/>
  <c r="BP37" i="82" s="1"/>
  <c r="BP39" i="82" s="1"/>
  <c r="BP41" i="82" s="1"/>
  <c r="AR46" i="82"/>
  <c r="AT37" i="82"/>
  <c r="AR39" i="82" s="1"/>
  <c r="AL46" i="82"/>
  <c r="BD36" i="82"/>
  <c r="BD34" i="81"/>
  <c r="BF34" i="81" s="1"/>
  <c r="BF35" i="81" s="1"/>
  <c r="BF36" i="81"/>
  <c r="BD37" i="81" s="1"/>
  <c r="BD39" i="81" s="1"/>
  <c r="BD41" i="81" s="1"/>
  <c r="BD35" i="81"/>
  <c r="BD36" i="81"/>
  <c r="AX39" i="81"/>
  <c r="AX38" i="81"/>
  <c r="AZ38" i="81"/>
  <c r="AZ39" i="81"/>
  <c r="AZ40" i="81" s="1"/>
  <c r="AX41" i="81" s="1"/>
  <c r="AX43" i="81"/>
  <c r="AX45" i="81" s="1"/>
  <c r="AX40" i="81"/>
  <c r="H46" i="81"/>
  <c r="BJ35" i="81"/>
  <c r="BL35" i="81" s="1"/>
  <c r="BL36" i="81" s="1"/>
  <c r="BJ37" i="81" s="1"/>
  <c r="BJ39" i="81" s="1"/>
  <c r="BJ41" i="81" s="1"/>
  <c r="BJ36" i="81"/>
  <c r="BJ34" i="81"/>
  <c r="BL34" i="81"/>
  <c r="BV35" i="81"/>
  <c r="BP34" i="81"/>
  <c r="BR34" i="81" s="1"/>
  <c r="BP35" i="81"/>
  <c r="BV34" i="81"/>
  <c r="BX34" i="81" s="1"/>
  <c r="BX35" i="81" s="1"/>
  <c r="BX36" i="81"/>
  <c r="BV37" i="81"/>
  <c r="BV39" i="81" s="1"/>
  <c r="BV41" i="81" s="1"/>
  <c r="BV36" i="81"/>
  <c r="BP36" i="81"/>
  <c r="AL46" i="81"/>
  <c r="AN37" i="81"/>
  <c r="AL39" i="81" s="1"/>
  <c r="AT37" i="81"/>
  <c r="AR39" i="81" s="1"/>
  <c r="AL39" i="82"/>
  <c r="AR40" i="82"/>
  <c r="AR38" i="82"/>
  <c r="AT38" i="82" s="1"/>
  <c r="AT39" i="82" s="1"/>
  <c r="AT40" i="82" s="1"/>
  <c r="AR41" i="82" s="1"/>
  <c r="AR43" i="82" s="1"/>
  <c r="BR35" i="81"/>
  <c r="BR36" i="81" s="1"/>
  <c r="BP37" i="81" s="1"/>
  <c r="BP39" i="81" s="1"/>
  <c r="BP41" i="81" s="1"/>
  <c r="AR40" i="81"/>
  <c r="BJ34" i="85"/>
  <c r="BL34" i="85"/>
  <c r="BL35" i="85"/>
  <c r="BL36" i="85" s="1"/>
  <c r="BJ37" i="85" s="1"/>
  <c r="BJ39" i="85" s="1"/>
  <c r="BJ41" i="85" s="1"/>
  <c r="BJ35" i="85"/>
  <c r="BJ36" i="85"/>
  <c r="AR46" i="85"/>
  <c r="AT37" i="85"/>
  <c r="BP35" i="85"/>
  <c r="BP36" i="85"/>
  <c r="BP34" i="85"/>
  <c r="BR34" i="85" s="1"/>
  <c r="CB35" i="85"/>
  <c r="BV34" i="85"/>
  <c r="CB36" i="85"/>
  <c r="BV35" i="85"/>
  <c r="CB34" i="85"/>
  <c r="CD34" i="85" s="1"/>
  <c r="CD35" i="85" s="1"/>
  <c r="CD36" i="85"/>
  <c r="CB37" i="85"/>
  <c r="CB39" i="85" s="1"/>
  <c r="CB41" i="85" s="1"/>
  <c r="BV36" i="85"/>
  <c r="BX34" i="85"/>
  <c r="BD39" i="85"/>
  <c r="BD40" i="85"/>
  <c r="BD38" i="85"/>
  <c r="BF38" i="85" s="1"/>
  <c r="BF39" i="85" s="1"/>
  <c r="BF40" i="85"/>
  <c r="BD41" i="85" s="1"/>
  <c r="BD43" i="85" s="1"/>
  <c r="BD45" i="85" s="1"/>
  <c r="AZ37" i="85"/>
  <c r="AX38" i="85"/>
  <c r="AZ38" i="85" s="1"/>
  <c r="AR39" i="85"/>
  <c r="N46" i="85"/>
  <c r="P37" i="85"/>
  <c r="N40" i="85"/>
  <c r="B32" i="85"/>
  <c r="B33" i="85" s="1"/>
  <c r="D34" i="85" s="1"/>
  <c r="B32" i="82"/>
  <c r="B33" i="82" s="1"/>
  <c r="D34" i="82" s="1"/>
  <c r="BV34" i="84"/>
  <c r="BX34" i="84" s="1"/>
  <c r="BX35" i="84" s="1"/>
  <c r="BX36" i="84" s="1"/>
  <c r="BV37" i="84" s="1"/>
  <c r="BV39" i="84" s="1"/>
  <c r="BV41" i="84" s="1"/>
  <c r="BV35" i="84"/>
  <c r="BV36" i="84"/>
  <c r="CB34" i="84"/>
  <c r="CB35" i="84"/>
  <c r="CB36" i="84"/>
  <c r="BJ35" i="84"/>
  <c r="CD34" i="84"/>
  <c r="CD35" i="84"/>
  <c r="CD36" i="84" s="1"/>
  <c r="CB37" i="84" s="1"/>
  <c r="CB39" i="84" s="1"/>
  <c r="CB41" i="84" s="1"/>
  <c r="AT37" i="84"/>
  <c r="AR38" i="84" s="1"/>
  <c r="AR46" i="84"/>
  <c r="BP34" i="84"/>
  <c r="BP36" i="84"/>
  <c r="BR34" i="84"/>
  <c r="BR35" i="84" s="1"/>
  <c r="BR36" i="84" s="1"/>
  <c r="BP37" i="84" s="1"/>
  <c r="BP39" i="84" s="1"/>
  <c r="BP41" i="84" s="1"/>
  <c r="BP35" i="84"/>
  <c r="AZ37" i="84"/>
  <c r="AX40" i="84" s="1"/>
  <c r="AX46" i="84"/>
  <c r="AX38" i="84"/>
  <c r="AZ38" i="84" s="1"/>
  <c r="AZ39" i="84" s="1"/>
  <c r="AZ40" i="84" s="1"/>
  <c r="AX41" i="84" s="1"/>
  <c r="AX43" i="84" s="1"/>
  <c r="AX39" i="84"/>
  <c r="AR39" i="84"/>
  <c r="AT38" i="84"/>
  <c r="AT39" i="84" s="1"/>
  <c r="D98" i="87"/>
  <c r="D78" i="87" s="1"/>
  <c r="T46" i="90"/>
  <c r="B32" i="81"/>
  <c r="B33" i="81" s="1"/>
  <c r="D34" i="81" s="1"/>
  <c r="D81" i="87"/>
  <c r="D80" i="87"/>
  <c r="D83" i="87"/>
  <c r="D97" i="87"/>
  <c r="N47" i="94"/>
  <c r="N48" i="94" s="1"/>
  <c r="P49" i="94" s="1"/>
  <c r="D99" i="87"/>
  <c r="D44" i="87"/>
  <c r="D82" i="87"/>
  <c r="D75" i="87"/>
  <c r="V37" i="84"/>
  <c r="AF46" i="81"/>
  <c r="N46" i="82"/>
  <c r="P37" i="82"/>
  <c r="AL46" i="84"/>
  <c r="AF46" i="82"/>
  <c r="AB37" i="81"/>
  <c r="Z40" i="81" s="1"/>
  <c r="Z46" i="81"/>
  <c r="Z40" i="88"/>
  <c r="T40" i="84"/>
  <c r="T39" i="84"/>
  <c r="T46" i="85"/>
  <c r="Z39" i="81"/>
  <c r="Z38" i="81"/>
  <c r="AB38" i="81" s="1"/>
  <c r="AB39" i="81" s="1"/>
  <c r="AB40" i="81" s="1"/>
  <c r="Z41" i="81" s="1"/>
  <c r="Z43" i="81" s="1"/>
  <c r="P37" i="81"/>
  <c r="N46" i="81"/>
  <c r="AB37" i="82"/>
  <c r="Z39" i="82" s="1"/>
  <c r="AF46" i="85"/>
  <c r="AN37" i="84"/>
  <c r="AB37" i="90"/>
  <c r="AL46" i="88"/>
  <c r="AN37" i="88"/>
  <c r="AL40" i="88" s="1"/>
  <c r="BR52" i="93"/>
  <c r="BP53" i="93"/>
  <c r="BR53" i="93"/>
  <c r="BP55" i="93"/>
  <c r="AL39" i="84"/>
  <c r="N39" i="81"/>
  <c r="N40" i="81"/>
  <c r="N38" i="81"/>
  <c r="P38" i="81" s="1"/>
  <c r="BP54" i="93"/>
  <c r="BR54" i="93" s="1"/>
  <c r="BR55" i="93" s="1"/>
  <c r="BP56" i="93" s="1"/>
  <c r="BP58" i="93" s="1"/>
  <c r="CN51" i="93"/>
  <c r="CN49" i="93"/>
  <c r="CP49" i="93" s="1"/>
  <c r="CT51" i="93"/>
  <c r="BV54" i="93"/>
  <c r="BV55" i="93"/>
  <c r="BV53" i="93"/>
  <c r="BX53" i="93" s="1"/>
  <c r="BX54" i="93" s="1"/>
  <c r="BX55" i="93" s="1"/>
  <c r="BV56" i="93" s="1"/>
  <c r="BV58" i="93" s="1"/>
  <c r="BV60" i="93" s="1"/>
  <c r="CH50" i="93"/>
  <c r="CH49" i="93"/>
  <c r="CJ49" i="93"/>
  <c r="CJ50" i="93" s="1"/>
  <c r="CJ51" i="93"/>
  <c r="CH52" i="93" s="1"/>
  <c r="CH54" i="93" s="1"/>
  <c r="CH56" i="93" s="1"/>
  <c r="CH51" i="93"/>
  <c r="BF52" i="93"/>
  <c r="BD54" i="93" s="1"/>
  <c r="BD61" i="93"/>
  <c r="BJ53" i="93"/>
  <c r="AZ52" i="93"/>
  <c r="AH52" i="93"/>
  <c r="CH50" i="94"/>
  <c r="CH49" i="94"/>
  <c r="CJ49" i="94"/>
  <c r="CJ50" i="94" s="1"/>
  <c r="CJ51" i="94"/>
  <c r="CH52" i="94" s="1"/>
  <c r="CH54" i="94" s="1"/>
  <c r="CH56" i="94" s="1"/>
  <c r="CH51" i="94"/>
  <c r="AL46" i="85"/>
  <c r="AN37" i="85"/>
  <c r="CT49" i="94"/>
  <c r="CV49" i="94" s="1"/>
  <c r="AL46" i="90"/>
  <c r="AR46" i="90"/>
  <c r="AT37" i="90"/>
  <c r="AR40" i="90" s="1"/>
  <c r="CB49" i="94"/>
  <c r="CD49" i="94"/>
  <c r="CD50" i="94" s="1"/>
  <c r="CD51" i="94" s="1"/>
  <c r="CB52" i="94" s="1"/>
  <c r="CB54" i="94" s="1"/>
  <c r="CB56" i="94" s="1"/>
  <c r="BD61" i="94"/>
  <c r="BF52" i="94"/>
  <c r="BD54" i="94" s="1"/>
  <c r="BD55" i="94"/>
  <c r="AT37" i="88"/>
  <c r="AR38" i="88"/>
  <c r="AR46" i="88"/>
  <c r="AN52" i="94"/>
  <c r="AL54" i="94" s="1"/>
  <c r="AH37" i="81"/>
  <c r="AF39" i="81" s="1"/>
  <c r="BV54" i="94"/>
  <c r="BV53" i="94"/>
  <c r="BX53" i="94" s="1"/>
  <c r="BX54" i="94" s="1"/>
  <c r="CB51" i="94"/>
  <c r="BJ54" i="94"/>
  <c r="BJ55" i="94"/>
  <c r="BJ53" i="94"/>
  <c r="BL53" i="94"/>
  <c r="BL54" i="94"/>
  <c r="BL55" i="94" s="1"/>
  <c r="BJ56" i="94" s="1"/>
  <c r="BJ58" i="94" s="1"/>
  <c r="AF40" i="81"/>
  <c r="AR38" i="90"/>
  <c r="AT38" i="90"/>
  <c r="AL40" i="85"/>
  <c r="AR40" i="88"/>
  <c r="BD53" i="94"/>
  <c r="BF53" i="94"/>
  <c r="AF61" i="94"/>
  <c r="AH52" i="94"/>
  <c r="AF55" i="94" s="1"/>
  <c r="B32" i="90"/>
  <c r="B33" i="90" s="1"/>
  <c r="D34" i="90" s="1"/>
  <c r="N39" i="82"/>
  <c r="N40" i="82"/>
  <c r="AF46" i="84"/>
  <c r="AH37" i="84"/>
  <c r="AZ52" i="94"/>
  <c r="N38" i="82"/>
  <c r="P38" i="82"/>
  <c r="P39" i="82" s="1"/>
  <c r="P40" i="82" s="1"/>
  <c r="N41" i="82" s="1"/>
  <c r="N43" i="82" s="1"/>
  <c r="H46" i="82"/>
  <c r="J37" i="82"/>
  <c r="AL38" i="88"/>
  <c r="AL55" i="94"/>
  <c r="AF55" i="93"/>
  <c r="N39" i="85"/>
  <c r="N38" i="85"/>
  <c r="P38" i="85" s="1"/>
  <c r="AN38" i="88"/>
  <c r="AL40" i="84"/>
  <c r="AL38" i="84"/>
  <c r="AN38" i="84" s="1"/>
  <c r="AN39" i="84" s="1"/>
  <c r="Z39" i="88"/>
  <c r="P37" i="84"/>
  <c r="N38" i="84" s="1"/>
  <c r="N46" i="84"/>
  <c r="T46" i="88"/>
  <c r="V37" i="88"/>
  <c r="T38" i="88" s="1"/>
  <c r="V38" i="88" s="1"/>
  <c r="N40" i="84"/>
  <c r="H40" i="82"/>
  <c r="H38" i="82"/>
  <c r="J38" i="82" s="1"/>
  <c r="J39" i="82" s="1"/>
  <c r="J40" i="82" s="1"/>
  <c r="H41" i="82" s="1"/>
  <c r="H43" i="82" s="1"/>
  <c r="H39" i="82"/>
  <c r="D80" i="92" l="1"/>
  <c r="C79" i="92"/>
  <c r="C98" i="92"/>
  <c r="D84" i="96"/>
  <c r="D94" i="96"/>
  <c r="D95" i="96"/>
  <c r="D87" i="96"/>
  <c r="D89" i="96"/>
  <c r="D93" i="96"/>
  <c r="D88" i="96"/>
  <c r="D83" i="96"/>
  <c r="D85" i="96"/>
  <c r="D151" i="96"/>
  <c r="D82" i="96"/>
  <c r="D104" i="96"/>
  <c r="D128" i="96"/>
  <c r="D131" i="96"/>
  <c r="D127" i="96"/>
  <c r="D130" i="96"/>
  <c r="D132" i="96" s="1"/>
  <c r="D135" i="96"/>
  <c r="D136" i="96"/>
  <c r="D135" i="97"/>
  <c r="D128" i="97"/>
  <c r="D127" i="97"/>
  <c r="D131" i="97"/>
  <c r="D136" i="97"/>
  <c r="D130" i="97"/>
  <c r="D93" i="97"/>
  <c r="D85" i="97"/>
  <c r="D95" i="97"/>
  <c r="D88" i="97"/>
  <c r="D87" i="97"/>
  <c r="D89" i="97"/>
  <c r="D84" i="97"/>
  <c r="D83" i="97"/>
  <c r="D104" i="97"/>
  <c r="D94" i="97"/>
  <c r="B55" i="97"/>
  <c r="B54" i="97"/>
  <c r="B53" i="97"/>
  <c r="D53" i="97" s="1"/>
  <c r="D82" i="97"/>
  <c r="T47" i="93"/>
  <c r="T48" i="93" s="1"/>
  <c r="V49" i="93" s="1"/>
  <c r="V52" i="93" s="1"/>
  <c r="T55" i="93" s="1"/>
  <c r="B32" i="84"/>
  <c r="B33" i="84" s="1"/>
  <c r="D34" i="84" s="1"/>
  <c r="D37" i="84" s="1"/>
  <c r="B38" i="84" s="1"/>
  <c r="B55" i="94"/>
  <c r="B53" i="94"/>
  <c r="D53" i="94" s="1"/>
  <c r="P52" i="94"/>
  <c r="N53" i="94" s="1"/>
  <c r="P53" i="94" s="1"/>
  <c r="D82" i="92"/>
  <c r="D83" i="92"/>
  <c r="D97" i="92"/>
  <c r="D98" i="92"/>
  <c r="D99" i="92"/>
  <c r="D45" i="92" s="1"/>
  <c r="C99" i="92"/>
  <c r="C45" i="92" s="1"/>
  <c r="AZ39" i="85"/>
  <c r="BX55" i="94"/>
  <c r="BV56" i="94" s="1"/>
  <c r="BV58" i="94" s="1"/>
  <c r="BV60" i="94" s="1"/>
  <c r="AB39" i="88"/>
  <c r="AB40" i="88" s="1"/>
  <c r="Z41" i="88" s="1"/>
  <c r="Z43" i="88" s="1"/>
  <c r="AF40" i="84"/>
  <c r="AF39" i="84"/>
  <c r="AF38" i="84"/>
  <c r="AH38" i="84" s="1"/>
  <c r="AH39" i="84" s="1"/>
  <c r="AH40" i="84" s="1"/>
  <c r="AF41" i="84" s="1"/>
  <c r="AF43" i="84" s="1"/>
  <c r="AX54" i="94"/>
  <c r="AX55" i="94"/>
  <c r="AX53" i="94"/>
  <c r="AZ53" i="94" s="1"/>
  <c r="AZ54" i="94" s="1"/>
  <c r="AZ55" i="94" s="1"/>
  <c r="AX56" i="94" s="1"/>
  <c r="AX58" i="94" s="1"/>
  <c r="BF54" i="94"/>
  <c r="BF55" i="94" s="1"/>
  <c r="BD56" i="94" s="1"/>
  <c r="BD58" i="94" s="1"/>
  <c r="Z47" i="93"/>
  <c r="Z48" i="93" s="1"/>
  <c r="AB49" i="93" s="1"/>
  <c r="N32" i="88"/>
  <c r="N33" i="88" s="1"/>
  <c r="P34" i="88" s="1"/>
  <c r="N46" i="88" s="1"/>
  <c r="BJ54" i="93"/>
  <c r="BL54" i="93" s="1"/>
  <c r="BL55" i="93" s="1"/>
  <c r="BJ56" i="93" s="1"/>
  <c r="BJ58" i="93" s="1"/>
  <c r="BJ55" i="93"/>
  <c r="H32" i="88"/>
  <c r="H33" i="88" s="1"/>
  <c r="J34" i="88" s="1"/>
  <c r="AF53" i="94"/>
  <c r="AH53" i="94" s="1"/>
  <c r="AH38" i="81"/>
  <c r="AH39" i="81" s="1"/>
  <c r="AH40" i="81" s="1"/>
  <c r="AF41" i="81" s="1"/>
  <c r="AF43" i="81" s="1"/>
  <c r="D74" i="87"/>
  <c r="D43" i="87"/>
  <c r="J52" i="94"/>
  <c r="H54" i="94" s="1"/>
  <c r="BR52" i="94"/>
  <c r="CN51" i="94"/>
  <c r="T53" i="93"/>
  <c r="V53" i="93" s="1"/>
  <c r="CT49" i="93"/>
  <c r="CV49" i="93" s="1"/>
  <c r="CV50" i="93" s="1"/>
  <c r="CV51" i="93" s="1"/>
  <c r="CT52" i="93" s="1"/>
  <c r="CT54" i="93" s="1"/>
  <c r="CT56" i="93" s="1"/>
  <c r="BJ61" i="93"/>
  <c r="Z46" i="88"/>
  <c r="H32" i="84"/>
  <c r="H33" i="84" s="1"/>
  <c r="J34" i="84" s="1"/>
  <c r="H46" i="84" s="1"/>
  <c r="AR40" i="84"/>
  <c r="AT40" i="84" s="1"/>
  <c r="AR41" i="84" s="1"/>
  <c r="AR43" i="84" s="1"/>
  <c r="T47" i="94"/>
  <c r="T48" i="94" s="1"/>
  <c r="V49" i="94" s="1"/>
  <c r="H32" i="90"/>
  <c r="H33" i="90" s="1"/>
  <c r="J34" i="90" s="1"/>
  <c r="H46" i="90" s="1"/>
  <c r="AX39" i="85"/>
  <c r="AX40" i="85"/>
  <c r="BX35" i="85"/>
  <c r="BX36" i="85" s="1"/>
  <c r="BV37" i="85" s="1"/>
  <c r="BV39" i="85" s="1"/>
  <c r="BV41" i="85" s="1"/>
  <c r="AR40" i="85"/>
  <c r="AR38" i="85"/>
  <c r="AT38" i="85" s="1"/>
  <c r="AT39" i="85" s="1"/>
  <c r="AT40" i="85" s="1"/>
  <c r="AR41" i="85" s="1"/>
  <c r="AR43" i="85" s="1"/>
  <c r="BJ34" i="84"/>
  <c r="BL34" i="84" s="1"/>
  <c r="BL35" i="84" s="1"/>
  <c r="BL36" i="84" s="1"/>
  <c r="BJ37" i="84" s="1"/>
  <c r="BJ39" i="84" s="1"/>
  <c r="BJ41" i="84" s="1"/>
  <c r="BJ36" i="84"/>
  <c r="AF54" i="93"/>
  <c r="AF53" i="93"/>
  <c r="AH53" i="93" s="1"/>
  <c r="AH54" i="93" s="1"/>
  <c r="AH55" i="93" s="1"/>
  <c r="AF56" i="93" s="1"/>
  <c r="AF58" i="93" s="1"/>
  <c r="AL40" i="81"/>
  <c r="AL38" i="81"/>
  <c r="AN38" i="81" s="1"/>
  <c r="AN39" i="81" s="1"/>
  <c r="AN40" i="81" s="1"/>
  <c r="AL41" i="81" s="1"/>
  <c r="AL43" i="81" s="1"/>
  <c r="CN50" i="94"/>
  <c r="CT51" i="94"/>
  <c r="T39" i="88"/>
  <c r="V39" i="88" s="1"/>
  <c r="V40" i="88" s="1"/>
  <c r="T41" i="88" s="1"/>
  <c r="T43" i="88" s="1"/>
  <c r="AN39" i="88"/>
  <c r="AN40" i="88" s="1"/>
  <c r="AL41" i="88" s="1"/>
  <c r="AL43" i="88" s="1"/>
  <c r="BD55" i="93"/>
  <c r="CT50" i="94"/>
  <c r="CV50" i="94" s="1"/>
  <c r="CV51" i="94" s="1"/>
  <c r="CT52" i="94" s="1"/>
  <c r="CT54" i="94" s="1"/>
  <c r="CT56" i="94" s="1"/>
  <c r="AX55" i="93"/>
  <c r="AX54" i="93"/>
  <c r="BV35" i="90"/>
  <c r="BV36" i="90"/>
  <c r="BV34" i="90"/>
  <c r="BX34" i="90" s="1"/>
  <c r="BX35" i="90" s="1"/>
  <c r="BX36" i="90" s="1"/>
  <c r="BV37" i="90" s="1"/>
  <c r="BV39" i="90" s="1"/>
  <c r="BV41" i="90" s="1"/>
  <c r="BD46" i="90"/>
  <c r="BF37" i="90"/>
  <c r="AL61" i="93"/>
  <c r="AN52" i="93"/>
  <c r="T40" i="88"/>
  <c r="BD53" i="93"/>
  <c r="BF53" i="93" s="1"/>
  <c r="BF54" i="93" s="1"/>
  <c r="BF55" i="93" s="1"/>
  <c r="BD56" i="93" s="1"/>
  <c r="BD58" i="93" s="1"/>
  <c r="AL39" i="88"/>
  <c r="AL53" i="94"/>
  <c r="AN53" i="94" s="1"/>
  <c r="AN54" i="94" s="1"/>
  <c r="AN55" i="94" s="1"/>
  <c r="AL56" i="94" s="1"/>
  <c r="AL58" i="94" s="1"/>
  <c r="AN40" i="84"/>
  <c r="AL41" i="84" s="1"/>
  <c r="AL43" i="84" s="1"/>
  <c r="AF54" i="94"/>
  <c r="P39" i="85"/>
  <c r="P40" i="85" s="1"/>
  <c r="N41" i="85" s="1"/>
  <c r="N43" i="85" s="1"/>
  <c r="AX53" i="93"/>
  <c r="AZ53" i="93" s="1"/>
  <c r="AZ54" i="93" s="1"/>
  <c r="AZ55" i="93" s="1"/>
  <c r="AX56" i="93" s="1"/>
  <c r="AX58" i="93" s="1"/>
  <c r="AF38" i="81"/>
  <c r="N61" i="94"/>
  <c r="AT38" i="88"/>
  <c r="CP49" i="94"/>
  <c r="CP50" i="94" s="1"/>
  <c r="CP51" i="94" s="1"/>
  <c r="CN52" i="94" s="1"/>
  <c r="CN54" i="94" s="1"/>
  <c r="CN56" i="94" s="1"/>
  <c r="CN50" i="93"/>
  <c r="CP50" i="93" s="1"/>
  <c r="CP51" i="93" s="1"/>
  <c r="CN52" i="93" s="1"/>
  <c r="CN54" i="93" s="1"/>
  <c r="CN56" i="93" s="1"/>
  <c r="BR35" i="85"/>
  <c r="BR36" i="85" s="1"/>
  <c r="BP37" i="85" s="1"/>
  <c r="BP39" i="85" s="1"/>
  <c r="BP41" i="85" s="1"/>
  <c r="AR38" i="81"/>
  <c r="AT38" i="81"/>
  <c r="AT39" i="81" s="1"/>
  <c r="AT40" i="81" s="1"/>
  <c r="AR41" i="81" s="1"/>
  <c r="AR43" i="81" s="1"/>
  <c r="BD34" i="82"/>
  <c r="BF34" i="82" s="1"/>
  <c r="BF35" i="82" s="1"/>
  <c r="BF36" i="82" s="1"/>
  <c r="BD37" i="82" s="1"/>
  <c r="BD39" i="82" s="1"/>
  <c r="BD41" i="82" s="1"/>
  <c r="BD35" i="82"/>
  <c r="AL40" i="82"/>
  <c r="AL38" i="82"/>
  <c r="AN38" i="82" s="1"/>
  <c r="AN39" i="82" s="1"/>
  <c r="AN40" i="82" s="1"/>
  <c r="AL41" i="82" s="1"/>
  <c r="AL43" i="82" s="1"/>
  <c r="CJ35" i="88"/>
  <c r="CJ36" i="88" s="1"/>
  <c r="CH37" i="88" s="1"/>
  <c r="CH39" i="88" s="1"/>
  <c r="CH41" i="88" s="1"/>
  <c r="Z47" i="94"/>
  <c r="Z48" i="94" s="1"/>
  <c r="AB49" i="94" s="1"/>
  <c r="N32" i="90"/>
  <c r="N33" i="90" s="1"/>
  <c r="P34" i="90" s="1"/>
  <c r="N46" i="90" s="1"/>
  <c r="C39" i="87"/>
  <c r="F17" i="87"/>
  <c r="F39" i="87" s="1"/>
  <c r="P39" i="81"/>
  <c r="P40" i="81" s="1"/>
  <c r="N41" i="81" s="1"/>
  <c r="N43" i="81" s="1"/>
  <c r="AX46" i="88"/>
  <c r="AZ37" i="88"/>
  <c r="CD34" i="90"/>
  <c r="CH36" i="90"/>
  <c r="CH34" i="90"/>
  <c r="CB36" i="90"/>
  <c r="CH35" i="90"/>
  <c r="CB35" i="90"/>
  <c r="BJ40" i="90"/>
  <c r="BJ39" i="90"/>
  <c r="BJ38" i="90"/>
  <c r="BL38" i="90" s="1"/>
  <c r="BL39" i="90" s="1"/>
  <c r="BL40" i="90" s="1"/>
  <c r="BJ41" i="90" s="1"/>
  <c r="BJ43" i="90" s="1"/>
  <c r="BJ45" i="90" s="1"/>
  <c r="CD48" i="93"/>
  <c r="BL33" i="82"/>
  <c r="BV34" i="88"/>
  <c r="BV35" i="88"/>
  <c r="BX34" i="88"/>
  <c r="BX35" i="88" s="1"/>
  <c r="BX36" i="88" s="1"/>
  <c r="BV37" i="88" s="1"/>
  <c r="BV39" i="88" s="1"/>
  <c r="BV41" i="88" s="1"/>
  <c r="BP36" i="88"/>
  <c r="BP35" i="88"/>
  <c r="BP34" i="88"/>
  <c r="BR34" i="88" s="1"/>
  <c r="CH35" i="88"/>
  <c r="CB36" i="88"/>
  <c r="CB35" i="88"/>
  <c r="CB34" i="88"/>
  <c r="CD34" i="88" s="1"/>
  <c r="CH36" i="88"/>
  <c r="BP36" i="90"/>
  <c r="BP35" i="90"/>
  <c r="BP34" i="90"/>
  <c r="BR34" i="90" s="1"/>
  <c r="BF37" i="84"/>
  <c r="BF37" i="88"/>
  <c r="BJ38" i="88"/>
  <c r="BL38" i="88" s="1"/>
  <c r="BL39" i="88" s="1"/>
  <c r="BL40" i="88" s="1"/>
  <c r="BJ41" i="88" s="1"/>
  <c r="BJ43" i="88" s="1"/>
  <c r="BJ45" i="88" s="1"/>
  <c r="BJ40" i="88"/>
  <c r="CJ33" i="90"/>
  <c r="CJ34" i="90" s="1"/>
  <c r="CJ35" i="90" s="1"/>
  <c r="CJ36" i="90" s="1"/>
  <c r="CH37" i="90" s="1"/>
  <c r="CH39" i="90" s="1"/>
  <c r="CH41" i="90" s="1"/>
  <c r="AX46" i="90"/>
  <c r="AZ37" i="90"/>
  <c r="J37" i="81"/>
  <c r="C80" i="92"/>
  <c r="D81" i="92"/>
  <c r="C81" i="92"/>
  <c r="C82" i="92"/>
  <c r="C83" i="92"/>
  <c r="D141" i="94"/>
  <c r="F40" i="92"/>
  <c r="C97" i="92"/>
  <c r="F79" i="92"/>
  <c r="D142" i="94"/>
  <c r="H61" i="93"/>
  <c r="D76" i="93"/>
  <c r="D77" i="93" s="1"/>
  <c r="D141" i="93"/>
  <c r="J52" i="93"/>
  <c r="D76" i="94"/>
  <c r="D77" i="94" s="1"/>
  <c r="B46" i="90"/>
  <c r="D37" i="90"/>
  <c r="AF39" i="82"/>
  <c r="AH38" i="82"/>
  <c r="AH39" i="82" s="1"/>
  <c r="AF40" i="82"/>
  <c r="P38" i="84"/>
  <c r="AF38" i="82"/>
  <c r="AL39" i="85"/>
  <c r="AL38" i="85"/>
  <c r="AN38" i="85" s="1"/>
  <c r="AN39" i="85" s="1"/>
  <c r="AN40" i="85" s="1"/>
  <c r="AL41" i="85" s="1"/>
  <c r="AL43" i="85" s="1"/>
  <c r="Z39" i="90"/>
  <c r="Z38" i="90"/>
  <c r="AB38" i="90" s="1"/>
  <c r="Z40" i="90"/>
  <c r="N39" i="84"/>
  <c r="AL39" i="90"/>
  <c r="AL38" i="90"/>
  <c r="AN38" i="90" s="1"/>
  <c r="AN39" i="90" s="1"/>
  <c r="AL40" i="90"/>
  <c r="D37" i="81"/>
  <c r="B46" i="81"/>
  <c r="D37" i="85"/>
  <c r="B46" i="85"/>
  <c r="N55" i="94"/>
  <c r="D37" i="82"/>
  <c r="B46" i="82"/>
  <c r="J37" i="85"/>
  <c r="H46" i="85"/>
  <c r="B54" i="94"/>
  <c r="AR39" i="90"/>
  <c r="AT39" i="90" s="1"/>
  <c r="AT40" i="90" s="1"/>
  <c r="AR41" i="90" s="1"/>
  <c r="AR43" i="90" s="1"/>
  <c r="AL55" i="93"/>
  <c r="T38" i="84"/>
  <c r="V38" i="84" s="1"/>
  <c r="V39" i="84" s="1"/>
  <c r="V40" i="84" s="1"/>
  <c r="T41" i="84" s="1"/>
  <c r="T43" i="84" s="1"/>
  <c r="AR39" i="88"/>
  <c r="AT39" i="88" s="1"/>
  <c r="AT40" i="88" s="1"/>
  <c r="AR41" i="88" s="1"/>
  <c r="AR43" i="88" s="1"/>
  <c r="Z40" i="82"/>
  <c r="Z38" i="82"/>
  <c r="AB38" i="82" s="1"/>
  <c r="AB39" i="82" s="1"/>
  <c r="Z46" i="90"/>
  <c r="V37" i="85"/>
  <c r="AH37" i="85"/>
  <c r="V37" i="90"/>
  <c r="T61" i="93" l="1"/>
  <c r="T54" i="93"/>
  <c r="D54" i="97"/>
  <c r="D55" i="97" s="1"/>
  <c r="B56" i="97" s="1"/>
  <c r="B58" i="97" s="1"/>
  <c r="D129" i="97"/>
  <c r="D133" i="97" s="1"/>
  <c r="D86" i="96"/>
  <c r="D91" i="96" s="1"/>
  <c r="D90" i="96"/>
  <c r="D129" i="96"/>
  <c r="D133" i="96" s="1"/>
  <c r="D134" i="96" s="1"/>
  <c r="D137" i="96" s="1"/>
  <c r="D138" i="96" s="1"/>
  <c r="D140" i="96" s="1"/>
  <c r="D143" i="96" s="1"/>
  <c r="D132" i="97"/>
  <c r="D134" i="97" s="1"/>
  <c r="D137" i="97" s="1"/>
  <c r="F83" i="92"/>
  <c r="F80" i="92"/>
  <c r="D78" i="92"/>
  <c r="F74" i="92"/>
  <c r="F82" i="92"/>
  <c r="D75" i="92"/>
  <c r="B70" i="92"/>
  <c r="N70" i="97"/>
  <c r="D90" i="97"/>
  <c r="F45" i="92"/>
  <c r="D115" i="96"/>
  <c r="D105" i="96"/>
  <c r="D109" i="96"/>
  <c r="D106" i="96"/>
  <c r="D110" i="96"/>
  <c r="D107" i="96"/>
  <c r="D111" i="96"/>
  <c r="D116" i="96"/>
  <c r="D117" i="96"/>
  <c r="D86" i="97"/>
  <c r="D91" i="97" s="1"/>
  <c r="D115" i="97"/>
  <c r="D107" i="97"/>
  <c r="D110" i="97"/>
  <c r="D109" i="97"/>
  <c r="D111" i="97"/>
  <c r="D106" i="97"/>
  <c r="D117" i="97"/>
  <c r="D105" i="97"/>
  <c r="D116" i="97"/>
  <c r="N70" i="96"/>
  <c r="N47" i="96"/>
  <c r="N48" i="96" s="1"/>
  <c r="P49" i="96" s="1"/>
  <c r="P37" i="88"/>
  <c r="P37" i="90"/>
  <c r="J37" i="84"/>
  <c r="H40" i="84" s="1"/>
  <c r="B46" i="84"/>
  <c r="V54" i="93"/>
  <c r="V55" i="93" s="1"/>
  <c r="T56" i="93" s="1"/>
  <c r="T58" i="93" s="1"/>
  <c r="J37" i="90"/>
  <c r="D38" i="84"/>
  <c r="D44" i="92"/>
  <c r="F99" i="92"/>
  <c r="D54" i="94"/>
  <c r="D55" i="94" s="1"/>
  <c r="B56" i="94" s="1"/>
  <c r="B58" i="94" s="1"/>
  <c r="N54" i="94"/>
  <c r="P54" i="94" s="1"/>
  <c r="P55" i="94" s="1"/>
  <c r="N56" i="94" s="1"/>
  <c r="N58" i="94" s="1"/>
  <c r="B70" i="94"/>
  <c r="B71" i="94" s="1"/>
  <c r="D72" i="94" s="1"/>
  <c r="F97" i="92"/>
  <c r="C75" i="92"/>
  <c r="F75" i="92" s="1"/>
  <c r="F81" i="92"/>
  <c r="BD38" i="88"/>
  <c r="BF38" i="88"/>
  <c r="BD40" i="88"/>
  <c r="BD39" i="88"/>
  <c r="T61" i="94"/>
  <c r="V52" i="94"/>
  <c r="BP55" i="94"/>
  <c r="BR53" i="94"/>
  <c r="BP54" i="94"/>
  <c r="BP53" i="94"/>
  <c r="J37" i="88"/>
  <c r="H46" i="88"/>
  <c r="B40" i="84"/>
  <c r="CD35" i="90"/>
  <c r="CD36" i="90" s="1"/>
  <c r="CB37" i="90" s="1"/>
  <c r="CB39" i="90" s="1"/>
  <c r="CB41" i="90" s="1"/>
  <c r="C79" i="87"/>
  <c r="F79" i="87" s="1"/>
  <c r="C83" i="87"/>
  <c r="F83" i="87" s="1"/>
  <c r="C80" i="87"/>
  <c r="F80" i="87" s="1"/>
  <c r="C98" i="87"/>
  <c r="C81" i="87"/>
  <c r="F81" i="87" s="1"/>
  <c r="C82" i="87"/>
  <c r="F82" i="87" s="1"/>
  <c r="C97" i="87"/>
  <c r="C99" i="87"/>
  <c r="BD40" i="90"/>
  <c r="BD39" i="90"/>
  <c r="BD38" i="90"/>
  <c r="BF38" i="90" s="1"/>
  <c r="BF39" i="90" s="1"/>
  <c r="BF40" i="90" s="1"/>
  <c r="BD41" i="90" s="1"/>
  <c r="BD43" i="90" s="1"/>
  <c r="AZ40" i="85"/>
  <c r="AX41" i="85" s="1"/>
  <c r="AX43" i="85" s="1"/>
  <c r="B39" i="84"/>
  <c r="D39" i="84" s="1"/>
  <c r="H55" i="94"/>
  <c r="AZ38" i="90"/>
  <c r="AZ39" i="90" s="1"/>
  <c r="AX40" i="90"/>
  <c r="AX38" i="90"/>
  <c r="AX39" i="90"/>
  <c r="BR35" i="90"/>
  <c r="BR36" i="90" s="1"/>
  <c r="BP37" i="90" s="1"/>
  <c r="BP39" i="90" s="1"/>
  <c r="BP41" i="90" s="1"/>
  <c r="CD35" i="88"/>
  <c r="CD36" i="88" s="1"/>
  <c r="CB37" i="88" s="1"/>
  <c r="CB39" i="88" s="1"/>
  <c r="CB41" i="88" s="1"/>
  <c r="BR35" i="88"/>
  <c r="BR36" i="88" s="1"/>
  <c r="BP37" i="88" s="1"/>
  <c r="BP39" i="88" s="1"/>
  <c r="BP41" i="88" s="1"/>
  <c r="AX39" i="88"/>
  <c r="AX38" i="88"/>
  <c r="AZ38" i="88" s="1"/>
  <c r="AZ39" i="88" s="1"/>
  <c r="AZ40" i="88" s="1"/>
  <c r="AX41" i="88" s="1"/>
  <c r="AX43" i="88" s="1"/>
  <c r="AX40" i="88"/>
  <c r="AH54" i="94"/>
  <c r="AH55" i="94" s="1"/>
  <c r="AF56" i="94" s="1"/>
  <c r="AF58" i="94" s="1"/>
  <c r="H53" i="94"/>
  <c r="J53" i="94" s="1"/>
  <c r="J54" i="94" s="1"/>
  <c r="J55" i="94" s="1"/>
  <c r="H56" i="94" s="1"/>
  <c r="H58" i="94" s="1"/>
  <c r="H38" i="81"/>
  <c r="J38" i="81"/>
  <c r="J39" i="81" s="1"/>
  <c r="J40" i="81" s="1"/>
  <c r="H41" i="81" s="1"/>
  <c r="H43" i="81" s="1"/>
  <c r="H39" i="81"/>
  <c r="H40" i="81"/>
  <c r="BD39" i="84"/>
  <c r="BD38" i="84"/>
  <c r="BF38" i="84" s="1"/>
  <c r="BF39" i="84" s="1"/>
  <c r="BF40" i="84" s="1"/>
  <c r="BD41" i="84" s="1"/>
  <c r="BD43" i="84" s="1"/>
  <c r="BD45" i="84" s="1"/>
  <c r="BD40" i="84"/>
  <c r="AB39" i="90"/>
  <c r="AB40" i="90" s="1"/>
  <c r="Z41" i="90" s="1"/>
  <c r="Z43" i="90" s="1"/>
  <c r="BJ36" i="82"/>
  <c r="BJ34" i="82"/>
  <c r="BL34" i="82" s="1"/>
  <c r="BL35" i="82" s="1"/>
  <c r="BL36" i="82" s="1"/>
  <c r="BJ37" i="82" s="1"/>
  <c r="BJ39" i="82" s="1"/>
  <c r="BJ41" i="82" s="1"/>
  <c r="BJ35" i="82"/>
  <c r="CB49" i="93"/>
  <c r="CB50" i="93"/>
  <c r="CB51" i="93"/>
  <c r="CD49" i="93"/>
  <c r="AB52" i="94"/>
  <c r="Z61" i="94"/>
  <c r="AL53" i="93"/>
  <c r="AN53" i="93" s="1"/>
  <c r="AL54" i="93"/>
  <c r="AN54" i="93" s="1"/>
  <c r="AN55" i="93" s="1"/>
  <c r="AL56" i="93" s="1"/>
  <c r="AL58" i="93" s="1"/>
  <c r="Z61" i="93"/>
  <c r="AB52" i="93"/>
  <c r="C78" i="92"/>
  <c r="C44" i="92"/>
  <c r="B70" i="93"/>
  <c r="B47" i="93"/>
  <c r="B48" i="93" s="1"/>
  <c r="D49" i="93" s="1"/>
  <c r="F98" i="92"/>
  <c r="V38" i="90"/>
  <c r="V39" i="90" s="1"/>
  <c r="V40" i="90" s="1"/>
  <c r="T41" i="90" s="1"/>
  <c r="T43" i="90" s="1"/>
  <c r="T39" i="90"/>
  <c r="T40" i="90"/>
  <c r="T38" i="90"/>
  <c r="T40" i="85"/>
  <c r="T38" i="85"/>
  <c r="T39" i="85"/>
  <c r="V38" i="85"/>
  <c r="V39" i="85" s="1"/>
  <c r="H39" i="85"/>
  <c r="H38" i="85"/>
  <c r="J38" i="85" s="1"/>
  <c r="H40" i="85"/>
  <c r="AF39" i="85"/>
  <c r="AF38" i="85"/>
  <c r="AH38" i="85" s="1"/>
  <c r="AF40" i="85"/>
  <c r="AH40" i="82"/>
  <c r="AF41" i="82" s="1"/>
  <c r="AF43" i="82" s="1"/>
  <c r="P39" i="84"/>
  <c r="P40" i="84" s="1"/>
  <c r="N41" i="84" s="1"/>
  <c r="N43" i="84" s="1"/>
  <c r="AB40" i="82"/>
  <c r="Z41" i="82" s="1"/>
  <c r="Z43" i="82" s="1"/>
  <c r="B38" i="82"/>
  <c r="D38" i="82" s="1"/>
  <c r="B39" i="82"/>
  <c r="B40" i="82"/>
  <c r="B38" i="85"/>
  <c r="D38" i="85" s="1"/>
  <c r="B39" i="85"/>
  <c r="B40" i="85"/>
  <c r="B40" i="81"/>
  <c r="B39" i="81"/>
  <c r="B38" i="81"/>
  <c r="D38" i="81" s="1"/>
  <c r="N38" i="90"/>
  <c r="P38" i="90" s="1"/>
  <c r="N40" i="90"/>
  <c r="N39" i="90"/>
  <c r="AN40" i="90"/>
  <c r="AL41" i="90" s="1"/>
  <c r="AL43" i="90" s="1"/>
  <c r="H38" i="90"/>
  <c r="J38" i="90" s="1"/>
  <c r="H40" i="90"/>
  <c r="H39" i="90"/>
  <c r="N38" i="88"/>
  <c r="P38" i="88"/>
  <c r="N40" i="88"/>
  <c r="N39" i="88"/>
  <c r="B39" i="90"/>
  <c r="B38" i="90"/>
  <c r="D38" i="90" s="1"/>
  <c r="B40" i="90"/>
  <c r="D92" i="96" l="1"/>
  <c r="D96" i="96" s="1"/>
  <c r="D97" i="96" s="1"/>
  <c r="D100" i="96" s="1"/>
  <c r="D102" i="96" s="1"/>
  <c r="D141" i="96" s="1"/>
  <c r="D108" i="97"/>
  <c r="D113" i="97" s="1"/>
  <c r="D92" i="97"/>
  <c r="D96" i="97" s="1"/>
  <c r="D97" i="97" s="1"/>
  <c r="D100" i="97" s="1"/>
  <c r="F44" i="92"/>
  <c r="A104" i="92" s="1"/>
  <c r="D145" i="94"/>
  <c r="F78" i="92"/>
  <c r="N71" i="97"/>
  <c r="P72" i="97" s="1"/>
  <c r="P145" i="97"/>
  <c r="D112" i="96"/>
  <c r="D108" i="96"/>
  <c r="D113" i="96" s="1"/>
  <c r="D112" i="97"/>
  <c r="D114" i="97" s="1"/>
  <c r="D118" i="97" s="1"/>
  <c r="D119" i="97" s="1"/>
  <c r="D122" i="97" s="1"/>
  <c r="D138" i="97"/>
  <c r="D140" i="97" s="1"/>
  <c r="D143" i="97" s="1"/>
  <c r="N61" i="96"/>
  <c r="P52" i="96"/>
  <c r="P145" i="96"/>
  <c r="N71" i="96"/>
  <c r="P72" i="96" s="1"/>
  <c r="M72" i="96"/>
  <c r="N72" i="96" s="1"/>
  <c r="H38" i="84"/>
  <c r="J38" i="84" s="1"/>
  <c r="P39" i="90"/>
  <c r="P40" i="90" s="1"/>
  <c r="N41" i="90" s="1"/>
  <c r="N43" i="90" s="1"/>
  <c r="H39" i="84"/>
  <c r="J39" i="84" s="1"/>
  <c r="J40" i="84" s="1"/>
  <c r="H41" i="84" s="1"/>
  <c r="H43" i="84" s="1"/>
  <c r="D39" i="81"/>
  <c r="D40" i="81" s="1"/>
  <c r="B41" i="81" s="1"/>
  <c r="B43" i="81" s="1"/>
  <c r="D74" i="94"/>
  <c r="D78" i="94" s="1"/>
  <c r="D80" i="94"/>
  <c r="D126" i="94" s="1"/>
  <c r="B32" i="88"/>
  <c r="B33" i="88" s="1"/>
  <c r="D34" i="88" s="1"/>
  <c r="F97" i="87"/>
  <c r="N47" i="93"/>
  <c r="N48" i="93" s="1"/>
  <c r="P49" i="93" s="1"/>
  <c r="D39" i="82"/>
  <c r="D40" i="82" s="1"/>
  <c r="B41" i="82" s="1"/>
  <c r="B43" i="82" s="1"/>
  <c r="Z54" i="93"/>
  <c r="Z55" i="93"/>
  <c r="Z53" i="93"/>
  <c r="AB53" i="93" s="1"/>
  <c r="AZ40" i="90"/>
  <c r="AX41" i="90" s="1"/>
  <c r="AX43" i="90" s="1"/>
  <c r="BR54" i="94"/>
  <c r="BR55" i="94" s="1"/>
  <c r="BP56" i="94" s="1"/>
  <c r="BP58" i="94" s="1"/>
  <c r="H38" i="88"/>
  <c r="J38" i="88" s="1"/>
  <c r="H40" i="88"/>
  <c r="H39" i="88"/>
  <c r="BF39" i="88"/>
  <c r="BF40" i="88" s="1"/>
  <c r="BD41" i="88" s="1"/>
  <c r="BD43" i="88" s="1"/>
  <c r="Z53" i="94"/>
  <c r="AB53" i="94" s="1"/>
  <c r="Z54" i="94"/>
  <c r="Z55" i="94"/>
  <c r="D39" i="85"/>
  <c r="D40" i="85" s="1"/>
  <c r="B41" i="85" s="1"/>
  <c r="B43" i="85" s="1"/>
  <c r="D40" i="84"/>
  <c r="B41" i="84" s="1"/>
  <c r="B43" i="84" s="1"/>
  <c r="J39" i="85"/>
  <c r="J40" i="85" s="1"/>
  <c r="H41" i="85" s="1"/>
  <c r="H43" i="85" s="1"/>
  <c r="J39" i="90"/>
  <c r="J40" i="90" s="1"/>
  <c r="H41" i="90" s="1"/>
  <c r="H43" i="90" s="1"/>
  <c r="AR47" i="93"/>
  <c r="AR48" i="93" s="1"/>
  <c r="AT49" i="93" s="1"/>
  <c r="AF32" i="88"/>
  <c r="AF33" i="88" s="1"/>
  <c r="AH34" i="88" s="1"/>
  <c r="T32" i="81"/>
  <c r="T33" i="81" s="1"/>
  <c r="V34" i="81" s="1"/>
  <c r="Z32" i="84"/>
  <c r="Z33" i="84" s="1"/>
  <c r="AB34" i="84" s="1"/>
  <c r="CD50" i="93"/>
  <c r="CD51" i="93" s="1"/>
  <c r="CB52" i="93" s="1"/>
  <c r="CB54" i="93" s="1"/>
  <c r="CB56" i="93" s="1"/>
  <c r="F99" i="87"/>
  <c r="C44" i="87"/>
  <c r="F44" i="87" s="1"/>
  <c r="A104" i="87" s="1"/>
  <c r="C75" i="87"/>
  <c r="F75" i="87" s="1"/>
  <c r="C74" i="87"/>
  <c r="F74" i="87" s="1"/>
  <c r="F98" i="87"/>
  <c r="C78" i="87"/>
  <c r="F78" i="87" s="1"/>
  <c r="C43" i="87"/>
  <c r="F43" i="87" s="1"/>
  <c r="T53" i="94"/>
  <c r="V53" i="94" s="1"/>
  <c r="T54" i="94"/>
  <c r="T55" i="94"/>
  <c r="B61" i="93"/>
  <c r="D52" i="93"/>
  <c r="B71" i="93"/>
  <c r="D72" i="93" s="1"/>
  <c r="A72" i="93"/>
  <c r="B72" i="93" s="1"/>
  <c r="D145" i="93"/>
  <c r="D39" i="90"/>
  <c r="D40" i="90" s="1"/>
  <c r="B41" i="90" s="1"/>
  <c r="B43" i="90" s="1"/>
  <c r="V40" i="85"/>
  <c r="T41" i="85" s="1"/>
  <c r="T43" i="85" s="1"/>
  <c r="AH39" i="85"/>
  <c r="AH40" i="85" s="1"/>
  <c r="AF41" i="85" s="1"/>
  <c r="AF43" i="85" s="1"/>
  <c r="P39" i="88"/>
  <c r="P40" i="88" s="1"/>
  <c r="N41" i="88" s="1"/>
  <c r="N43" i="88" s="1"/>
  <c r="D114" i="96" l="1"/>
  <c r="D118" i="96" s="1"/>
  <c r="D119" i="96" s="1"/>
  <c r="D122" i="96" s="1"/>
  <c r="D124" i="96" s="1"/>
  <c r="D142" i="96" s="1"/>
  <c r="D144" i="96" s="1"/>
  <c r="C43" i="95" s="1"/>
  <c r="P74" i="97"/>
  <c r="P78" i="97" s="1"/>
  <c r="P80" i="97"/>
  <c r="P126" i="97" s="1"/>
  <c r="N55" i="96"/>
  <c r="N54" i="96"/>
  <c r="N53" i="96"/>
  <c r="P53" i="96" s="1"/>
  <c r="P54" i="96" s="1"/>
  <c r="T53" i="96"/>
  <c r="V53" i="96" s="1"/>
  <c r="V54" i="96" s="1"/>
  <c r="V55" i="96" s="1"/>
  <c r="T56" i="96" s="1"/>
  <c r="T58" i="96" s="1"/>
  <c r="C47" i="92"/>
  <c r="F47" i="95"/>
  <c r="P80" i="96"/>
  <c r="P126" i="96" s="1"/>
  <c r="P74" i="96"/>
  <c r="P78" i="96" s="1"/>
  <c r="D102" i="97"/>
  <c r="D141" i="97" s="1"/>
  <c r="AB54" i="94"/>
  <c r="AB55" i="94" s="1"/>
  <c r="Z56" i="94" s="1"/>
  <c r="Z58" i="94" s="1"/>
  <c r="V54" i="94"/>
  <c r="V55" i="94" s="1"/>
  <c r="T56" i="94" s="1"/>
  <c r="T58" i="94" s="1"/>
  <c r="J39" i="88"/>
  <c r="J40" i="88" s="1"/>
  <c r="H41" i="88" s="1"/>
  <c r="H43" i="88" s="1"/>
  <c r="D131" i="94"/>
  <c r="D128" i="94"/>
  <c r="D130" i="94"/>
  <c r="D135" i="94"/>
  <c r="D136" i="94"/>
  <c r="D127" i="94"/>
  <c r="D129" i="94" s="1"/>
  <c r="D133" i="94" s="1"/>
  <c r="D82" i="94"/>
  <c r="D87" i="94"/>
  <c r="D104" i="94"/>
  <c r="D95" i="94"/>
  <c r="D88" i="94"/>
  <c r="D84" i="94"/>
  <c r="D89" i="94"/>
  <c r="D93" i="94"/>
  <c r="D85" i="94"/>
  <c r="D83" i="94"/>
  <c r="D94" i="94"/>
  <c r="V37" i="81"/>
  <c r="T46" i="81"/>
  <c r="AF46" i="88"/>
  <c r="AH37" i="88"/>
  <c r="AB37" i="84"/>
  <c r="Z46" i="84"/>
  <c r="AT52" i="93"/>
  <c r="AR61" i="93"/>
  <c r="AB54" i="93"/>
  <c r="AB55" i="93" s="1"/>
  <c r="Z56" i="93" s="1"/>
  <c r="Z58" i="93" s="1"/>
  <c r="P52" i="93"/>
  <c r="N61" i="93"/>
  <c r="D37" i="88"/>
  <c r="B46" i="88"/>
  <c r="C46" i="87" s="1"/>
  <c r="AR47" i="94"/>
  <c r="AR48" i="94" s="1"/>
  <c r="AT49" i="94" s="1"/>
  <c r="AF32" i="90"/>
  <c r="AF33" i="90" s="1"/>
  <c r="AH34" i="90" s="1"/>
  <c r="Z32" i="85"/>
  <c r="Z33" i="85" s="1"/>
  <c r="AB34" i="85" s="1"/>
  <c r="T32" i="82"/>
  <c r="T33" i="82" s="1"/>
  <c r="V34" i="82" s="1"/>
  <c r="D74" i="93"/>
  <c r="D78" i="93" s="1"/>
  <c r="D80" i="93"/>
  <c r="D126" i="93" s="1"/>
  <c r="B55" i="93"/>
  <c r="B53" i="93"/>
  <c r="D53" i="93" s="1"/>
  <c r="H53" i="93"/>
  <c r="J53" i="93" s="1"/>
  <c r="P55" i="96" l="1"/>
  <c r="N56" i="96" s="1"/>
  <c r="N58" i="96" s="1"/>
  <c r="P131" i="97"/>
  <c r="P135" i="97"/>
  <c r="P130" i="97"/>
  <c r="P127" i="97"/>
  <c r="P128" i="97"/>
  <c r="P136" i="97"/>
  <c r="P104" i="97"/>
  <c r="P94" i="97"/>
  <c r="P85" i="97"/>
  <c r="P87" i="97"/>
  <c r="P93" i="97"/>
  <c r="P84" i="97"/>
  <c r="P83" i="97"/>
  <c r="P89" i="97"/>
  <c r="P95" i="97"/>
  <c r="P82" i="97"/>
  <c r="P88" i="97"/>
  <c r="D47" i="92"/>
  <c r="F47" i="92" s="1"/>
  <c r="P84" i="96"/>
  <c r="P87" i="96"/>
  <c r="P82" i="96"/>
  <c r="P85" i="96"/>
  <c r="P83" i="96"/>
  <c r="P93" i="96"/>
  <c r="P151" i="96"/>
  <c r="P104" i="96"/>
  <c r="P89" i="96"/>
  <c r="P88" i="96"/>
  <c r="P95" i="96"/>
  <c r="P94" i="96"/>
  <c r="P130" i="96"/>
  <c r="P131" i="96"/>
  <c r="P135" i="96"/>
  <c r="P127" i="96"/>
  <c r="P136" i="96"/>
  <c r="P128" i="96"/>
  <c r="D132" i="94"/>
  <c r="D124" i="97"/>
  <c r="D142" i="97" s="1"/>
  <c r="D144" i="97" s="1"/>
  <c r="D86" i="94"/>
  <c r="D91" i="94" s="1"/>
  <c r="D90" i="94"/>
  <c r="D134" i="94"/>
  <c r="D137" i="94" s="1"/>
  <c r="D138" i="94" s="1"/>
  <c r="D140" i="94" s="1"/>
  <c r="D143" i="94" s="1"/>
  <c r="D144" i="94" s="1"/>
  <c r="D106" i="94"/>
  <c r="D105" i="94"/>
  <c r="D111" i="94"/>
  <c r="D115" i="94"/>
  <c r="D110" i="94"/>
  <c r="D117" i="94"/>
  <c r="D109" i="94"/>
  <c r="D116" i="94"/>
  <c r="D107" i="94"/>
  <c r="AB37" i="85"/>
  <c r="Z46" i="85"/>
  <c r="AF39" i="88"/>
  <c r="AF40" i="88"/>
  <c r="AF38" i="88"/>
  <c r="AH38" i="88" s="1"/>
  <c r="AH37" i="90"/>
  <c r="AF46" i="90"/>
  <c r="D46" i="87"/>
  <c r="F46" i="87" s="1"/>
  <c r="Z38" i="84"/>
  <c r="AB38" i="84" s="1"/>
  <c r="Z39" i="84"/>
  <c r="Z40" i="84"/>
  <c r="B40" i="88"/>
  <c r="B38" i="88"/>
  <c r="D38" i="88" s="1"/>
  <c r="B39" i="88"/>
  <c r="N54" i="93"/>
  <c r="N53" i="93"/>
  <c r="P53" i="93" s="1"/>
  <c r="N55" i="93"/>
  <c r="H55" i="93"/>
  <c r="H54" i="93"/>
  <c r="J54" i="93" s="1"/>
  <c r="AR61" i="94"/>
  <c r="AT52" i="94"/>
  <c r="B54" i="93"/>
  <c r="D54" i="93" s="1"/>
  <c r="D55" i="93" s="1"/>
  <c r="B56" i="93" s="1"/>
  <c r="B58" i="93" s="1"/>
  <c r="T46" i="82"/>
  <c r="V37" i="82"/>
  <c r="AR53" i="93"/>
  <c r="AT53" i="93" s="1"/>
  <c r="AR55" i="93"/>
  <c r="AR54" i="93"/>
  <c r="T38" i="81"/>
  <c r="V38" i="81" s="1"/>
  <c r="V39" i="81" s="1"/>
  <c r="T39" i="81"/>
  <c r="T40" i="81"/>
  <c r="D130" i="93"/>
  <c r="D127" i="93"/>
  <c r="D135" i="93"/>
  <c r="D136" i="93"/>
  <c r="D128" i="93"/>
  <c r="D131" i="93"/>
  <c r="D151" i="93"/>
  <c r="D83" i="93"/>
  <c r="D94" i="93"/>
  <c r="D82" i="93"/>
  <c r="D87" i="93"/>
  <c r="D88" i="93"/>
  <c r="D93" i="93"/>
  <c r="D84" i="93"/>
  <c r="D89" i="93"/>
  <c r="D104" i="93"/>
  <c r="D85" i="93"/>
  <c r="D95" i="93"/>
  <c r="AB39" i="84" l="1"/>
  <c r="AB40" i="84" s="1"/>
  <c r="Z41" i="84" s="1"/>
  <c r="Z43" i="84" s="1"/>
  <c r="V40" i="81"/>
  <c r="T41" i="81" s="1"/>
  <c r="T43" i="81" s="1"/>
  <c r="AT54" i="93"/>
  <c r="AT55" i="93" s="1"/>
  <c r="AR56" i="93" s="1"/>
  <c r="AR58" i="93" s="1"/>
  <c r="P129" i="97"/>
  <c r="P133" i="97" s="1"/>
  <c r="P132" i="97"/>
  <c r="P86" i="97"/>
  <c r="P91" i="97" s="1"/>
  <c r="P90" i="97"/>
  <c r="P115" i="97"/>
  <c r="P106" i="97"/>
  <c r="P116" i="97"/>
  <c r="P111" i="97"/>
  <c r="P117" i="97"/>
  <c r="P107" i="97"/>
  <c r="P109" i="97"/>
  <c r="P110" i="97"/>
  <c r="P105" i="97"/>
  <c r="D108" i="94"/>
  <c r="D113" i="94" s="1"/>
  <c r="P129" i="96"/>
  <c r="P133" i="96" s="1"/>
  <c r="P90" i="96"/>
  <c r="P116" i="96"/>
  <c r="P107" i="96"/>
  <c r="P117" i="96"/>
  <c r="P110" i="96"/>
  <c r="P106" i="96"/>
  <c r="P109" i="96"/>
  <c r="P105" i="96"/>
  <c r="P111" i="96"/>
  <c r="P115" i="96"/>
  <c r="P132" i="96"/>
  <c r="P134" i="96" s="1"/>
  <c r="P137" i="96" s="1"/>
  <c r="P138" i="96" s="1"/>
  <c r="P140" i="96" s="1"/>
  <c r="P143" i="96" s="1"/>
  <c r="P144" i="96" s="1"/>
  <c r="P86" i="96"/>
  <c r="P91" i="96" s="1"/>
  <c r="D70" i="95"/>
  <c r="D71" i="95" s="1"/>
  <c r="D112" i="94"/>
  <c r="D92" i="94"/>
  <c r="D96" i="94" s="1"/>
  <c r="D97" i="94" s="1"/>
  <c r="D100" i="94" s="1"/>
  <c r="D102" i="94" s="1"/>
  <c r="D39" i="88"/>
  <c r="D40" i="88" s="1"/>
  <c r="B41" i="88" s="1"/>
  <c r="B43" i="88" s="1"/>
  <c r="C42" i="87" s="1"/>
  <c r="C69" i="87" s="1"/>
  <c r="C71" i="87" s="1"/>
  <c r="P54" i="93"/>
  <c r="P55" i="93" s="1"/>
  <c r="N56" i="93" s="1"/>
  <c r="N58" i="93" s="1"/>
  <c r="J55" i="93"/>
  <c r="H56" i="93" s="1"/>
  <c r="H58" i="93" s="1"/>
  <c r="D132" i="93"/>
  <c r="D42" i="87"/>
  <c r="D69" i="87" s="1"/>
  <c r="D71" i="87" s="1"/>
  <c r="F42" i="87"/>
  <c r="F69" i="87" s="1"/>
  <c r="F71" i="87" s="1"/>
  <c r="AF38" i="90"/>
  <c r="AH38" i="90" s="1"/>
  <c r="AF39" i="90"/>
  <c r="AF40" i="90"/>
  <c r="T38" i="82"/>
  <c r="V38" i="82" s="1"/>
  <c r="T40" i="82"/>
  <c r="T39" i="82"/>
  <c r="AR53" i="94"/>
  <c r="AT53" i="94" s="1"/>
  <c r="AR54" i="94"/>
  <c r="AR55" i="94"/>
  <c r="AH39" i="88"/>
  <c r="AH40" i="88" s="1"/>
  <c r="AF41" i="88" s="1"/>
  <c r="AF43" i="88" s="1"/>
  <c r="Z40" i="85"/>
  <c r="Z39" i="85"/>
  <c r="Z38" i="85"/>
  <c r="AB38" i="85" s="1"/>
  <c r="D90" i="93"/>
  <c r="D129" i="93"/>
  <c r="D133" i="93" s="1"/>
  <c r="D134" i="93" s="1"/>
  <c r="D137" i="93" s="1"/>
  <c r="D138" i="93" s="1"/>
  <c r="D140" i="93" s="1"/>
  <c r="D143" i="93" s="1"/>
  <c r="D144" i="93" s="1"/>
  <c r="D105" i="93"/>
  <c r="D117" i="93"/>
  <c r="D110" i="93"/>
  <c r="D107" i="93"/>
  <c r="D115" i="93"/>
  <c r="D109" i="93"/>
  <c r="D111" i="93"/>
  <c r="D106" i="93"/>
  <c r="D116" i="93"/>
  <c r="D86" i="93"/>
  <c r="D91" i="93" s="1"/>
  <c r="V39" i="82" l="1"/>
  <c r="V40" i="82" s="1"/>
  <c r="T41" i="82" s="1"/>
  <c r="T43" i="82" s="1"/>
  <c r="AB39" i="85"/>
  <c r="AB40" i="85" s="1"/>
  <c r="Z41" i="85" s="1"/>
  <c r="Z43" i="85" s="1"/>
  <c r="P112" i="96"/>
  <c r="P92" i="97"/>
  <c r="P96" i="97" s="1"/>
  <c r="P97" i="97" s="1"/>
  <c r="P100" i="97" s="1"/>
  <c r="P102" i="97" s="1"/>
  <c r="P112" i="97"/>
  <c r="P134" i="97"/>
  <c r="P137" i="97" s="1"/>
  <c r="P138" i="97" s="1"/>
  <c r="P140" i="97" s="1"/>
  <c r="P143" i="97" s="1"/>
  <c r="P144" i="97" s="1"/>
  <c r="D114" i="94"/>
  <c r="D118" i="94" s="1"/>
  <c r="D119" i="94" s="1"/>
  <c r="D122" i="94" s="1"/>
  <c r="D124" i="94" s="1"/>
  <c r="P108" i="97"/>
  <c r="P113" i="97" s="1"/>
  <c r="P92" i="96"/>
  <c r="P96" i="96" s="1"/>
  <c r="P97" i="96" s="1"/>
  <c r="P100" i="96" s="1"/>
  <c r="P102" i="96" s="1"/>
  <c r="P108" i="96"/>
  <c r="P113" i="96" s="1"/>
  <c r="P114" i="96" s="1"/>
  <c r="P118" i="96" s="1"/>
  <c r="P119" i="96" s="1"/>
  <c r="P122" i="96" s="1"/>
  <c r="P124" i="96" s="1"/>
  <c r="C43" i="92"/>
  <c r="D43" i="92" s="1"/>
  <c r="D70" i="92" s="1"/>
  <c r="D71" i="92" s="1"/>
  <c r="D92" i="93"/>
  <c r="D96" i="93" s="1"/>
  <c r="D97" i="93" s="1"/>
  <c r="D100" i="93" s="1"/>
  <c r="D102" i="93" s="1"/>
  <c r="AT54" i="94"/>
  <c r="AT55" i="94" s="1"/>
  <c r="AR56" i="94" s="1"/>
  <c r="AR58" i="94" s="1"/>
  <c r="AH39" i="90"/>
  <c r="AH40" i="90" s="1"/>
  <c r="AF41" i="90" s="1"/>
  <c r="AF43" i="90" s="1"/>
  <c r="D112" i="93"/>
  <c r="D108" i="93"/>
  <c r="D113" i="93" s="1"/>
  <c r="F43" i="92"/>
  <c r="F70" i="92" s="1"/>
  <c r="F71" i="92" s="1"/>
  <c r="A107" i="92" s="1"/>
  <c r="P114" i="97" l="1"/>
  <c r="P118" i="97" s="1"/>
  <c r="P119" i="97" s="1"/>
  <c r="P122" i="97" s="1"/>
  <c r="P124" i="97" s="1"/>
  <c r="C70" i="92"/>
  <c r="C71" i="92" s="1"/>
  <c r="F43" i="95"/>
  <c r="F70" i="95" s="1"/>
  <c r="F71" i="95" s="1"/>
  <c r="A107" i="95" s="1"/>
  <c r="C70" i="95"/>
  <c r="C71" i="95" s="1"/>
  <c r="D114" i="93"/>
  <c r="D118" i="93" s="1"/>
  <c r="D119" i="93" s="1"/>
  <c r="D122" i="93" s="1"/>
  <c r="D124" i="93" s="1"/>
</calcChain>
</file>

<file path=xl/comments1.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10=3.5%
11=3.0%
12=2.5%
13=2.0%
14=1.5%
15=.5%
9=1.0%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W-4 since 2019 or prior. 
</t>
        </r>
      </text>
    </comment>
    <comment ref="C42" authorId="0" shapeId="0">
      <text>
        <r>
          <rPr>
            <b/>
            <sz val="9"/>
            <color indexed="81"/>
            <rFont val="Tahoma"/>
            <family val="2"/>
          </rPr>
          <t>Formula:</t>
        </r>
        <r>
          <rPr>
            <sz val="9"/>
            <color indexed="81"/>
            <rFont val="Tahoma"/>
            <family val="2"/>
          </rPr>
          <t xml:space="preserve">
='2020-BSI_AMT PAID'!D144 </t>
        </r>
      </text>
    </comment>
    <comment ref="D42" authorId="0" shapeId="0">
      <text>
        <r>
          <rPr>
            <b/>
            <sz val="9"/>
            <color indexed="81"/>
            <rFont val="Tahoma"/>
            <family val="2"/>
          </rPr>
          <t xml:space="preserve">Formula:
</t>
        </r>
        <r>
          <rPr>
            <sz val="9"/>
            <color indexed="81"/>
            <rFont val="Tahoma"/>
            <family val="2"/>
          </rPr>
          <t xml:space="preserve">='2020-BSI_AMT TO BE PAID'!D144
</t>
        </r>
      </text>
    </comment>
    <comment ref="C44" authorId="0" shapeId="0">
      <text>
        <r>
          <rPr>
            <sz val="9"/>
            <color indexed="81"/>
            <rFont val="Tahoma"/>
            <family val="2"/>
          </rPr>
          <t xml:space="preserve">1.45% for YTD wages &lt;=$200,000.00
2.35% for YTD wages    &gt;$200,000.00
</t>
        </r>
      </text>
    </comment>
    <comment ref="D44"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7/1/19-9/23/22
.61 9/24/22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9"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D99"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10.xml><?xml version="1.0" encoding="utf-8"?>
<comments xmlns="http://schemas.openxmlformats.org/spreadsheetml/2006/main">
  <authors>
    <author xml:space="preserve">KLT </author>
  </authors>
  <commentList>
    <comment ref="CA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G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M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S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U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1.xml><?xml version="1.0" encoding="utf-8"?>
<comments xmlns="http://schemas.openxmlformats.org/spreadsheetml/2006/main">
  <authors>
    <author xml:space="preserve">KLT </author>
  </authors>
  <commentLis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G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C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I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2.xml><?xml version="1.0" encoding="utf-8"?>
<comments xmlns="http://schemas.openxmlformats.org/spreadsheetml/2006/main">
  <authors>
    <author xml:space="preserve">KLT </author>
  </authors>
  <commentLis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C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3.xml><?xml version="1.0" encoding="utf-8"?>
<comments xmlns="http://schemas.openxmlformats.org/spreadsheetml/2006/main">
  <authors>
    <author xml:space="preserve">KLT </author>
  </authors>
  <commentList>
    <comment ref="BC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AW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4.xml><?xml version="1.0" encoding="utf-8"?>
<comments xmlns="http://schemas.openxmlformats.org/spreadsheetml/2006/main">
  <authors>
    <author xml:space="preserve">KLT </author>
  </authors>
  <commentList>
    <comment ref="DW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EC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EI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O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DE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DK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Q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5.xml><?xml version="1.0" encoding="utf-8"?>
<comments xmlns="http://schemas.openxmlformats.org/spreadsheetml/2006/main">
  <authors>
    <author xml:space="preserve">KLT </author>
  </authors>
  <commentList>
    <comment ref="DK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Q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W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C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E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6.xml><?xml version="1.0" encoding="utf-8"?>
<comments xmlns="http://schemas.openxmlformats.org/spreadsheetml/2006/main">
  <authors>
    <author xml:space="preserve">KLT </author>
  </authors>
  <commentList>
    <comment ref="CY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E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K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Q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S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7.xml><?xml version="1.0" encoding="utf-8"?>
<comments xmlns="http://schemas.openxmlformats.org/spreadsheetml/2006/main">
  <authors>
    <author xml:space="preserve">KLT </author>
  </authors>
  <commentList>
    <comment ref="CM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S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Y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E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G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8.xml><?xml version="1.0" encoding="utf-8"?>
<comments xmlns="http://schemas.openxmlformats.org/spreadsheetml/2006/main">
  <authors>
    <author xml:space="preserve">KLT </author>
  </authors>
  <commentList>
    <comment ref="CA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G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M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S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U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9.xml><?xml version="1.0" encoding="utf-8"?>
<comments xmlns="http://schemas.openxmlformats.org/spreadsheetml/2006/main">
  <authors>
    <author xml:space="preserve">KLT </author>
  </authors>
  <commentLis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G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C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I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2.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W-4 since 2019 or prior. 
</t>
        </r>
      </text>
    </comment>
    <comment ref="C42" authorId="0" shapeId="0">
      <text>
        <r>
          <rPr>
            <b/>
            <sz val="9"/>
            <color indexed="81"/>
            <rFont val="Tahoma"/>
            <family val="2"/>
          </rPr>
          <t>Formula:</t>
        </r>
        <r>
          <rPr>
            <sz val="9"/>
            <color indexed="81"/>
            <rFont val="Tahoma"/>
            <family val="2"/>
          </rPr>
          <t xml:space="preserve">
='2020-BSI_AMT PAID'!D144 </t>
        </r>
      </text>
    </comment>
    <comment ref="D42" authorId="0" shapeId="0">
      <text>
        <r>
          <rPr>
            <b/>
            <sz val="9"/>
            <color indexed="81"/>
            <rFont val="Tahoma"/>
            <family val="2"/>
          </rPr>
          <t xml:space="preserve">Formula:
</t>
        </r>
        <r>
          <rPr>
            <sz val="9"/>
            <color indexed="81"/>
            <rFont val="Tahoma"/>
            <family val="2"/>
          </rPr>
          <t xml:space="preserve">='2020-BSI_AMT TO BE PAID'!D144
</t>
        </r>
      </text>
    </comment>
    <comment ref="C44" authorId="0" shapeId="0">
      <text>
        <r>
          <rPr>
            <sz val="9"/>
            <color indexed="81"/>
            <rFont val="Tahoma"/>
            <family val="2"/>
          </rPr>
          <t xml:space="preserve">1.45% for YTD wages &lt;=$200,000.00
2.35% for YTD wages    &gt;$200,000.00
</t>
        </r>
      </text>
    </comment>
    <comment ref="D44"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9"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D99"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20.xml><?xml version="1.0" encoding="utf-8"?>
<comments xmlns="http://schemas.openxmlformats.org/spreadsheetml/2006/main">
  <authors>
    <author xml:space="preserve">KLT </author>
  </authors>
  <commentLis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C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21.xml><?xml version="1.0" encoding="utf-8"?>
<comments xmlns="http://schemas.openxmlformats.org/spreadsheetml/2006/main">
  <authors>
    <author xml:space="preserve">KLT </author>
  </authors>
  <commentList>
    <comment ref="BC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AW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3.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2020 W-4 
</t>
        </r>
      </text>
    </comment>
    <comment ref="C43" authorId="0" shapeId="0">
      <text>
        <r>
          <rPr>
            <b/>
            <sz val="9"/>
            <color indexed="81"/>
            <rFont val="Tahoma"/>
            <family val="2"/>
          </rPr>
          <t>Formula:</t>
        </r>
        <r>
          <rPr>
            <sz val="9"/>
            <color indexed="81"/>
            <rFont val="Tahoma"/>
            <family val="2"/>
          </rPr>
          <t xml:space="preserve">
='2020-BSI_AMT PAID'!D144 </t>
        </r>
      </text>
    </comment>
    <comment ref="D43" authorId="0" shapeId="0">
      <text>
        <r>
          <rPr>
            <b/>
            <sz val="9"/>
            <color indexed="81"/>
            <rFont val="Tahoma"/>
            <family val="2"/>
          </rPr>
          <t xml:space="preserve">Formula:
</t>
        </r>
        <r>
          <rPr>
            <sz val="9"/>
            <color indexed="81"/>
            <rFont val="Tahoma"/>
            <family val="2"/>
          </rPr>
          <t xml:space="preserve">='2020-BSI_AMT TO BE PAID'!D144
</t>
        </r>
      </text>
    </comment>
    <comment ref="C45" authorId="0" shapeId="0">
      <text>
        <r>
          <rPr>
            <sz val="9"/>
            <color indexed="81"/>
            <rFont val="Tahoma"/>
            <family val="2"/>
          </rPr>
          <t xml:space="preserve">1.45% for YTD wages &lt;=$200,000.00
2.35% for YTD wages    &gt;$200,000.00
</t>
        </r>
      </text>
    </comment>
    <comment ref="D45" authorId="0" shapeId="0">
      <text>
        <r>
          <rPr>
            <sz val="9"/>
            <color indexed="81"/>
            <rFont val="Tahoma"/>
            <family val="2"/>
          </rPr>
          <t xml:space="preserve">1.45% for YTD wages &lt;=$200,000.00
2.35% for YTD wages    &gt;$200,000.00
</t>
        </r>
      </text>
    </comment>
    <comment ref="C50"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50"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4.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2020 W-4 
</t>
        </r>
      </text>
    </comment>
    <comment ref="C43" authorId="0" shapeId="0">
      <text>
        <r>
          <rPr>
            <b/>
            <sz val="9"/>
            <color indexed="81"/>
            <rFont val="Tahoma"/>
            <family val="2"/>
          </rPr>
          <t>Formula:</t>
        </r>
        <r>
          <rPr>
            <sz val="9"/>
            <color indexed="81"/>
            <rFont val="Tahoma"/>
            <family val="2"/>
          </rPr>
          <t xml:space="preserve">
='2020-BSI_AMT PAID'!D144 </t>
        </r>
      </text>
    </comment>
    <comment ref="D43" authorId="0" shapeId="0">
      <text>
        <r>
          <rPr>
            <b/>
            <sz val="9"/>
            <color indexed="81"/>
            <rFont val="Tahoma"/>
            <family val="2"/>
          </rPr>
          <t xml:space="preserve">Formula:
</t>
        </r>
        <r>
          <rPr>
            <sz val="9"/>
            <color indexed="81"/>
            <rFont val="Tahoma"/>
            <family val="2"/>
          </rPr>
          <t xml:space="preserve">='2020-BSI_AMT TO BE PAID'!D144
</t>
        </r>
      </text>
    </comment>
    <comment ref="C45" authorId="0" shapeId="0">
      <text>
        <r>
          <rPr>
            <sz val="9"/>
            <color indexed="81"/>
            <rFont val="Tahoma"/>
            <family val="2"/>
          </rPr>
          <t xml:space="preserve">1.45% for YTD wages &lt;=$200,000.00
2.35% for YTD wages    &gt;$200,000.00
</t>
        </r>
      </text>
    </comment>
    <comment ref="D45"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5" authorId="1" shapeId="0">
      <text>
        <r>
          <rPr>
            <b/>
            <sz val="8"/>
            <color indexed="81"/>
            <rFont val="Tahoma"/>
            <family val="2"/>
          </rPr>
          <t>GARNISHMENT AMOUNTS WITHHELD CANNOT BE RECOVERED (IN THE DIFFERENCE TO RECOVER COLUMN), PLEASE CALL CENTRAL PAYROLL FOR ASSISTANCE OR QUESTIONS</t>
        </r>
      </text>
    </comment>
    <comment ref="F65"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5.xml><?xml version="1.0" encoding="utf-8"?>
<comments xmlns="http://schemas.openxmlformats.org/spreadsheetml/2006/main">
  <authors>
    <author xml:space="preserve"> </author>
    <author>Sam Tekien</author>
    <author>adsmartk</author>
  </authors>
  <commentList>
    <comment ref="D9" authorId="0" shapeId="0">
      <text>
        <r>
          <rPr>
            <b/>
            <sz val="8"/>
            <color indexed="81"/>
            <rFont val="Tahoma"/>
            <family val="2"/>
          </rPr>
          <t xml:space="preserve">S =  SINGLE or  MARRIED WITHHOLD AT SINGLE RATE
M = MARRIED
E = EXEMPT
</t>
        </r>
      </text>
    </comment>
    <comment ref="F9" authorId="1" shapeId="0">
      <text>
        <r>
          <rPr>
            <b/>
            <sz val="9"/>
            <color indexed="81"/>
            <rFont val="Tahoma"/>
            <family val="2"/>
          </rPr>
          <t>PR14 AZ Formula</t>
        </r>
        <r>
          <rPr>
            <sz val="9"/>
            <color indexed="81"/>
            <rFont val="Tahoma"/>
            <family val="2"/>
          </rPr>
          <t xml:space="preserve">
10=5.1%
11=4.2%
12=3.6%
13=2.7%
14=1.8%
15=.8%
9=1.3%
8=0%
</t>
        </r>
      </text>
    </comment>
    <comment ref="B11" authorId="0"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F42" authorId="0" shapeId="0">
      <text>
        <r>
          <rPr>
            <sz val="8"/>
            <color indexed="81"/>
            <rFont val="Tahoma"/>
            <family val="2"/>
          </rPr>
          <t xml:space="preserve">IF THE OVERPAYMENT OCCURRED IN A PRIOR CALENDAR YEAR, THE FEDERAL TAXES RECOVERED </t>
        </r>
        <r>
          <rPr>
            <b/>
            <u/>
            <sz val="8"/>
            <color indexed="81"/>
            <rFont val="Tahoma"/>
            <family val="2"/>
          </rPr>
          <t xml:space="preserve">MUST </t>
        </r>
        <r>
          <rPr>
            <sz val="8"/>
            <color indexed="81"/>
            <rFont val="Tahoma"/>
            <family val="2"/>
          </rPr>
          <t xml:space="preserve">EQUAL ZERO
</t>
        </r>
      </text>
    </comment>
    <comment ref="C44" authorId="1" shapeId="0">
      <text>
        <r>
          <rPr>
            <sz val="9"/>
            <color indexed="81"/>
            <rFont val="Tahoma"/>
            <family val="2"/>
          </rPr>
          <t xml:space="preserve">1.45% for YTD wages &lt;=$200,000.00
2.35% for YTD wages    &gt;$200,000.00
</t>
        </r>
      </text>
    </comment>
    <comment ref="D44" authorId="1" shapeId="0">
      <text>
        <r>
          <rPr>
            <sz val="9"/>
            <color indexed="81"/>
            <rFont val="Tahoma"/>
            <family val="2"/>
          </rPr>
          <t xml:space="preserve">1.45% for YTD wages &lt;=$200,000.00
2.35% for YTD wages    &gt;$200,000.00
</t>
        </r>
      </text>
    </comment>
    <comment ref="F46" authorId="0" shapeId="0">
      <text>
        <r>
          <rPr>
            <sz val="8"/>
            <color indexed="81"/>
            <rFont val="Tahoma"/>
            <family val="2"/>
          </rPr>
          <t xml:space="preserve">IF THE OVERPAYMENT OCCURRED IN A PRIOR CALENDAR YEAR, THE STATE TAXES RECOVERED </t>
        </r>
        <r>
          <rPr>
            <b/>
            <u/>
            <sz val="8"/>
            <color indexed="81"/>
            <rFont val="Tahoma"/>
            <family val="2"/>
          </rPr>
          <t xml:space="preserve">MUST </t>
        </r>
        <r>
          <rPr>
            <sz val="8"/>
            <color indexed="81"/>
            <rFont val="Tahoma"/>
            <family val="2"/>
          </rPr>
          <t>EQUAL ZERO</t>
        </r>
      </text>
    </comment>
    <comment ref="C48"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8"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4" authorId="0" shapeId="0">
      <text>
        <r>
          <rPr>
            <b/>
            <sz val="8"/>
            <color indexed="81"/>
            <rFont val="Tahoma"/>
            <family val="2"/>
          </rPr>
          <t>GARNISHMENT AMOUNTS WITHHELD CANNOT BE RECOVERED (IN THE DIFFERENCE TO RECOVER COLUMN), PLEASE CALL CENTRAL PAYROLL FOR ASSISTANCE OR QUESTIONS</t>
        </r>
      </text>
    </comment>
    <comment ref="F64" authorId="0" shapeId="0">
      <text>
        <r>
          <rPr>
            <sz val="8"/>
            <color indexed="81"/>
            <rFont val="Tahoma"/>
            <family val="2"/>
          </rPr>
          <t xml:space="preserve">GARNISHMENT AMOUNTS WITHHELD CANNOT BE RECOVERED, PLEASE CALL CENTRAL PAYROLL FOR ASSISTANCE OR QUESTIONS
</t>
        </r>
      </text>
    </comment>
    <comment ref="C78" authorId="0" shapeId="0">
      <text>
        <r>
          <rPr>
            <b/>
            <sz val="8"/>
            <color indexed="81"/>
            <rFont val="Tahoma"/>
            <family val="2"/>
          </rPr>
          <t xml:space="preserve">RATE EFFECTIVE 07/1/2014: .001
RATE EFFECTIVE 07/1/2011 :  .0015
</t>
        </r>
      </text>
    </comment>
    <comment ref="D78" authorId="0" shapeId="0">
      <text>
        <r>
          <rPr>
            <b/>
            <sz val="8"/>
            <color indexed="81"/>
            <rFont val="Tahoma"/>
            <family val="2"/>
          </rPr>
          <t xml:space="preserve">RATE EFFECTIVE 07/1/2014: .001
RATE EFFECTIVE 07/1/2011 :  .0015
</t>
        </r>
      </text>
    </comment>
    <comment ref="B79" authorId="1" shapeId="0">
      <text>
        <r>
          <rPr>
            <b/>
            <sz val="9"/>
            <color indexed="81"/>
            <rFont val="Tahoma"/>
            <family val="2"/>
          </rPr>
          <t>Sam Tekien:</t>
        </r>
        <r>
          <rPr>
            <sz val="9"/>
            <color indexed="81"/>
            <rFont val="Tahoma"/>
            <family val="2"/>
          </rPr>
          <t xml:space="preserve">
Rate Change 7/1/19:
.3% prior to 7/1/19
.43% 7/1/19  &amp; after
</t>
        </r>
      </text>
    </comment>
    <comment ref="C79" authorId="0" shapeId="0">
      <text>
        <r>
          <rPr>
            <sz val="8"/>
            <color indexed="81"/>
            <rFont val="Tahoma"/>
            <family val="2"/>
          </rPr>
          <t xml:space="preserve">Must exclude uniform allowance, auto use, imputed income and all travel payments from gross wages.
</t>
        </r>
      </text>
    </comment>
    <comment ref="D79" authorId="0" shapeId="0">
      <text>
        <r>
          <rPr>
            <sz val="8"/>
            <color indexed="81"/>
            <rFont val="Tahoma"/>
            <family val="2"/>
          </rPr>
          <t xml:space="preserve">Must exclude uniform allowance, auto use, imputed income and all travel payments from gross wages.
</t>
        </r>
      </text>
    </comment>
    <comment ref="C80" authorId="0" shapeId="0">
      <text>
        <r>
          <rPr>
            <sz val="8"/>
            <color indexed="81"/>
            <rFont val="Tahoma"/>
            <family val="2"/>
          </rPr>
          <t xml:space="preserve">Must exclude uniform allowance, auto use, imputed income and all travel payments from gross wages.
</t>
        </r>
      </text>
    </comment>
    <comment ref="D80" authorId="0" shapeId="0">
      <text>
        <r>
          <rPr>
            <sz val="8"/>
            <color indexed="81"/>
            <rFont val="Tahoma"/>
            <family val="2"/>
          </rPr>
          <t xml:space="preserve">Must exclude uniform allowance, auto use, imputed income and all travel payments from gross wages.
</t>
        </r>
      </text>
    </comment>
    <comment ref="C81" authorId="0" shapeId="0">
      <text>
        <r>
          <rPr>
            <sz val="8"/>
            <color indexed="81"/>
            <rFont val="Tahoma"/>
            <family val="2"/>
          </rPr>
          <t>Must exclude uniform allowance, auto use, imputed income and all travel payments from gross wages.</t>
        </r>
      </text>
    </comment>
    <comment ref="D81" authorId="0" shapeId="0">
      <text>
        <r>
          <rPr>
            <sz val="8"/>
            <color indexed="81"/>
            <rFont val="Tahoma"/>
            <family val="2"/>
          </rPr>
          <t xml:space="preserve">Must exclude uniform allowance, auto use, imputed income and all travel payments from gross wages.
</t>
        </r>
      </text>
    </comment>
    <comment ref="C82" authorId="0"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0"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0" shapeId="0">
      <text>
        <r>
          <rPr>
            <sz val="8"/>
            <color indexed="81"/>
            <rFont val="Tahoma"/>
            <family val="2"/>
          </rPr>
          <t xml:space="preserve">Must exclude uniform allowance, auto use, imputed income and all travel payments from gross wages.
</t>
        </r>
      </text>
    </comment>
    <comment ref="D83" authorId="0"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6.xml><?xml version="1.0" encoding="utf-8"?>
<comments xmlns="http://schemas.openxmlformats.org/spreadsheetml/2006/main">
  <authors>
    <author xml:space="preserve">KLT </author>
  </authors>
  <commentList>
    <comment ref="DW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EC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EI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O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DE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DK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Q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7.xml><?xml version="1.0" encoding="utf-8"?>
<comments xmlns="http://schemas.openxmlformats.org/spreadsheetml/2006/main">
  <authors>
    <author xml:space="preserve">KLT </author>
  </authors>
  <commentList>
    <comment ref="DK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Q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W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C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E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8.xml><?xml version="1.0" encoding="utf-8"?>
<comments xmlns="http://schemas.openxmlformats.org/spreadsheetml/2006/main">
  <authors>
    <author xml:space="preserve">KLT </author>
  </authors>
  <commentList>
    <comment ref="CY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E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K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Q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S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9.xml><?xml version="1.0" encoding="utf-8"?>
<comments xmlns="http://schemas.openxmlformats.org/spreadsheetml/2006/main">
  <authors>
    <author xml:space="preserve">KLT </author>
  </authors>
  <commentList>
    <comment ref="CM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S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Y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E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G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sharedStrings.xml><?xml version="1.0" encoding="utf-8"?>
<sst xmlns="http://schemas.openxmlformats.org/spreadsheetml/2006/main" count="19090" uniqueCount="2929">
  <si>
    <t>PERCENT</t>
  </si>
  <si>
    <t>COMPUTED TAX AMOUNT</t>
  </si>
  <si>
    <t>PLUS</t>
  </si>
  <si>
    <t>FEDERAL WITHHOLDING</t>
  </si>
  <si>
    <t>ADDITIONAL AMOUNT</t>
  </si>
  <si>
    <t>TOTAL FED TAX</t>
  </si>
  <si>
    <t>AZ %</t>
  </si>
  <si>
    <t>WEEKLY FED WITHHOLDING</t>
  </si>
  <si>
    <t>AZ TAX</t>
  </si>
  <si>
    <t>ADDITIONAL PP  FED AMT</t>
  </si>
  <si>
    <t>ADDITIONAL PP  AMOUNT</t>
  </si>
  <si>
    <t>ADDITIONAL PP  AZ AMT</t>
  </si>
  <si>
    <t>Enter amounts in the green cells and Excell will give you the calculations from the proper table</t>
  </si>
  <si>
    <r>
      <t>And Over</t>
    </r>
    <r>
      <rPr>
        <b/>
        <sz val="10"/>
        <rFont val="Arial"/>
        <family val="2"/>
      </rPr>
      <t xml:space="preserve"> </t>
    </r>
  </si>
  <si>
    <t>ADDTL AMT</t>
  </si>
  <si>
    <t>PERSONNEL CHARGE (.0003)</t>
  </si>
  <si>
    <t>BASIC LIFE ($.90)</t>
  </si>
  <si>
    <t>MARITAL STATUS</t>
  </si>
  <si>
    <t>FEDERAL TAX DATA</t>
  </si>
  <si>
    <t>STATE TAX DATA</t>
  </si>
  <si>
    <t xml:space="preserve">Enter the employee's Federal tax data from PR13.  Enter the employee's State tax data from PR14. State Additional Amount will be on PR13. </t>
  </si>
  <si>
    <t>PERSONAL LEAVE TAKEN</t>
  </si>
  <si>
    <t>PMT DATE</t>
  </si>
  <si>
    <t>PAYMENT NUMBER</t>
  </si>
  <si>
    <t xml:space="preserve">Instructions on completing GAO Form 70a - Overpayment Worksheet </t>
  </si>
  <si>
    <t>Agency:</t>
  </si>
  <si>
    <t>Select 2 letter agency code from drop down</t>
  </si>
  <si>
    <t xml:space="preserve">Agency Name:  </t>
  </si>
  <si>
    <t xml:space="preserve">Employee Name: </t>
  </si>
  <si>
    <t>EIN:</t>
  </si>
  <si>
    <t xml:space="preserve">Payment Number: </t>
  </si>
  <si>
    <t xml:space="preserve">Date: </t>
  </si>
  <si>
    <t>Date the form is being completed</t>
  </si>
  <si>
    <t>Payment Date:</t>
  </si>
  <si>
    <t>Full Cancelation</t>
  </si>
  <si>
    <t>Federal &amp; State Taxes:</t>
  </si>
  <si>
    <t>Federal Taxes:</t>
  </si>
  <si>
    <t xml:space="preserve">State Taxes: </t>
  </si>
  <si>
    <t>Amount Paid:</t>
  </si>
  <si>
    <t>This should match the pay codes and deductions that occurred on the payment. Verify using Drill Around</t>
  </si>
  <si>
    <t>Amount to be Paid:</t>
  </si>
  <si>
    <t xml:space="preserve">This is the amount the employee should have received </t>
  </si>
  <si>
    <t xml:space="preserve">Hours to Recover: </t>
  </si>
  <si>
    <t>List the amount of hours for each pay code that should be recovered.</t>
  </si>
  <si>
    <t xml:space="preserve">Amount to Recover: </t>
  </si>
  <si>
    <t>This amount is calculated by the form by taking Amount Paid column less Amount to be Paid column.</t>
  </si>
  <si>
    <t>Worksheet Section:</t>
  </si>
  <si>
    <t>Pay Section:</t>
  </si>
  <si>
    <t>Deduction Section:</t>
  </si>
  <si>
    <t>Employee &amp; Payment Information:</t>
  </si>
  <si>
    <t>Non-Taxable Uniform</t>
  </si>
  <si>
    <t>Non-Taxable Travel</t>
  </si>
  <si>
    <t>Taxable Travel</t>
  </si>
  <si>
    <t>Taxable Military Differential Pay</t>
  </si>
  <si>
    <t>Taxable Imputed Income</t>
  </si>
  <si>
    <t>Taxable Uniform Allowance</t>
  </si>
  <si>
    <t>Taxable Auto Usage</t>
  </si>
  <si>
    <t>Specific Line Items:</t>
  </si>
  <si>
    <t>Taxes</t>
  </si>
  <si>
    <t>Health Insurance</t>
  </si>
  <si>
    <t>Dental Insurance</t>
  </si>
  <si>
    <t>ASRS LTD</t>
  </si>
  <si>
    <t>Other Pre-Tax Insurance</t>
  </si>
  <si>
    <t>Other Pre-Tax Deductions</t>
  </si>
  <si>
    <t>Other Pre-Tax Deductions - Buybacks</t>
  </si>
  <si>
    <t>Other After Tax Insurance</t>
  </si>
  <si>
    <t>Other After Tax Deductions</t>
  </si>
  <si>
    <t>Garnishment After Tax Deductions</t>
  </si>
  <si>
    <t>ELECTED OFFICIALS &amp; JUDGES - FY13 (.1150)</t>
  </si>
  <si>
    <t xml:space="preserve">Employee: </t>
  </si>
  <si>
    <t>Employer:</t>
  </si>
  <si>
    <t>Retirement Plan</t>
  </si>
  <si>
    <t>SUTA</t>
  </si>
  <si>
    <t>Personnel Charges</t>
  </si>
  <si>
    <t>Accumulate Sick Leave Charges</t>
  </si>
  <si>
    <t>Basic Life</t>
  </si>
  <si>
    <t>ER LTD</t>
  </si>
  <si>
    <t xml:space="preserve">Detailed Explanation: </t>
  </si>
  <si>
    <t xml:space="preserve">Preparer's Signature: </t>
  </si>
  <si>
    <t>Person completing the form</t>
  </si>
  <si>
    <t xml:space="preserve">Reviewer's Signature: </t>
  </si>
  <si>
    <t xml:space="preserve">Approver's Signature: </t>
  </si>
  <si>
    <t>Agency name will default based on 2 letter Agency code</t>
  </si>
  <si>
    <t>Type the first &amp; last name</t>
  </si>
  <si>
    <t>Type the EIN</t>
  </si>
  <si>
    <t>Type the Payment Number</t>
  </si>
  <si>
    <t>Type the Payment date</t>
  </si>
  <si>
    <t>APPROVER'S SIGNATURE</t>
  </si>
  <si>
    <t>REVIEWER'S NAME (MAY BE THE SAME AS THE APPROVER)</t>
  </si>
  <si>
    <t>REVIEWER  EIN</t>
  </si>
  <si>
    <t>PHONE NUMBER</t>
  </si>
  <si>
    <t>OVERPAYMENT TYPE:</t>
  </si>
  <si>
    <t>FULL CANCELATION OR PARTIAL OVERPAY?</t>
  </si>
  <si>
    <t>Partial Overpay</t>
  </si>
  <si>
    <t>Partial Overpayment</t>
  </si>
  <si>
    <t>FOR PARTIAL OVERPAYMENTS ONLY:</t>
  </si>
  <si>
    <t>FOR EITHER FULL CANCELATION OR PARTIAL OVERPAYMENT:</t>
  </si>
  <si>
    <t>JANUARY 1 2011-AZ Tax Change/FICA</t>
  </si>
  <si>
    <t>F001</t>
  </si>
  <si>
    <t>AMRA</t>
  </si>
  <si>
    <t>F003</t>
  </si>
  <si>
    <t>AMRA - LIMITED</t>
  </si>
  <si>
    <t>F005</t>
  </si>
  <si>
    <t>ARIZONA DEPARTMENT OF ADMINISTRATION - GENERAL ACCOUNTING OFFICE</t>
  </si>
  <si>
    <t>SELECT - NON-TAXABLE REIMBURSEMENTS</t>
  </si>
  <si>
    <t>CELL PHONE ALLOWANCE</t>
  </si>
  <si>
    <t>SELECT - TAXABLE REIMBURSEMENTS</t>
  </si>
  <si>
    <t>TOOLS ALLOWANCE</t>
  </si>
  <si>
    <t>REPAIR &amp; MAINTENANCE - VEHICLE - NONTAX</t>
  </si>
  <si>
    <t>EDUCATION ASSISTANCE PROGRAM - BOTH</t>
  </si>
  <si>
    <t>EDUCATION ASSISTANCE PROGRAM -TAXABLE</t>
  </si>
  <si>
    <t>EDUCATION ASSISTANCE OTHER - NONTAX</t>
  </si>
  <si>
    <t>CONFERENCE/TRAINING FEES - NONTAX</t>
  </si>
  <si>
    <t>POSTAGE/DELIVERY - NONTAX</t>
  </si>
  <si>
    <t>HOUSEKEEPING SUPPLIES  - NONTAX</t>
  </si>
  <si>
    <t>OFFICE SUPPLIES  - NONTAX</t>
  </si>
  <si>
    <t>TOOLS  - NONTAX</t>
  </si>
  <si>
    <t>CELL PHONE - NONTAX</t>
  </si>
  <si>
    <t>EMPLOYEE RECOGNITION - NONTAX</t>
  </si>
  <si>
    <t>DUES &amp; PORFESSIONAL LICENSE - NONTAX</t>
  </si>
  <si>
    <t>EMPLOYEE RELOCATION - NONTAX</t>
  </si>
  <si>
    <t>OTHER MISCELLANEOUS REIMBURSEMENT - NONTAX</t>
  </si>
  <si>
    <t>Non-Taxable Reimbursements</t>
  </si>
  <si>
    <t>Taxable Reimbursements</t>
  </si>
  <si>
    <t>For full cancels, leave pay and deduction info blank, go to line 99 (explanation section).</t>
  </si>
  <si>
    <r>
      <t>REQUIRED</t>
    </r>
    <r>
      <rPr>
        <b/>
        <sz val="10"/>
        <rFont val="Arial"/>
        <family val="2"/>
      </rPr>
      <t xml:space="preserve"> - DETAILED EXPLANATION:  </t>
    </r>
  </si>
  <si>
    <t>Employee Signature:</t>
  </si>
  <si>
    <t>Date</t>
  </si>
  <si>
    <r>
      <t xml:space="preserve">This is </t>
    </r>
    <r>
      <rPr>
        <sz val="10"/>
        <color indexed="10"/>
        <rFont val="Arial"/>
        <family val="2"/>
      </rPr>
      <t>REQUIRED</t>
    </r>
  </si>
  <si>
    <t>PSRS DEF RET OPT PLAN (DROP) FY13 (.0955)</t>
  </si>
  <si>
    <r>
      <t xml:space="preserve">This is </t>
    </r>
    <r>
      <rPr>
        <sz val="10"/>
        <color indexed="10"/>
        <rFont val="Arial"/>
        <family val="2"/>
      </rPr>
      <t xml:space="preserve">REQUIRED. </t>
    </r>
    <r>
      <rPr>
        <sz val="10"/>
        <rFont val="Arial"/>
        <family val="2"/>
      </rPr>
      <t xml:space="preserve">The IRS requires the Employer to obtain a written certification from the employee to recover overpaid taxes. </t>
    </r>
  </si>
  <si>
    <t>RETIREE HEALTH PREMIUM SUBSIDY</t>
  </si>
  <si>
    <t>M999</t>
  </si>
  <si>
    <r>
      <t xml:space="preserve">This is </t>
    </r>
    <r>
      <rPr>
        <sz val="10"/>
        <color indexed="10"/>
        <rFont val="Arial"/>
        <family val="2"/>
      </rPr>
      <t>REQUIRED</t>
    </r>
    <r>
      <rPr>
        <sz val="10"/>
        <rFont val="Arial"/>
        <family val="2"/>
      </rPr>
      <t>.  Authorized signer on GAO-3 to approve the worksheet</t>
    </r>
  </si>
  <si>
    <t xml:space="preserve">Taxes </t>
  </si>
  <si>
    <t>Person who validated calculations of Preparer's entries</t>
  </si>
  <si>
    <t xml:space="preserve">REQUIRED - CURRENT YEAR FICA TAX REFUND CERTIFICATION: </t>
  </si>
  <si>
    <t>EMPLOYER'S ANNUITY (.05)</t>
  </si>
  <si>
    <t>ABOR/ORP (.07)</t>
  </si>
  <si>
    <t>JANUARY 1 2012-FICA Change</t>
  </si>
  <si>
    <t>BA</t>
  </si>
  <si>
    <t xml:space="preserve">BOARD OF ATHLETIC TRAINING </t>
  </si>
  <si>
    <t>add</t>
  </si>
  <si>
    <t>ADMINISTRATIVE WAGE GARNISH $</t>
  </si>
  <si>
    <t>GAWD</t>
  </si>
  <si>
    <t>ADMINISTRATIVE WAGE GARNISH %</t>
  </si>
  <si>
    <t>GAWP</t>
  </si>
  <si>
    <t>CHILD MEDICAL ARREARS $</t>
  </si>
  <si>
    <t>ADD</t>
  </si>
  <si>
    <t>GMAD</t>
  </si>
  <si>
    <t>GMAP</t>
  </si>
  <si>
    <t>GMCD</t>
  </si>
  <si>
    <t>GMCP</t>
  </si>
  <si>
    <t>GREF</t>
  </si>
  <si>
    <t>GSAD</t>
  </si>
  <si>
    <t>GSAP</t>
  </si>
  <si>
    <t>CHILD MEDICAL ARREARS %</t>
  </si>
  <si>
    <t>CHILD MEDICAL CURRENT $</t>
  </si>
  <si>
    <t>CHILD MEDICAL CURRENT %</t>
  </si>
  <si>
    <t>GARNISHMENT REFUND</t>
  </si>
  <si>
    <t>SPOUSAL SUPPORT ARREARS $</t>
  </si>
  <si>
    <t>SPOUSAL SUPPORT ARREARS %</t>
  </si>
  <si>
    <t>CR</t>
  </si>
  <si>
    <t>COTTON RESEARCH COUNCIL</t>
  </si>
  <si>
    <t>SELECT - ACR (ALT CONTRIBUTION RATE)</t>
  </si>
  <si>
    <t>SELECT - HSA ER CONTRIBUTION</t>
  </si>
  <si>
    <t>ASRS SYSTEM 300 - FY11 (.0700)</t>
  </si>
  <si>
    <t>PSRS CAPITOL POLICE - FY11 (.0765)</t>
  </si>
  <si>
    <t>ASRS REFUND FY12</t>
  </si>
  <si>
    <t>ASRS PLAN - FY13 (.109)</t>
  </si>
  <si>
    <t>PSRS G&amp;F - FY13 (.0955)</t>
  </si>
  <si>
    <t>CORP DOC - FY13 (.1114)</t>
  </si>
  <si>
    <t>ELECTED OFFICIALS &amp; JUDGES - FY13 (.2087)</t>
  </si>
  <si>
    <t>CORP DJC - FY13 (.123)</t>
  </si>
  <si>
    <t>PSRS DPS - FY13 (.4871)</t>
  </si>
  <si>
    <t>PSRS G&amp;F - FY13 (.5054)</t>
  </si>
  <si>
    <t>PSRS AG INVESTIGATORS - FY13 (1.3604)</t>
  </si>
  <si>
    <t>PSRS FIREFIGHTERS - FY13 (.2054)</t>
  </si>
  <si>
    <t>PSRS LIQUOR CONTROL OFFICER - FY13 (.4699)</t>
  </si>
  <si>
    <t>PSRS PARKS - FY13 (.2516)</t>
  </si>
  <si>
    <t>ASRS LTD - FY10 - FY11 (.0025)</t>
  </si>
  <si>
    <t>ASRS SYSTEM 300 - FY12 (.0700)</t>
  </si>
  <si>
    <t>PSRS G&amp;F - FY12 (.0865)</t>
  </si>
  <si>
    <t>ASRS SYSTEM 300 - FY12 (.0763)</t>
  </si>
  <si>
    <t>ASRS SYSTEM 300 - FY11 (.0759)</t>
  </si>
  <si>
    <t>ASRS LTD - (7/1/11-7/20/11) (.0025)</t>
  </si>
  <si>
    <t>SELECT - LTD  PSPRS/CORP/EORP</t>
  </si>
  <si>
    <t>COMMON ERRORS - PLEASE CHECK:</t>
  </si>
  <si>
    <t>Taxes Incorrect</t>
  </si>
  <si>
    <t>Retirement Incorrect</t>
  </si>
  <si>
    <t>Make sure the correct percentage is used.  Please read comment in rows 48 &amp; 87 regarding wages subject to retirement calculation</t>
  </si>
  <si>
    <t>Make sure all pre-tax deductions are listed and in the proper rows</t>
  </si>
  <si>
    <t>No Signature</t>
  </si>
  <si>
    <t>Signatures are required for Employee, Preparer, and Reviewer</t>
  </si>
  <si>
    <t>Short Term Disability is calculated as a percentage of pay subject to a payment limit.  Please check PR14.</t>
  </si>
  <si>
    <t>Workers Comp credit not taken</t>
  </si>
  <si>
    <t>Gross Pay Incorrect</t>
  </si>
  <si>
    <t>All pay must be listed, even if you are not recovering</t>
  </si>
  <si>
    <t>Amount collected incorrect</t>
  </si>
  <si>
    <t>Make sure the employee submits payment equal to the Net Pay Difference to recover, cell F71</t>
  </si>
  <si>
    <t>AMOUNT PAID</t>
  </si>
  <si>
    <t>E.I.N.</t>
  </si>
  <si>
    <t>EMPLOYEE NAME</t>
  </si>
  <si>
    <t>DATE</t>
  </si>
  <si>
    <t>AGENCY I.D.</t>
  </si>
  <si>
    <t>AGENCY NAME</t>
  </si>
  <si>
    <t>TOTAL GROSS PAY</t>
  </si>
  <si>
    <t>FEDERAL TAX</t>
  </si>
  <si>
    <t>T101</t>
  </si>
  <si>
    <t>T103</t>
  </si>
  <si>
    <t>T105</t>
  </si>
  <si>
    <t>T107</t>
  </si>
  <si>
    <t>STATE TAX</t>
  </si>
  <si>
    <t>T201</t>
  </si>
  <si>
    <t>HEALTH INSURANCE</t>
  </si>
  <si>
    <t>DENTAL INSURANCE</t>
  </si>
  <si>
    <t>TOTAL DEDUCTIONS</t>
  </si>
  <si>
    <t>NET PAY</t>
  </si>
  <si>
    <t>EMPLOYER EXPENSES</t>
  </si>
  <si>
    <t>T102</t>
  </si>
  <si>
    <t>T104</t>
  </si>
  <si>
    <t>T106</t>
  </si>
  <si>
    <t>OVERPAYMENT WORKSHEET</t>
  </si>
  <si>
    <t>FICA Taxable Wages</t>
  </si>
  <si>
    <t>EMPLOYEE DEDUCTIONS</t>
  </si>
  <si>
    <t>T202</t>
  </si>
  <si>
    <t>MQGE Taxable Wages</t>
  </si>
  <si>
    <t>ACCUM SICK CHRG (.0040)</t>
  </si>
  <si>
    <t>WORKERS COMP (PR18.1 Varies)</t>
  </si>
  <si>
    <t>AMOUNT TO BE PAID</t>
  </si>
  <si>
    <t>HOURS TO RECOVER</t>
  </si>
  <si>
    <t>DIFFERENCE TO RECOVER</t>
  </si>
  <si>
    <r>
      <t>DESCRIPTION</t>
    </r>
    <r>
      <rPr>
        <sz val="10"/>
        <rFont val="Arial"/>
        <family val="2"/>
      </rPr>
      <t xml:space="preserve"> </t>
    </r>
  </si>
  <si>
    <t>SELECT ONE</t>
  </si>
  <si>
    <t>AB</t>
  </si>
  <si>
    <t>ACCOUNTANCY BOARD</t>
  </si>
  <si>
    <t>AD</t>
  </si>
  <si>
    <t>DEPARTMENT OF ADMINISTRATION</t>
  </si>
  <si>
    <t>AG</t>
  </si>
  <si>
    <t>ATTORNEY GENERAL</t>
  </si>
  <si>
    <t>AH</t>
  </si>
  <si>
    <t>DEPARTMENT OF AGRICULTURE</t>
  </si>
  <si>
    <t>AN</t>
  </si>
  <si>
    <t>ACUPUNCTURE BOARD OF EXAMINERS</t>
  </si>
  <si>
    <t>AU</t>
  </si>
  <si>
    <t>AUDITOR GENERAL</t>
  </si>
  <si>
    <t>BB</t>
  </si>
  <si>
    <t>BARBER EXAMINERS BOARD</t>
  </si>
  <si>
    <t>BF</t>
  </si>
  <si>
    <t>BOARD OF FINGERPRINTING</t>
  </si>
  <si>
    <t>BH</t>
  </si>
  <si>
    <t>BOARD OF BEHAVIORAL HEALTH EXAMINERS</t>
  </si>
  <si>
    <t>BN</t>
  </si>
  <si>
    <t>STATE BOARD OF NURSING</t>
  </si>
  <si>
    <t>BR</t>
  </si>
  <si>
    <t>BOARD OF REGENTS</t>
  </si>
  <si>
    <t>CB</t>
  </si>
  <si>
    <t>COSMETOLOGY BOARD</t>
  </si>
  <si>
    <t>CC</t>
  </si>
  <si>
    <t>CORPORATION COMMISSION</t>
  </si>
  <si>
    <t>CE</t>
  </si>
  <si>
    <t>CHIROPRACTIC EXAMINERS BOARD</t>
  </si>
  <si>
    <t>CL</t>
  </si>
  <si>
    <t>EXPOSITION AND STATE FAIR BOARD</t>
  </si>
  <si>
    <t>CO</t>
  </si>
  <si>
    <t>COURT OF APPEALS</t>
  </si>
  <si>
    <t>CS</t>
  </si>
  <si>
    <t>STATE BOARD FOR CHARTER SCHOOLS</t>
  </si>
  <si>
    <t>CT</t>
  </si>
  <si>
    <t>COURT OF APPEALS DIV II</t>
  </si>
  <si>
    <t>DC</t>
  </si>
  <si>
    <t>DEPT OF CORRECTIONS</t>
  </si>
  <si>
    <t>DE</t>
  </si>
  <si>
    <t>DEPARTMENT OF ECONOMIC SECURITY</t>
  </si>
  <si>
    <t>DF</t>
  </si>
  <si>
    <t>COMM FOR THE DEAF &amp; THE HARD OF HEARING</t>
  </si>
  <si>
    <t>DI</t>
  </si>
  <si>
    <t>DISEASE CONTROL RESEARCH</t>
  </si>
  <si>
    <t>DJ</t>
  </si>
  <si>
    <t>AZ DEPARTMENT OF JUVENILE CORRECTIONS</t>
  </si>
  <si>
    <t>DO</t>
  </si>
  <si>
    <t>DISPENSING OPTICIANS BOARD</t>
  </si>
  <si>
    <t>DT</t>
  </si>
  <si>
    <t>DEPARTMENT OF TRANSPORTATION</t>
  </si>
  <si>
    <t>DX</t>
  </si>
  <si>
    <t>BOARD OF DENTAL EXAMINERS</t>
  </si>
  <si>
    <t>EC</t>
  </si>
  <si>
    <t>CITIZENS CLEAN ELECTION COMMISSION</t>
  </si>
  <si>
    <t>ED</t>
  </si>
  <si>
    <t>DEPARTMENT OF EDUCATION</t>
  </si>
  <si>
    <t>EQ</t>
  </si>
  <si>
    <t>STATE BOARD OF EQUALIZATION</t>
  </si>
  <si>
    <t>EV</t>
  </si>
  <si>
    <t>DEPARTMENT OF ENVIRONMENTAL QUALITY</t>
  </si>
  <si>
    <t>FD</t>
  </si>
  <si>
    <t>FUNERAL DIRECTORS &amp; EMBALMERS</t>
  </si>
  <si>
    <t>GF</t>
  </si>
  <si>
    <t>GAME AND FISH DEPARTMENT</t>
  </si>
  <si>
    <t>GH</t>
  </si>
  <si>
    <t>GOVERNOR'S OFFICE OF HIGHWAY SAFETY</t>
  </si>
  <si>
    <t>GM</t>
  </si>
  <si>
    <t>ARIZONA DEPARTMENT OF GAMING</t>
  </si>
  <si>
    <t>GV</t>
  </si>
  <si>
    <t>GOVERNOR</t>
  </si>
  <si>
    <t>HC</t>
  </si>
  <si>
    <t>AHCCCS</t>
  </si>
  <si>
    <t>HD</t>
  </si>
  <si>
    <t>HOUSING DEVELOPMENT</t>
  </si>
  <si>
    <t>HE</t>
  </si>
  <si>
    <t>HOMEOPATHIC MEDICAL EXAMINERS</t>
  </si>
  <si>
    <t>HG</t>
  </si>
  <si>
    <t>OFFICE OF ADMINISTRATIVE HEARING</t>
  </si>
  <si>
    <t>HI</t>
  </si>
  <si>
    <t>HISTORICAL SOCIETY</t>
  </si>
  <si>
    <t>HO</t>
  </si>
  <si>
    <t>HOUSE OF REPRESENTATIVES</t>
  </si>
  <si>
    <t>HS</t>
  </si>
  <si>
    <t>DEPARTMENT OF HEALTH SERVICES</t>
  </si>
  <si>
    <t>HU</t>
  </si>
  <si>
    <t>ARIZONA COMMISSION ON THE ARTS</t>
  </si>
  <si>
    <t>IC</t>
  </si>
  <si>
    <t>INDUSTRIAL COMMISSION</t>
  </si>
  <si>
    <t>ID</t>
  </si>
  <si>
    <t>JC</t>
  </si>
  <si>
    <t>ARIZONA CRIMINAL JUSTICE COMMISSION</t>
  </si>
  <si>
    <t>JL</t>
  </si>
  <si>
    <t>JOINT LEGISATIVE BUDGET COMMITTEE</t>
  </si>
  <si>
    <t>LA</t>
  </si>
  <si>
    <t>DEPARTMENT OF LIBRARY &amp; ARCHIVES</t>
  </si>
  <si>
    <t>LC</t>
  </si>
  <si>
    <t>LEGISLATIVE COUNCIL</t>
  </si>
  <si>
    <t>LD</t>
  </si>
  <si>
    <t>LAND DEPARTMENT</t>
  </si>
  <si>
    <t>LL</t>
  </si>
  <si>
    <t>LIQUOR LICENSES DEPARTMENT</t>
  </si>
  <si>
    <t>LO</t>
  </si>
  <si>
    <t>LOTTERY</t>
  </si>
  <si>
    <t>MA</t>
  </si>
  <si>
    <t>EMERGENCY MANAGEMENT &amp; MILITARY AFFAIRS</t>
  </si>
  <si>
    <t>ME</t>
  </si>
  <si>
    <t>ARIZONA MEDICAL BOARD</t>
  </si>
  <si>
    <t>MI</t>
  </si>
  <si>
    <t>MINE INSPECTOR</t>
  </si>
  <si>
    <t>NB</t>
  </si>
  <si>
    <t>NATUROPATHIC BOARD</t>
  </si>
  <si>
    <t>NC</t>
  </si>
  <si>
    <t>NURSING CARE EXAM BOARD</t>
  </si>
  <si>
    <t>NS</t>
  </si>
  <si>
    <t>NAVIGABLE STREAMS AJUDICATION</t>
  </si>
  <si>
    <t>OB</t>
  </si>
  <si>
    <t>OPTOMETRY BOARD</t>
  </si>
  <si>
    <t>OS</t>
  </si>
  <si>
    <t>OSTEOPATHIC EXAMINERS BOARD</t>
  </si>
  <si>
    <t>OT</t>
  </si>
  <si>
    <t>OCCUPATIONAL THERAPY EX. BOARD</t>
  </si>
  <si>
    <t>PB</t>
  </si>
  <si>
    <t>PERSONNEL BOARD</t>
  </si>
  <si>
    <t>PE</t>
  </si>
  <si>
    <t>ARIZONA COMMISSION FOR POSTSECONDARY ED</t>
  </si>
  <si>
    <t>PH</t>
  </si>
  <si>
    <t>PRESCOTT HISTORICAL SOCIETY</t>
  </si>
  <si>
    <t>PI</t>
  </si>
  <si>
    <t>PIONEER'S HOME</t>
  </si>
  <si>
    <t>PM</t>
  </si>
  <si>
    <t>PHARMACY BOARD</t>
  </si>
  <si>
    <t>PO</t>
  </si>
  <si>
    <t>PODIATRY EXAMINERS BOARD</t>
  </si>
  <si>
    <t>PP</t>
  </si>
  <si>
    <t>BOARD OF EXECUTIVE CLEMENCY</t>
  </si>
  <si>
    <t>PR</t>
  </si>
  <si>
    <t>PARKS BOARD</t>
  </si>
  <si>
    <t>PS</t>
  </si>
  <si>
    <t>DEPARTMENT OF PUBLIC SAFETY</t>
  </si>
  <si>
    <t>PT</t>
  </si>
  <si>
    <t>PHYSICAL THERAPY EXAMINERS BOARD</t>
  </si>
  <si>
    <t>PV</t>
  </si>
  <si>
    <t>PRIVATE POST-SECONDARY EDUCATION</t>
  </si>
  <si>
    <t>RB</t>
  </si>
  <si>
    <t>BOARD OF RESPIRATORY CARE EXAMINERS</t>
  </si>
  <si>
    <t>RD</t>
  </si>
  <si>
    <t>INDEPENDENT REDISTRICTING COMMISSION</t>
  </si>
  <si>
    <t>RE</t>
  </si>
  <si>
    <t>REAL ESTATE DEPARTMENT</t>
  </si>
  <si>
    <t>RG</t>
  </si>
  <si>
    <t>REGISTRAR OF CONTRACTORS</t>
  </si>
  <si>
    <t>RT</t>
  </si>
  <si>
    <t>RETIREMENT SYSTEM</t>
  </si>
  <si>
    <t>RV</t>
  </si>
  <si>
    <t>DEPARTMENT OF REVENUE</t>
  </si>
  <si>
    <t>SD</t>
  </si>
  <si>
    <t>SCHOOL FOR THE DEAF &amp; BLIND</t>
  </si>
  <si>
    <t>SF</t>
  </si>
  <si>
    <t>SCHOOL FACILITIES BOARD</t>
  </si>
  <si>
    <t>SN</t>
  </si>
  <si>
    <t>SENATE</t>
  </si>
  <si>
    <t>SP</t>
  </si>
  <si>
    <t>SUPREME COURT</t>
  </si>
  <si>
    <t>ST</t>
  </si>
  <si>
    <t>SECRETARY OF STATE</t>
  </si>
  <si>
    <t>SY</t>
  </si>
  <si>
    <t>PSYCHOLOGIST EXAMINERS BOARD</t>
  </si>
  <si>
    <t>TE</t>
  </si>
  <si>
    <t>TECHNICAL REGISTRATION BOARD</t>
  </si>
  <si>
    <t>TO</t>
  </si>
  <si>
    <t>OFFICE OF TOURISM</t>
  </si>
  <si>
    <t>TR</t>
  </si>
  <si>
    <t>STATE TREASURER</t>
  </si>
  <si>
    <t>TX</t>
  </si>
  <si>
    <t>TAX APPEALS BOARD</t>
  </si>
  <si>
    <t>UO</t>
  </si>
  <si>
    <t>RESIDENTIAL UTILITIES CONSUMER'S OFFICE</t>
  </si>
  <si>
    <t>VS</t>
  </si>
  <si>
    <t>VETERAN'S SERVICE</t>
  </si>
  <si>
    <t>VT</t>
  </si>
  <si>
    <t>VETERINARY MEDICAL EXAMINERS BOARD</t>
  </si>
  <si>
    <t>WC</t>
  </si>
  <si>
    <t>WATER RESOURCES</t>
  </si>
  <si>
    <t>YY</t>
  </si>
  <si>
    <t>RETIREE ACCUMULATED SICK LEAVE</t>
  </si>
  <si>
    <t>OTHER</t>
  </si>
  <si>
    <t xml:space="preserve">REGULAR PAY                   </t>
  </si>
  <si>
    <t>100A</t>
  </si>
  <si>
    <t xml:space="preserve">STAFF DEVELOPMENT             </t>
  </si>
  <si>
    <t xml:space="preserve">REG IN EXCESS OF 40 HRS       </t>
  </si>
  <si>
    <t>EXCLUDED EMPLOYEES EXTRA HOURS</t>
  </si>
  <si>
    <t>104A</t>
  </si>
  <si>
    <t>WORK FOR SECONDARY AGY - NO OT</t>
  </si>
  <si>
    <t xml:space="preserve">PARTIAL DAY ABSENCE           </t>
  </si>
  <si>
    <t>106A</t>
  </si>
  <si>
    <t xml:space="preserve">BOARD/COMMISSION SALARY-PP    </t>
  </si>
  <si>
    <t xml:space="preserve">TEMP EMP SALARY W/RET         </t>
  </si>
  <si>
    <t>107A</t>
  </si>
  <si>
    <t xml:space="preserve">TEMP EMP SALARY W/O RET       </t>
  </si>
  <si>
    <t xml:space="preserve">TELECOMMUTING HOURS           </t>
  </si>
  <si>
    <t xml:space="preserve">GOVERNOR'S MENTOR PRGRM       </t>
  </si>
  <si>
    <t xml:space="preserve">RETRO PAY                     </t>
  </si>
  <si>
    <t xml:space="preserve">RETRO PAY - SPECIAL           </t>
  </si>
  <si>
    <t xml:space="preserve">ANNUAL LEAVE TAKEN            </t>
  </si>
  <si>
    <t xml:space="preserve">ANNUAL LEAVE PAYOUT W/RET     </t>
  </si>
  <si>
    <t>301A</t>
  </si>
  <si>
    <t xml:space="preserve">ANNUAL LEAVE PAYOUT W/O RET   </t>
  </si>
  <si>
    <t xml:space="preserve">ANN LVE - FINAL ACCRUAL W/RET </t>
  </si>
  <si>
    <t>302A</t>
  </si>
  <si>
    <t>ANN LVE - FINAL ACCRUAL W/O RE</t>
  </si>
  <si>
    <t xml:space="preserve">ANNUAL LEAVE - OLD            </t>
  </si>
  <si>
    <t xml:space="preserve">DONATED LEAVE TAKEN           </t>
  </si>
  <si>
    <t xml:space="preserve">SICK LEAVE TAKEN              </t>
  </si>
  <si>
    <t xml:space="preserve">SICK LEAVE - FAMILY           </t>
  </si>
  <si>
    <t xml:space="preserve">RASL PAYOUT                   </t>
  </si>
  <si>
    <t xml:space="preserve">HOLIDAY PAY                   </t>
  </si>
  <si>
    <t xml:space="preserve">HOLIDAY LEAVE EARNED          </t>
  </si>
  <si>
    <t xml:space="preserve">HOLIDAY LEAVE TAKEN           </t>
  </si>
  <si>
    <t xml:space="preserve">HOLIDAY LEAVE PAYOUT W/RET    </t>
  </si>
  <si>
    <t>323A</t>
  </si>
  <si>
    <t xml:space="preserve">HOLIDAY LEAVE PAYOUT W/O RET  </t>
  </si>
  <si>
    <t xml:space="preserve">HOLIDAY LVE-FINAL ACCR W/RET  </t>
  </si>
  <si>
    <t>324A</t>
  </si>
  <si>
    <t>HOLIDAY LVE-FINAL ACCR W/O RET</t>
  </si>
  <si>
    <t xml:space="preserve">COMPENSATORY LEAVE TAKEN      </t>
  </si>
  <si>
    <t xml:space="preserve">COMP LEAVE PAYOUT W/RET       </t>
  </si>
  <si>
    <t>331A</t>
  </si>
  <si>
    <t xml:space="preserve">COMP LEAVE PAYOUT W/O RET     </t>
  </si>
  <si>
    <t>COMP LEAVE-FINAL ACCRUAL W/RET</t>
  </si>
  <si>
    <t>332A</t>
  </si>
  <si>
    <t>COMP LEAVE-FINL ACCRUAL W/O RE</t>
  </si>
  <si>
    <t xml:space="preserve">COMP LEAVE -UNUSED W/RET      </t>
  </si>
  <si>
    <t xml:space="preserve">COMP LEAVE -UNUSED W/O RET    </t>
  </si>
  <si>
    <t xml:space="preserve">BEREAVEMENT LEAVE TAKEN       </t>
  </si>
  <si>
    <t xml:space="preserve">CIVIC DUTY TAKEN              </t>
  </si>
  <si>
    <t xml:space="preserve">EDUCATION LEAVE TAKEN         </t>
  </si>
  <si>
    <t xml:space="preserve">ADMIN LEAVE - PAID            </t>
  </si>
  <si>
    <t xml:space="preserve">ADMIN LEAVE - EMERGENCY       </t>
  </si>
  <si>
    <t xml:space="preserve">MILITARY LEAVE TAKEN          </t>
  </si>
  <si>
    <t xml:space="preserve">SPECIAL LEAVE PAY OFF W/RET   </t>
  </si>
  <si>
    <t>390A</t>
  </si>
  <si>
    <t xml:space="preserve">SPECIAL LEAVE PAY OFF W/O RET </t>
  </si>
  <si>
    <t xml:space="preserve">SETTLEMENT-NO RETIREMENT      </t>
  </si>
  <si>
    <t>400A</t>
  </si>
  <si>
    <t xml:space="preserve">SETTLEMENT-WITH RETIREMENT    </t>
  </si>
  <si>
    <t>600A</t>
  </si>
  <si>
    <t>600B</t>
  </si>
  <si>
    <t>600C</t>
  </si>
  <si>
    <t>600D</t>
  </si>
  <si>
    <t>600E</t>
  </si>
  <si>
    <t>600F</t>
  </si>
  <si>
    <t>600G</t>
  </si>
  <si>
    <t>600H</t>
  </si>
  <si>
    <t>600J</t>
  </si>
  <si>
    <t>600K</t>
  </si>
  <si>
    <t>600M</t>
  </si>
  <si>
    <t>600N</t>
  </si>
  <si>
    <t>600P</t>
  </si>
  <si>
    <t>600Q</t>
  </si>
  <si>
    <t>MILTARY TAX-BASE/EMERGENCY PAY</t>
  </si>
  <si>
    <t>MILITARY NTAX-HOUSING/SUBSISTE</t>
  </si>
  <si>
    <t xml:space="preserve">INDUSTRIAL LEAVE WITHOUT PAY  </t>
  </si>
  <si>
    <t xml:space="preserve">DPS INDUSTRIAL LEAVE          </t>
  </si>
  <si>
    <t xml:space="preserve">LEAVE WITHOUT PAY             </t>
  </si>
  <si>
    <t>LEAVE WITHOUT PAY-UNAUTHORIZED</t>
  </si>
  <si>
    <t xml:space="preserve">LOCAL OFFICE COORDINATOR      </t>
  </si>
  <si>
    <t>701A</t>
  </si>
  <si>
    <t>LOCAL OFFICE COORD-ADJUSTMENTS</t>
  </si>
  <si>
    <t xml:space="preserve">SPECIAL PERFORMANCE AWARDS    </t>
  </si>
  <si>
    <t>702A</t>
  </si>
  <si>
    <t>SPEC PERFORM AWARDS-ADJUSTMNTS</t>
  </si>
  <si>
    <t>DJ TEACHER PERFORMANCE- ANNUAL</t>
  </si>
  <si>
    <t xml:space="preserve">DJ PROP 301 % - BI-ANNUAL     </t>
  </si>
  <si>
    <t xml:space="preserve">STIPEND - MEDICAL - $         </t>
  </si>
  <si>
    <t>705A</t>
  </si>
  <si>
    <t xml:space="preserve">STIPEND - MEDICAL - $57.6932  </t>
  </si>
  <si>
    <t>705B</t>
  </si>
  <si>
    <t xml:space="preserve">STIPEND - MEDICAL - $92.3077  </t>
  </si>
  <si>
    <t>705C</t>
  </si>
  <si>
    <t xml:space="preserve">STIPEND - MEDICAL - $24.0385  </t>
  </si>
  <si>
    <t>705D</t>
  </si>
  <si>
    <t xml:space="preserve">STIPEND - MEDICAL - $48.0769  </t>
  </si>
  <si>
    <t>705E</t>
  </si>
  <si>
    <t xml:space="preserve">STIPEND - MEDICAL - $23.0769  </t>
  </si>
  <si>
    <t>705F</t>
  </si>
  <si>
    <t xml:space="preserve">STIPEND - MEDICAL - $38.4615  </t>
  </si>
  <si>
    <t>705G</t>
  </si>
  <si>
    <t xml:space="preserve">STIPEND - MEDICAL - $76.9231  </t>
  </si>
  <si>
    <t>705H</t>
  </si>
  <si>
    <t xml:space="preserve">STIPEND - MEDICAL - $28.8462  </t>
  </si>
  <si>
    <t>706A</t>
  </si>
  <si>
    <t xml:space="preserve">STIPEND - MEDICAL - 10%       </t>
  </si>
  <si>
    <t>706B</t>
  </si>
  <si>
    <t xml:space="preserve">STIPEND - MEDICAL - 20%       </t>
  </si>
  <si>
    <t xml:space="preserve">STIPEND - GEOGRAPHICAL - $    </t>
  </si>
  <si>
    <t>710A</t>
  </si>
  <si>
    <t xml:space="preserve">STIPEND-GEOGRAPHICAL-$58.00   </t>
  </si>
  <si>
    <t>710B</t>
  </si>
  <si>
    <t xml:space="preserve">STIPEND-GEOGRAPHICAL-$25.00   </t>
  </si>
  <si>
    <t>710C</t>
  </si>
  <si>
    <t xml:space="preserve">STIPEND-GEOGRAPHICAL-$28.8462 </t>
  </si>
  <si>
    <t>710D</t>
  </si>
  <si>
    <t xml:space="preserve">STIPEND-GEOGRAPHICAL-$57.6923 </t>
  </si>
  <si>
    <t>710E</t>
  </si>
  <si>
    <t xml:space="preserve">STPND-GEOGRPHCL-$50.00        </t>
  </si>
  <si>
    <t>711A</t>
  </si>
  <si>
    <t xml:space="preserve">STIPEND - GEOGRAPHICAL - 2.5% </t>
  </si>
  <si>
    <t>711B</t>
  </si>
  <si>
    <t xml:space="preserve">STIPEND - GEOGRAPHICAL - 5%   </t>
  </si>
  <si>
    <t>711C</t>
  </si>
  <si>
    <t xml:space="preserve">STIPEND - GEOGRAPHICAL - 10%  </t>
  </si>
  <si>
    <t>711D</t>
  </si>
  <si>
    <t xml:space="preserve">STIPEND - GEOGRAPHICAL - 15%  </t>
  </si>
  <si>
    <t>711E</t>
  </si>
  <si>
    <t>721A</t>
  </si>
  <si>
    <t xml:space="preserve">STIPEND-SPECIAL DUTY - 10%    </t>
  </si>
  <si>
    <t>722A</t>
  </si>
  <si>
    <t>STIPEND-HIRING BONUS-$5160 ANN</t>
  </si>
  <si>
    <t>722B</t>
  </si>
  <si>
    <t xml:space="preserve">STIPEND-HIRING BONUS-$50 WKLY </t>
  </si>
  <si>
    <t>728A</t>
  </si>
  <si>
    <t xml:space="preserve">STIPEND-SNOW PLOW - $22.50    </t>
  </si>
  <si>
    <t xml:space="preserve">STIPEND - SPECIAL UNIT - $    </t>
  </si>
  <si>
    <t>740A</t>
  </si>
  <si>
    <t xml:space="preserve">STIPEND-SPECIAL UNIT-$13.8462 </t>
  </si>
  <si>
    <t xml:space="preserve">STIPEND - RETENTION - $       </t>
  </si>
  <si>
    <t>745A</t>
  </si>
  <si>
    <t xml:space="preserve">STIPEND-RETENTION - $50 WKLY  </t>
  </si>
  <si>
    <t>746A</t>
  </si>
  <si>
    <t xml:space="preserve">STIPEND-RETENTION - 2.5%      </t>
  </si>
  <si>
    <t>746B</t>
  </si>
  <si>
    <t xml:space="preserve">STIPEND-RETENTION - 3%        </t>
  </si>
  <si>
    <t>746C</t>
  </si>
  <si>
    <t xml:space="preserve">STIPEND-RETENTION - 4%        </t>
  </si>
  <si>
    <t xml:space="preserve">STIPEND - RECRUITMENT - $     </t>
  </si>
  <si>
    <t>750A</t>
  </si>
  <si>
    <t xml:space="preserve">STIPEND-RECRUITMENT-$80 WKLY  </t>
  </si>
  <si>
    <t>750B</t>
  </si>
  <si>
    <t xml:space="preserve">STIPEND-RECRUITMENT-$120 WKLY </t>
  </si>
  <si>
    <t>750C</t>
  </si>
  <si>
    <t xml:space="preserve">STIPEND-RECRUITMENT-$160 WKLY </t>
  </si>
  <si>
    <t>755A</t>
  </si>
  <si>
    <t xml:space="preserve">STIPEND - REFERRAL            </t>
  </si>
  <si>
    <t xml:space="preserve">STIPEND - CERTIFICATION - $   </t>
  </si>
  <si>
    <t>760A</t>
  </si>
  <si>
    <t>760B</t>
  </si>
  <si>
    <t>760C</t>
  </si>
  <si>
    <t>760D</t>
  </si>
  <si>
    <t>760E</t>
  </si>
  <si>
    <t>760F</t>
  </si>
  <si>
    <t>760G</t>
  </si>
  <si>
    <t>760H</t>
  </si>
  <si>
    <t>760J</t>
  </si>
  <si>
    <t>760K</t>
  </si>
  <si>
    <t>760M</t>
  </si>
  <si>
    <t>760N</t>
  </si>
  <si>
    <t>761A</t>
  </si>
  <si>
    <t xml:space="preserve">STIPEND - CERTIFICATION - 6%  </t>
  </si>
  <si>
    <t>761B</t>
  </si>
  <si>
    <t xml:space="preserve">STIPEND - CERTIFICATION - 8%  </t>
  </si>
  <si>
    <t xml:space="preserve">STIPEND -EDUCATIONAL - $      </t>
  </si>
  <si>
    <t xml:space="preserve">STIPEND - DES CPS MSW - $     </t>
  </si>
  <si>
    <t>771A</t>
  </si>
  <si>
    <t xml:space="preserve">STIPEND -EDUCATIONAL - 2.5%   </t>
  </si>
  <si>
    <t>771B</t>
  </si>
  <si>
    <t xml:space="preserve">STIPEND -EDUCATIONAL - 5%     </t>
  </si>
  <si>
    <t>771C</t>
  </si>
  <si>
    <t xml:space="preserve">STIPEND -EDUCATIONAL - 7.5%   </t>
  </si>
  <si>
    <t>STIPEND - DES INVESTIGATIONS %</t>
  </si>
  <si>
    <t xml:space="preserve">STIPEND-DES-FOSTER CARE%      </t>
  </si>
  <si>
    <t xml:space="preserve">STIPEND - TRAINING - $        </t>
  </si>
  <si>
    <t xml:space="preserve">STIPEND TRAINING-FTO-$1.00 HR </t>
  </si>
  <si>
    <t xml:space="preserve">STIPEND - ACADEMY - $         </t>
  </si>
  <si>
    <t>778A</t>
  </si>
  <si>
    <t xml:space="preserve">STIPEND - COTA LT 5%          </t>
  </si>
  <si>
    <t>778B</t>
  </si>
  <si>
    <t xml:space="preserve">STIPEND - COTA SGT 10%        </t>
  </si>
  <si>
    <t xml:space="preserve">STIPEND-COTA CLASS ADVISOR    </t>
  </si>
  <si>
    <t xml:space="preserve">STIPEND - LANGUAGE - $        </t>
  </si>
  <si>
    <t>780A</t>
  </si>
  <si>
    <t>STIPEND - LANGUAGE - $1000 ANL</t>
  </si>
  <si>
    <t xml:space="preserve">STIPEND LANGUAGE-$1000 ANN    </t>
  </si>
  <si>
    <t xml:space="preserve">COMP TIME EARNED              </t>
  </si>
  <si>
    <t xml:space="preserve">COMP TIME TAKEN, NOT PAID     </t>
  </si>
  <si>
    <t xml:space="preserve">ASDB - REGULAR PAY            </t>
  </si>
  <si>
    <t>840A</t>
  </si>
  <si>
    <t xml:space="preserve">ASDB - SPECIAL OTHER PAY      </t>
  </si>
  <si>
    <t>ASDB - REG IN EXCESS OF 40 HRS</t>
  </si>
  <si>
    <t xml:space="preserve">ASDB OTHER PAY                </t>
  </si>
  <si>
    <t xml:space="preserve">ASDB - NON-PAID HOURS         </t>
  </si>
  <si>
    <t xml:space="preserve">ASDB - PARTIAL DAY ABSENCE    </t>
  </si>
  <si>
    <t xml:space="preserve">ASDB - TEMP EMP SALARY W/RET  </t>
  </si>
  <si>
    <t>846A</t>
  </si>
  <si>
    <t>ASDB - TEMP EMP SALARY W/O RET</t>
  </si>
  <si>
    <t xml:space="preserve">ASDB - PAY PER PERFORAMCE     </t>
  </si>
  <si>
    <t xml:space="preserve">ASDB - LUMP SUM W/RET &amp; W/OT  </t>
  </si>
  <si>
    <t>849A</t>
  </si>
  <si>
    <t>ASDB - LUMP SUM W/RET &amp; W/O OT</t>
  </si>
  <si>
    <t>849B</t>
  </si>
  <si>
    <t>ASDB - LUMP SUM W/O RET &amp; W/OT</t>
  </si>
  <si>
    <t>849C</t>
  </si>
  <si>
    <t>ASDB-LUMP SUM W/O RET &amp; W/O OT</t>
  </si>
  <si>
    <t xml:space="preserve">ASDB - ANNUAL LEAVE TAKEN     </t>
  </si>
  <si>
    <t xml:space="preserve">ASDB-ANNUAL LV PAYOUT W/RET   </t>
  </si>
  <si>
    <t xml:space="preserve">ASDB - ANNL LV PAYOUT-W/O RET </t>
  </si>
  <si>
    <t xml:space="preserve">ASDB-ANN LV-FINAL ACCR-W/RET  </t>
  </si>
  <si>
    <t>ASDB -ANN LV-FINL ACCR W/O RET</t>
  </si>
  <si>
    <t xml:space="preserve">ASDB - DONATED LEAVE TAKEN    </t>
  </si>
  <si>
    <t xml:space="preserve">ASDB - SICK LEAVE TAKEN       </t>
  </si>
  <si>
    <t xml:space="preserve">ASDB - FAMIY SICK LEAVE TAKEN </t>
  </si>
  <si>
    <t xml:space="preserve">ASDB - HOLIDAY PAY            </t>
  </si>
  <si>
    <t>ASDB -COMPENSATORY LEAVE TAKEN</t>
  </si>
  <si>
    <t xml:space="preserve">ASDB - COMP LEAVE PAYOUT      </t>
  </si>
  <si>
    <t>ASDB -COMP LEAVE -FINL ACCRUAL</t>
  </si>
  <si>
    <t>ASDB - BEREAVEMENT LEAVE TAKEN</t>
  </si>
  <si>
    <t xml:space="preserve">ASDB - CIVIC DUTY TAKEN       </t>
  </si>
  <si>
    <t xml:space="preserve">ASDB - EDUCATION LEAVE TAKEN  </t>
  </si>
  <si>
    <t xml:space="preserve">ASDB - PERSONNEL LEAVE TAKEN  </t>
  </si>
  <si>
    <t xml:space="preserve">ASDB - ADMIN LEAVE - PAID     </t>
  </si>
  <si>
    <t>ASDB - ADMIN LEAVE - EMERGENCY</t>
  </si>
  <si>
    <t xml:space="preserve">ASDB - MILITARY LEAVE TAKEN   </t>
  </si>
  <si>
    <t xml:space="preserve">ASDB - INDUSTRIAL LWOP        </t>
  </si>
  <si>
    <t xml:space="preserve">ASDB - LEAVE WITHOUT PAY      </t>
  </si>
  <si>
    <t>ASDB - STIPEND -GEOGRAPHICAL-$</t>
  </si>
  <si>
    <t>ASDB - STIPEND-CERTIFICATION-$</t>
  </si>
  <si>
    <t>ASDB -STIPEND - ADDL DUTIES -$</t>
  </si>
  <si>
    <t>ASDB PERFORMANCE INCENTV PAY-$</t>
  </si>
  <si>
    <t>ASDB - PREM OT FOR OCCSNL WORK</t>
  </si>
  <si>
    <t>ASDB-EXTRA HRS FOR OCCASNL WRK</t>
  </si>
  <si>
    <t xml:space="preserve">PREM OT FOR OCCASIONAL WORK   </t>
  </si>
  <si>
    <t xml:space="preserve">PREM COMP FOR OCCASIONAL WORK </t>
  </si>
  <si>
    <t xml:space="preserve">STRT COMP FOR OCCASIONAL WORK </t>
  </si>
  <si>
    <t>DES-PRIOR PAY PERIOD ADJUSTMEN</t>
  </si>
  <si>
    <t xml:space="preserve">SPECIAL REFUND                </t>
  </si>
  <si>
    <t>AZ FOUNDATION - CENTRAL</t>
  </si>
  <si>
    <t>AZ FOUNDATION - SOUTHEAST</t>
  </si>
  <si>
    <t>AZ FOUNDATION - NORTH</t>
  </si>
  <si>
    <t>AZ FOUNDATION - WEST</t>
  </si>
  <si>
    <t>BEECH STREET</t>
  </si>
  <si>
    <t>SCHALLER ANDERSON - NORTH</t>
  </si>
  <si>
    <t>SCHALLER ANDERSON - SEAST</t>
  </si>
  <si>
    <t>SCHALLER ANDERSON - WEST</t>
  </si>
  <si>
    <t>UHC - CENTRAL</t>
  </si>
  <si>
    <t>UHC - SOUTH</t>
  </si>
  <si>
    <t>HMA - SOUTH</t>
  </si>
  <si>
    <t>HMA - CENTRAL</t>
  </si>
  <si>
    <t>HMA - SOUTHEAST</t>
  </si>
  <si>
    <t>HMA - NORTH</t>
  </si>
  <si>
    <t>HMA - WEST</t>
  </si>
  <si>
    <t>SCHALLER ANDERSON - SOUTH</t>
  </si>
  <si>
    <t>SCHALLER ANDERSON - CENTRAL</t>
  </si>
  <si>
    <t xml:space="preserve">AZ FOUNDATION - SOUTH </t>
  </si>
  <si>
    <t xml:space="preserve">SELECT - HEALTH INSURANCE </t>
  </si>
  <si>
    <t>SELECT - DENTAL INSURANCE</t>
  </si>
  <si>
    <t>DELTA DENTAL</t>
  </si>
  <si>
    <t>METLIFE DENTAL</t>
  </si>
  <si>
    <t>EDS DENTAL</t>
  </si>
  <si>
    <t>SELECT - OTHER PRETAX DED</t>
  </si>
  <si>
    <t xml:space="preserve">AVESIS VISION </t>
  </si>
  <si>
    <t xml:space="preserve">SUPPLEMENTAL LIFE </t>
  </si>
  <si>
    <t xml:space="preserve">AMRA </t>
  </si>
  <si>
    <t>DEPENDENT CARE</t>
  </si>
  <si>
    <t>UNIVERSITY AMRA</t>
  </si>
  <si>
    <t>UNIVERSITY DCRA</t>
  </si>
  <si>
    <t>GARNISHMENT BANKRUPTCY $</t>
  </si>
  <si>
    <t>GBRD</t>
  </si>
  <si>
    <t>GARNISHMENT BANKRUPTCY %</t>
  </si>
  <si>
    <t>GBRP</t>
  </si>
  <si>
    <t>CHILD SUPPORT ARREARAGE $</t>
  </si>
  <si>
    <t>GCAD</t>
  </si>
  <si>
    <t>GCAP</t>
  </si>
  <si>
    <t>CHILD SUPPORT ARREARAGE %</t>
  </si>
  <si>
    <t>CHILD SUPPORT $</t>
  </si>
  <si>
    <t>GCSD</t>
  </si>
  <si>
    <t>CHILD SUPPORT %</t>
  </si>
  <si>
    <t>GCSP</t>
  </si>
  <si>
    <t>CREDITOR FEE - STATE</t>
  </si>
  <si>
    <t>GFEC</t>
  </si>
  <si>
    <t>STATE FEE - SUPPORT</t>
  </si>
  <si>
    <t>GFES</t>
  </si>
  <si>
    <t>COURT FEE - CHILD SUPPORT</t>
  </si>
  <si>
    <t>GFET</t>
  </si>
  <si>
    <t>IRS LEVY $</t>
  </si>
  <si>
    <t>GLFD</t>
  </si>
  <si>
    <t>IRS LEVY %</t>
  </si>
  <si>
    <t>GLFP</t>
  </si>
  <si>
    <t>DES LEVY $</t>
  </si>
  <si>
    <t>GLLD</t>
  </si>
  <si>
    <t>DES LEVY %</t>
  </si>
  <si>
    <t>GLLP</t>
  </si>
  <si>
    <t>DOR LEVY $</t>
  </si>
  <si>
    <t>GLSD</t>
  </si>
  <si>
    <t>DOR LEVY %</t>
  </si>
  <si>
    <t>GLSP</t>
  </si>
  <si>
    <t>GARNISHMENT STUDENT LOAN $</t>
  </si>
  <si>
    <t>GSLD</t>
  </si>
  <si>
    <t>GARNISHMENT STUDENT LOAN %</t>
  </si>
  <si>
    <t>GSLP</t>
  </si>
  <si>
    <t>SPOUSAL SUPPORT $</t>
  </si>
  <si>
    <t>GSSD</t>
  </si>
  <si>
    <t>SPOUSAL SUPPORT %</t>
  </si>
  <si>
    <t>GSSP</t>
  </si>
  <si>
    <t>GWAD</t>
  </si>
  <si>
    <t>GARNISHMENT CRED WAGE ASSIGN $</t>
  </si>
  <si>
    <t>GARNISHMENT CRED WAGE ASSIGN %</t>
  </si>
  <si>
    <t>GWAP</t>
  </si>
  <si>
    <t>SECC CONTRIBUTION</t>
  </si>
  <si>
    <t>SECC CONTRIBUTION 2</t>
  </si>
  <si>
    <t>DUES - AFSCME</t>
  </si>
  <si>
    <t>INS - AFSCME</t>
  </si>
  <si>
    <t xml:space="preserve">DUES - AEA </t>
  </si>
  <si>
    <t>DUES - DPS</t>
  </si>
  <si>
    <t>DUES - FOP</t>
  </si>
  <si>
    <t>DUES - AZCOPS/CWA DUES</t>
  </si>
  <si>
    <t>RENT ADOT</t>
  </si>
  <si>
    <t>RENT DPS</t>
  </si>
  <si>
    <t>RENT G&amp;F</t>
  </si>
  <si>
    <t>RENT ADOC</t>
  </si>
  <si>
    <t>MEALS ETC DPS</t>
  </si>
  <si>
    <t>MEALS ETC G&amp;F</t>
  </si>
  <si>
    <t>ADOC UTILITIES</t>
  </si>
  <si>
    <t>ADOT UTILITIES</t>
  </si>
  <si>
    <t>RENT ASDB</t>
  </si>
  <si>
    <t>MEALS ASDB</t>
  </si>
  <si>
    <t>RENT PARK</t>
  </si>
  <si>
    <t>REPAY UNIFORM ALLOW ADOA</t>
  </si>
  <si>
    <t>REPAY UNIFORM ALLOW ADOC</t>
  </si>
  <si>
    <t>REPAY UNIFORM ALLOW ADJC</t>
  </si>
  <si>
    <t>REPAY UNIFORM ALLOW G&amp;F</t>
  </si>
  <si>
    <t>REPAY UNIFORM ALLOW DPS</t>
  </si>
  <si>
    <t>REPAY UNIFORM ALLOW PARKS</t>
  </si>
  <si>
    <t>REPAY UNIFORM ALLOW AGRIC</t>
  </si>
  <si>
    <t>REPAY UNIFORM ALLOW B&amp;FS</t>
  </si>
  <si>
    <t>SUPPL LIFE - TXBL</t>
  </si>
  <si>
    <t>ASU SUPP LIFE - AETNA - TXBL</t>
  </si>
  <si>
    <t>EXTENDED LEAVE BASIC LIFE</t>
  </si>
  <si>
    <t>STANDARD STD - TXBL</t>
  </si>
  <si>
    <t>BUS CARD - TUC - PTX</t>
  </si>
  <si>
    <t>PRIVATE TRANS - PTX</t>
  </si>
  <si>
    <t>REPAY UNIFORM ALLOW ADOT</t>
  </si>
  <si>
    <t>REPAY UNIFORM ALLOW ADHS</t>
  </si>
  <si>
    <t>GRP LIFE - DES - TXBL</t>
  </si>
  <si>
    <t>GRP LIFE - AET - TXBL</t>
  </si>
  <si>
    <t>GRP LIFE - COL - PTX</t>
  </si>
  <si>
    <t>GRP LIFE -  COL TXBL</t>
  </si>
  <si>
    <t>GRP LIFE - NTWTN - TXBL</t>
  </si>
  <si>
    <t>BUS CARD - REISSUE</t>
  </si>
  <si>
    <t>BUS CARD - PHX - PTX</t>
  </si>
  <si>
    <t>SELECT - PAY CODE</t>
  </si>
  <si>
    <t>SELECT - OTHER INSUR PRETAX</t>
  </si>
  <si>
    <t>SELECT - OTHER INSUR TAXABLE</t>
  </si>
  <si>
    <t>ASRS PLAN BUYBACK - PTX</t>
  </si>
  <si>
    <t>NATIONWIDE DEFINED CONTR (.0266)</t>
  </si>
  <si>
    <t>ABOR/ORP (.0700)</t>
  </si>
  <si>
    <t>PSRS CAPITOL POLICE (.0765)</t>
  </si>
  <si>
    <t>SELECT - RETIREMENT PLAN</t>
  </si>
  <si>
    <t>SOCIAL SECURITY TAX (.0620)</t>
  </si>
  <si>
    <t>MEDICARE TAX (.0145)</t>
  </si>
  <si>
    <t>MQGE TAX - JUDGES ONLY  (.0145)</t>
  </si>
  <si>
    <t>FUTA</t>
  </si>
  <si>
    <t>T108</t>
  </si>
  <si>
    <t xml:space="preserve">NATIONWIDE DEFINED CONTR (.0266) </t>
  </si>
  <si>
    <t>Medicare Taxable Wages</t>
  </si>
  <si>
    <t>HL</t>
  </si>
  <si>
    <t>DEPT OF HOMELAND SECURITY</t>
  </si>
  <si>
    <t xml:space="preserve">STIPEND SNOW PLOW  - BASE $           </t>
  </si>
  <si>
    <t>780B</t>
  </si>
  <si>
    <t>790A</t>
  </si>
  <si>
    <t>790C</t>
  </si>
  <si>
    <t>790F</t>
  </si>
  <si>
    <t>790G</t>
  </si>
  <si>
    <t>790H</t>
  </si>
  <si>
    <t>790K</t>
  </si>
  <si>
    <t>PREMIUM OVERTIME ADJUSTMENT</t>
  </si>
  <si>
    <t>FLSA OVERTIME CALCULATIONS</t>
  </si>
  <si>
    <t>TAXABLE UNIFORM ALLOWANCE</t>
  </si>
  <si>
    <t xml:space="preserve">NON-TAX. UNIFORM ALLOWANCE             </t>
  </si>
  <si>
    <t xml:space="preserve">NON-TAX. UNIFORM ALLOW - $60           </t>
  </si>
  <si>
    <t xml:space="preserve">NON-TAX. UNIFORM ALLOW - $35.00        </t>
  </si>
  <si>
    <t xml:space="preserve">NON-TAX. UNIFORM ALLOW - $30.00        </t>
  </si>
  <si>
    <t xml:space="preserve">NON-TAX. UNIFORM ALLOW - $50.00        </t>
  </si>
  <si>
    <t xml:space="preserve">NON-TAX. UNIFORM ALLOW - $40.00        </t>
  </si>
  <si>
    <t xml:space="preserve">NON-TAX. UNIFORM ALLOW - $25.00        </t>
  </si>
  <si>
    <t xml:space="preserve">NON-TAX. UNIFORM ALLOW - $66.00        </t>
  </si>
  <si>
    <t xml:space="preserve">NON-TAX. UNIFORM ALLOW - $28.00        </t>
  </si>
  <si>
    <t xml:space="preserve">NON-TAX. UNIFORM ALLOW - $16.50        </t>
  </si>
  <si>
    <t xml:space="preserve">NON-TAX. UNIFORM ALLOW - $10.00        </t>
  </si>
  <si>
    <t xml:space="preserve">NON-TAX. UNIFORM ALLOW - $70.00        </t>
  </si>
  <si>
    <t xml:space="preserve">NON-TAX. UNIFORM ALLOW - $16.00        </t>
  </si>
  <si>
    <t xml:space="preserve">NON-TAX. UNIFORM ALLOW - $75.00 m/n     </t>
  </si>
  <si>
    <t>UHC EPO-SOUTH</t>
  </si>
  <si>
    <t xml:space="preserve">UHC PPO-CENTRAL </t>
  </si>
  <si>
    <t xml:space="preserve">UHC EPO-CENTRAL </t>
  </si>
  <si>
    <t>UHC PPO-SOUTH</t>
  </si>
  <si>
    <t>RAN+AMN-CENTRAL</t>
  </si>
  <si>
    <t>RAN+AMN-SOUTHEAST</t>
  </si>
  <si>
    <t>RAN+AMN NORTH</t>
  </si>
  <si>
    <t>RAN+AMN- SOUTH</t>
  </si>
  <si>
    <t>RAN+AMN-WEST</t>
  </si>
  <si>
    <t>SCHALLER ANDERSON - STHEAST</t>
  </si>
  <si>
    <t>ASSURANT DENTAL</t>
  </si>
  <si>
    <t>DEP LIFE - TXBL</t>
  </si>
  <si>
    <t>DEP LIFE -$2000- TXBL</t>
  </si>
  <si>
    <t>IN STATE-AIRFARE NONTX</t>
  </si>
  <si>
    <t>IN STATE-MILEAGE NONTX</t>
  </si>
  <si>
    <t>IN STATE-LODGING NONTX</t>
  </si>
  <si>
    <t>IN STATE-MISC EXPENSE NONTX</t>
  </si>
  <si>
    <t>OUT STATE-AIRFARE NONTX</t>
  </si>
  <si>
    <t>OUT STATE-CAR RENTAL NONTX</t>
  </si>
  <si>
    <t>OUT STATE-LODGING NONTX</t>
  </si>
  <si>
    <t>STIPEND ADJ PAY OUT W-RET</t>
  </si>
  <si>
    <t>995A</t>
  </si>
  <si>
    <t>STIPEND ADJ PAY OUT NO RET</t>
  </si>
  <si>
    <t>IN STATE-MEALS W/O OVERNGT STAY-TAXABLE</t>
  </si>
  <si>
    <t>IN STATE-MEALS W/ OVERNGT STAY-NONTX</t>
  </si>
  <si>
    <t>OUT OF STATE MEALS W/OVRNGT STAY</t>
  </si>
  <si>
    <t>OUT OF STATE MEALS W/O OVRNGT STAY</t>
  </si>
  <si>
    <t>OUT OF STATE MISC EXPENSE</t>
  </si>
  <si>
    <t>OUT OF U.S. AIRFARE</t>
  </si>
  <si>
    <t>OUT OF U.S. CAR RENTAL</t>
  </si>
  <si>
    <t>OUT OF U.S. LODGING</t>
  </si>
  <si>
    <t>OUT OF U.S. MEALS W/ OVRNGT STAY</t>
  </si>
  <si>
    <t>OUT OF U.S. MEALS W/O OVRNGT STAY</t>
  </si>
  <si>
    <t>TRAVEL ADVANCES</t>
  </si>
  <si>
    <t>DUES- SEIU</t>
  </si>
  <si>
    <t>CORP DOC EE AFTER TAX</t>
  </si>
  <si>
    <t>CORP DJ EE AFTER TAX</t>
  </si>
  <si>
    <t>PSRS EO &amp; J EE AFTER TAX</t>
  </si>
  <si>
    <t>PSRS DPS EE AFTER TAX</t>
  </si>
  <si>
    <t>PSRS G &amp; F AFTER TAX</t>
  </si>
  <si>
    <t>PSRS AGI EE AFTER TAX</t>
  </si>
  <si>
    <t>PSRS FF EE AFTER TAX</t>
  </si>
  <si>
    <t>PSRS CAP POL EE AFTER TAX</t>
  </si>
  <si>
    <t>PSRS LIQ CON EE AFTER TAX</t>
  </si>
  <si>
    <t>PSRS PRKS EE AFTER TAX</t>
  </si>
  <si>
    <t>CORP DOC ER AFTER TAX</t>
  </si>
  <si>
    <t>CORP DJ ER AFTER TAX</t>
  </si>
  <si>
    <t>PSRS EO &amp; J ER AFTER TAX</t>
  </si>
  <si>
    <t>PSRS DPS ER AFTER TAX</t>
  </si>
  <si>
    <t>PSRS G &amp; F ER AFTER TAX</t>
  </si>
  <si>
    <t>PSRS AGI ER AFTER TAX</t>
  </si>
  <si>
    <t>PSRS FF ER AFTET TAX</t>
  </si>
  <si>
    <t>PSRS CAP POL ER AFTER TAX</t>
  </si>
  <si>
    <t>PSRS LIQ CON ER AFTER TAX</t>
  </si>
  <si>
    <t>PSRS PRKS ER AFTER TAX</t>
  </si>
  <si>
    <t>DUES- APA</t>
  </si>
  <si>
    <t>DUES- CWA</t>
  </si>
  <si>
    <t>GRP AUTO/HOME LIBERTY</t>
  </si>
  <si>
    <t>GRP AUTO/HOME TRAVELERS</t>
  </si>
  <si>
    <t>GRP AUTO/HOME METLIFE</t>
  </si>
  <si>
    <t>COMPUTER PURCHASE</t>
  </si>
  <si>
    <t>Federal/State Taxable Wages</t>
  </si>
  <si>
    <t>APPROVER  EIN</t>
  </si>
  <si>
    <t>TECHNOLOGY CHARGE (.0020)</t>
  </si>
  <si>
    <t>PREPARER EIN</t>
  </si>
  <si>
    <r>
      <t xml:space="preserve">PAID LEAVE OF ABSENCE- ATTENDANCE CODE </t>
    </r>
    <r>
      <rPr>
        <b/>
        <sz val="8"/>
        <rFont val="Arial"/>
        <family val="2"/>
      </rPr>
      <t>DB</t>
    </r>
  </si>
  <si>
    <r>
      <t xml:space="preserve">PAID LEAVE OF ABSENCE- ATTENDANCE CODE </t>
    </r>
    <r>
      <rPr>
        <b/>
        <sz val="8"/>
        <rFont val="Arial"/>
        <family val="2"/>
      </rPr>
      <t>IL</t>
    </r>
  </si>
  <si>
    <r>
      <t xml:space="preserve">PAID LEAVE OF ABSENCE- ATTENDANCE CODE </t>
    </r>
    <r>
      <rPr>
        <b/>
        <sz val="8"/>
        <rFont val="Arial"/>
        <family val="2"/>
      </rPr>
      <t>DT</t>
    </r>
  </si>
  <si>
    <t>D001</t>
  </si>
  <si>
    <t>D002</t>
  </si>
  <si>
    <t>TOTAL DENTAL</t>
  </si>
  <si>
    <t>D003</t>
  </si>
  <si>
    <t>D004</t>
  </si>
  <si>
    <t>DENTAL POST TAX PPO-LVL1</t>
  </si>
  <si>
    <t>D101</t>
  </si>
  <si>
    <t>DENTAL POST TAX PPO- LVL2</t>
  </si>
  <si>
    <t>D103</t>
  </si>
  <si>
    <t>DENTAL POST TAX PPO- LVL3</t>
  </si>
  <si>
    <t>D105</t>
  </si>
  <si>
    <t>DENTAL POST TAX PPD- LVL1</t>
  </si>
  <si>
    <t>D107</t>
  </si>
  <si>
    <t>DENTAL POST TAX PPD- LVL2</t>
  </si>
  <si>
    <t>D109</t>
  </si>
  <si>
    <t>DENTAL POST TAX PPD- LVL3</t>
  </si>
  <si>
    <t>D111</t>
  </si>
  <si>
    <t xml:space="preserve">ARIZONA FOUNDATION </t>
  </si>
  <si>
    <t>M001</t>
  </si>
  <si>
    <t>M002</t>
  </si>
  <si>
    <t>RAN+AMN</t>
  </si>
  <si>
    <t>M003</t>
  </si>
  <si>
    <t>M004</t>
  </si>
  <si>
    <t>UNITED HEALTHCARE EPO</t>
  </si>
  <si>
    <t>M005</t>
  </si>
  <si>
    <t>M006</t>
  </si>
  <si>
    <t>UNITED HEALTHCARE PPO</t>
  </si>
  <si>
    <t>M007</t>
  </si>
  <si>
    <t>M008</t>
  </si>
  <si>
    <t>MEDICAL POST TAX EPO-LVL1</t>
  </si>
  <si>
    <t>M101</t>
  </si>
  <si>
    <t>MEDICAL POST TAX EPO-LVL2</t>
  </si>
  <si>
    <t>M103</t>
  </si>
  <si>
    <t>MEDICAL POST TAX EPO-LVL3</t>
  </si>
  <si>
    <t>M105</t>
  </si>
  <si>
    <t>MEDICAL POST TAX PPO-LVL1</t>
  </si>
  <si>
    <t>M107</t>
  </si>
  <si>
    <t>MEDICAL POST TAX PPO- LVL2</t>
  </si>
  <si>
    <t>M109</t>
  </si>
  <si>
    <t>MEDICAL POST TAX PPO-LVL3</t>
  </si>
  <si>
    <t>M111</t>
  </si>
  <si>
    <t>VISION POST TAX</t>
  </si>
  <si>
    <t>V101</t>
  </si>
  <si>
    <t>CD</t>
  </si>
  <si>
    <t>EARLY CHILDHOOD DEVELOPMENT &amp; HEALTH BOARD</t>
  </si>
  <si>
    <t>FO</t>
  </si>
  <si>
    <t>ARIZONA STATE FORESTRY DIVISION</t>
  </si>
  <si>
    <t>TAXABLE MILITARY DIFFERENTIAL PAY</t>
  </si>
  <si>
    <t>SELECT - OTHER AFTER TAX DED</t>
  </si>
  <si>
    <t>SELECT - GARNISHMENT AFTER TAX DED</t>
  </si>
  <si>
    <t>SELECT - NON-TAXABLE TRAVEL</t>
  </si>
  <si>
    <t>SELECT - TAXABLE TRAVEL</t>
  </si>
  <si>
    <t>TAXABLE AUTO USAGE</t>
  </si>
  <si>
    <t>SELECT - TAXABLE MILITARY DIFFERENTIAL PAY</t>
  </si>
  <si>
    <t xml:space="preserve">SELECT - NON-TAXABLE UNIFORM ALLOW </t>
  </si>
  <si>
    <t>790N</t>
  </si>
  <si>
    <t>790P</t>
  </si>
  <si>
    <t>SPECIAL PERF PAY - ADOT 3%</t>
  </si>
  <si>
    <t>SPECIAL PERF PAY - ADOT 3% ADJ</t>
  </si>
  <si>
    <t>SELECT</t>
  </si>
  <si>
    <t>SELECT - OTHER PRETAX DED - BUYBACKS</t>
  </si>
  <si>
    <t>SUPP LIFE - PTX - EE</t>
  </si>
  <si>
    <t>L001</t>
  </si>
  <si>
    <t>SUPP LIFE - TXBL - EE</t>
  </si>
  <si>
    <t>L101</t>
  </si>
  <si>
    <t>DEP LIFE - TXBLE - EE</t>
  </si>
  <si>
    <t>L103</t>
  </si>
  <si>
    <t>M011</t>
  </si>
  <si>
    <t>M012</t>
  </si>
  <si>
    <t>M013</t>
  </si>
  <si>
    <t>M014</t>
  </si>
  <si>
    <t>CIGNA EPO</t>
  </si>
  <si>
    <t>AMERIBEN EPO</t>
  </si>
  <si>
    <t>AMERIBEN PPO</t>
  </si>
  <si>
    <t>M015</t>
  </si>
  <si>
    <t>M016</t>
  </si>
  <si>
    <t>M017</t>
  </si>
  <si>
    <t>M018</t>
  </si>
  <si>
    <t>M019</t>
  </si>
  <si>
    <t>M020</t>
  </si>
  <si>
    <t>M021</t>
  </si>
  <si>
    <t>M022</t>
  </si>
  <si>
    <t>M023</t>
  </si>
  <si>
    <t>M024</t>
  </si>
  <si>
    <t>M025</t>
  </si>
  <si>
    <t>M026</t>
  </si>
  <si>
    <t>AETNA EPO</t>
  </si>
  <si>
    <t>AETNA PPO</t>
  </si>
  <si>
    <t>AETNA HSA</t>
  </si>
  <si>
    <t>M113</t>
  </si>
  <si>
    <t>M115</t>
  </si>
  <si>
    <t>M117</t>
  </si>
  <si>
    <t>M119</t>
  </si>
  <si>
    <t>M121</t>
  </si>
  <si>
    <t>M123</t>
  </si>
  <si>
    <t>M125</t>
  </si>
  <si>
    <t>M127</t>
  </si>
  <si>
    <t>M129</t>
  </si>
  <si>
    <t>MEDICAL POST TAX PPO - LVL4</t>
  </si>
  <si>
    <t>MEDICAL POST TAX PPO - LVL5</t>
  </si>
  <si>
    <t>MEDICAL POST TAX EPO - LVL4</t>
  </si>
  <si>
    <t>MEDICAL POST TAX EPO - LVL5</t>
  </si>
  <si>
    <t>MEDICAL POST TAX HAS - LVL1</t>
  </si>
  <si>
    <t>MEDICAL POST TAX HAS - LVL2</t>
  </si>
  <si>
    <t>MEDICAL POST TAX HAS - LVL3</t>
  </si>
  <si>
    <t>MEDICAL POST TAX HAS - LVL4</t>
  </si>
  <si>
    <t>MEDICAL POST TAX HAS - LVL5</t>
  </si>
  <si>
    <t>HSA CONTRIBUTION SINGLE</t>
  </si>
  <si>
    <t>HSA CONTRIBUTION FAMILY</t>
  </si>
  <si>
    <t>M151</t>
  </si>
  <si>
    <t>M200</t>
  </si>
  <si>
    <t>M153</t>
  </si>
  <si>
    <t>M202</t>
  </si>
  <si>
    <t>HARTFORD SHORT TERM DISABILITY</t>
  </si>
  <si>
    <t>S101</t>
  </si>
  <si>
    <t>V103</t>
  </si>
  <si>
    <t>V105</t>
  </si>
  <si>
    <t>VISION POST TAX - LVL2</t>
  </si>
  <si>
    <t>VISION POST TAX - LVL3</t>
  </si>
  <si>
    <t>V001</t>
  </si>
  <si>
    <t>DOC DOMICILE VEHICLE</t>
  </si>
  <si>
    <t>DOC VAN POOL</t>
  </si>
  <si>
    <t>UNUM STD OPTION 1</t>
  </si>
  <si>
    <t>UNUM STD OPTION 2</t>
  </si>
  <si>
    <t>UNUM STD OPTION 3</t>
  </si>
  <si>
    <t xml:space="preserve">AMRA LIMITED </t>
  </si>
  <si>
    <t>ADDITIONAL PAY W/RET</t>
  </si>
  <si>
    <t>ADDITIONAL PAY W/O RET</t>
  </si>
  <si>
    <t>401A</t>
  </si>
  <si>
    <t>NON-ACCOUNTABLE PLAN - TXBL</t>
  </si>
  <si>
    <t xml:space="preserve">NON-ACCOUNTABLE PLAN - NTXBL </t>
  </si>
  <si>
    <t>700A</t>
  </si>
  <si>
    <t>STIPEND - MEDICAL - 8%</t>
  </si>
  <si>
    <t>706C</t>
  </si>
  <si>
    <t>721B</t>
  </si>
  <si>
    <t>721C</t>
  </si>
  <si>
    <t xml:space="preserve">STIPEND-SPECIAL DUTY - 1%   </t>
  </si>
  <si>
    <t xml:space="preserve">STIPEND-SPECIAL DUTY - 5%  </t>
  </si>
  <si>
    <t xml:space="preserve">STIPEND-SPECIAL DUTY - 20%  </t>
  </si>
  <si>
    <t>721D</t>
  </si>
  <si>
    <t>PSRS CAPITOL POLICE (.1286)</t>
  </si>
  <si>
    <t>PREPARER'S NAME</t>
  </si>
  <si>
    <t># OF EXEMPTIONS</t>
  </si>
  <si>
    <t>ENTER %</t>
  </si>
  <si>
    <t>JULY 1 2010-AZ Tax Change</t>
  </si>
  <si>
    <t>JANUARY 1 2010</t>
  </si>
  <si>
    <t>MARCH 10 2009</t>
  </si>
  <si>
    <t>JANUARY 1 2009</t>
  </si>
  <si>
    <t>2008</t>
  </si>
  <si>
    <t>2007</t>
  </si>
  <si>
    <t>27 PAYS</t>
  </si>
  <si>
    <t>EXEMPTIONS</t>
  </si>
  <si>
    <t>SINGLE / MARRIED, BUT WITHHOLD AT SINGLE RATE TABLE:</t>
  </si>
  <si>
    <t>SINGLE, MARRIED, BUT WITHHOLD AT SINGLE RATE:</t>
  </si>
  <si>
    <t>If Adjusted Wages Are:</t>
  </si>
  <si>
    <t>At Least</t>
  </si>
  <si>
    <t>But Not Over</t>
  </si>
  <si>
    <t>Computed Tax Amt Is:</t>
  </si>
  <si>
    <t>Computed Tax % Is:</t>
  </si>
  <si>
    <t>Of Excess Over</t>
  </si>
  <si>
    <t>Computed Tax Is:</t>
  </si>
  <si>
    <t xml:space="preserve">  $ 0. </t>
  </si>
  <si>
    <t>          2,650.</t>
  </si>
  <si>
    <t>MARRIED TABLE:</t>
  </si>
  <si>
    <t xml:space="preserve">             $ 0. </t>
  </si>
  <si>
    <t>And Over</t>
  </si>
  <si>
    <t>PAY PERIOD</t>
  </si>
  <si>
    <t>CALC</t>
  </si>
  <si>
    <t>ANNUAL</t>
  </si>
  <si>
    <t>ENTER FED TAXABLE</t>
  </si>
  <si>
    <t>WEEKLY</t>
  </si>
  <si>
    <t>MARITAL</t>
  </si>
  <si>
    <t>M</t>
  </si>
  <si>
    <t>ENTER PP FED TAXABLE</t>
  </si>
  <si>
    <t>ADJUSTED WAGE</t>
  </si>
  <si>
    <t>ANNUAL GROSS TAXABLE</t>
  </si>
  <si>
    <t>EXCESS OVER</t>
  </si>
  <si>
    <t>S</t>
  </si>
  <si>
    <t>COMPUTED TAX %</t>
  </si>
  <si>
    <t>CRITICAL RETENTION PAYMENT</t>
  </si>
  <si>
    <t>300F</t>
  </si>
  <si>
    <t>FMLA-ANNUAL LEAVE TAKEN</t>
  </si>
  <si>
    <t>308F</t>
  </si>
  <si>
    <t>FMLA-DONATED LEAVE TAKEN</t>
  </si>
  <si>
    <t>310F</t>
  </si>
  <si>
    <t>FMLA-SICK LEAVE TAKEN</t>
  </si>
  <si>
    <t>311F</t>
  </si>
  <si>
    <t>FMLA-SICK LEAVE-FAMILY</t>
  </si>
  <si>
    <t>320F</t>
  </si>
  <si>
    <t>FMLA-HOLIDAY PAY</t>
  </si>
  <si>
    <t>322F</t>
  </si>
  <si>
    <t>FMLA-HOLIDAY LEAVE TAKEN</t>
  </si>
  <si>
    <t>330F</t>
  </si>
  <si>
    <t>FMLA-COMPENSATORY LEAVE TAKEN</t>
  </si>
  <si>
    <t>340F</t>
  </si>
  <si>
    <t>FMLA-BEREAVEMENT LEAVE TAKEN</t>
  </si>
  <si>
    <t>630F</t>
  </si>
  <si>
    <t>FMLA-INDUSTRIAL LEAVE TAKEN</t>
  </si>
  <si>
    <t>FMLA-HOURS/LWOP</t>
  </si>
  <si>
    <t>640F</t>
  </si>
  <si>
    <t>CRITICAL RETENTION HRS &gt;40</t>
  </si>
  <si>
    <t>CRITICAL RETENTION ADJ</t>
  </si>
  <si>
    <t>CRIT RETEN COMP PAYOUT W/O RET</t>
  </si>
  <si>
    <t>CRITICAL RETENTION ADJ HRS &gt;40</t>
  </si>
  <si>
    <t>CRIT RETEN COMP PAYOUT W/ RET</t>
  </si>
  <si>
    <t>ACR - DPS FY13 (.1457)</t>
  </si>
  <si>
    <t>ACR - DOC FY12 - FY13 (.0600)</t>
  </si>
  <si>
    <t>ACR - EO&amp;J FY13 (.1911)</t>
  </si>
  <si>
    <t>ACR - DJ FY12 - FY13 (.0600)</t>
  </si>
  <si>
    <t>ACR - DISP FY12 - FY13 (.0600)</t>
  </si>
  <si>
    <t>ACR - G&amp;F FY13 (.1457)</t>
  </si>
  <si>
    <t>ACR - AGI FY13 (.1457)</t>
  </si>
  <si>
    <t>ACR - FIRE FY13 (.1457)</t>
  </si>
  <si>
    <t>ACR - LIQ FY13 (.1457)</t>
  </si>
  <si>
    <t>ACR - PARK FY13 (.1457)</t>
  </si>
  <si>
    <t>ACR - ASRS FY13 (.0864)</t>
  </si>
  <si>
    <t>ACR - DPS FY12 (.1051)</t>
  </si>
  <si>
    <t>ACR - EO&amp;J FY12 (.1447)</t>
  </si>
  <si>
    <t>ACR - G&amp;F FY12 (.1051)</t>
  </si>
  <si>
    <t>ACR - AGI FY12 (.1051)</t>
  </si>
  <si>
    <t>ACR - FIRE FY12 (.1051)</t>
  </si>
  <si>
    <t>ACR - LIQ FY12 (.1051)</t>
  </si>
  <si>
    <t>ACR - PARK FY12 (.1051)</t>
  </si>
  <si>
    <t>STIPEND - SPECIAL ASSIGNMENT</t>
  </si>
  <si>
    <t>STIPEND-HIRING INCENTIVE</t>
  </si>
  <si>
    <t>SPOT INCENTIVE - DISCRETIONARY</t>
  </si>
  <si>
    <t>REFERRAL INCENTIVE PAYMENT</t>
  </si>
  <si>
    <t>MERIT BASED INCENTIVE</t>
  </si>
  <si>
    <t>GOAL BASED INCENTIVE</t>
  </si>
  <si>
    <t>SUPP BENEFIT - STATE PARKS FY13 (.3471)</t>
  </si>
  <si>
    <t>SUPP BENEFIT - LIQUOR CONTROL OFFICER FY13 (.5654)</t>
  </si>
  <si>
    <t>SUPP BENEFIT - FIRE FIGHTERS FY13 (.3009)</t>
  </si>
  <si>
    <t>SUPP BENEFIT - AG INVESTIGATORS FY13 (1.4559)</t>
  </si>
  <si>
    <t>SUPP BENEFIT - GAME &amp; FISH FY13 (.6009)</t>
  </si>
  <si>
    <t>SUPP BENEFIT - PUBLIC SAFETY FY13 (.5326)</t>
  </si>
  <si>
    <t>SUPP BENEFIT - PUBLIC SAFETY DISPATCHERS FY13 (.1589)</t>
  </si>
  <si>
    <t>SUPP BENEFIT - JUVENILE CORRECTIONS FY13 (.2071)</t>
  </si>
  <si>
    <t>SUPP BENEFIT - CORRECTIONS FY13 (.1955)</t>
  </si>
  <si>
    <t xml:space="preserve">WORK PERFORMED FOR COLISEUM    </t>
  </si>
  <si>
    <t>BOARD/COMMISSION PAY</t>
  </si>
  <si>
    <t>ELECTED OFFICIAL SALARY ADJUST</t>
  </si>
  <si>
    <t>MERITORIOUS SERVICE LEAVE</t>
  </si>
  <si>
    <t>SUPPLEMENTAL INDUSTRIAL LEAVE</t>
  </si>
  <si>
    <t>632F</t>
  </si>
  <si>
    <t>FMLA-SUPPLEMENTAL INDUSTRIAL LEAVE</t>
  </si>
  <si>
    <t>SELECT - SUPP BENEFIT RET PLAN</t>
  </si>
  <si>
    <t>JANUARY 1 2013</t>
  </si>
  <si>
    <t>Industrial Retirement Calc (For Supplemental Benefit Retirement Calculation)</t>
  </si>
  <si>
    <t>PAY CODE / 
DED CODE</t>
  </si>
  <si>
    <t>STIPEND-VIRTUAL OFFICE--$852</t>
  </si>
  <si>
    <t>STIPEND-SNOW PLOW - $9.00</t>
  </si>
  <si>
    <t>D005</t>
  </si>
  <si>
    <t>D006</t>
  </si>
  <si>
    <t>D007</t>
  </si>
  <si>
    <t>D008</t>
  </si>
  <si>
    <t>D113</t>
  </si>
  <si>
    <t>D115</t>
  </si>
  <si>
    <t>D117</t>
  </si>
  <si>
    <t>D119</t>
  </si>
  <si>
    <t>DENTAL POST TAX PPD- LVL4</t>
  </si>
  <si>
    <t>DENTAL POST TAX PPD- LVL5</t>
  </si>
  <si>
    <t>DUES - AZCPOA</t>
  </si>
  <si>
    <t>MT</t>
  </si>
  <si>
    <t>MASSAGE THERAPY BOARD</t>
  </si>
  <si>
    <t>SUPP BENEFIT - CORRECTIONS FY14 (.2186)</t>
  </si>
  <si>
    <t>SUPP BENEFIT - JUVENILE CORRECTIONS FY14 (.238)</t>
  </si>
  <si>
    <t>SUPP BENEFIT - PUBLIC SAFETY DISPATCHERS FY14 (.2095)</t>
  </si>
  <si>
    <t>SUPP BENEFIT - PUBLIC SAFETY FY14 (.6234)</t>
  </si>
  <si>
    <t>SUPP BENEFIT - GAME &amp; FISH FY14 (.7088)</t>
  </si>
  <si>
    <t>SUPP BENEFIT - AG INVESTIGATORS FY14 (1.2202)</t>
  </si>
  <si>
    <t>SUPP BENEFIT - FIRE FIGHTERS FY14 (.3342)</t>
  </si>
  <si>
    <t>SUPP BENEFIT - LIQUOR CONTROL OFFICER FY14 (.5469)</t>
  </si>
  <si>
    <t>SUPP BENEFIT - STATE PARKS FY14 (.411)</t>
  </si>
  <si>
    <t>SUPP BENEFIT - DPS DETENTION OFFICERS FY13-14 (.1341)</t>
  </si>
  <si>
    <t>ACR - DPS FY14 (.1707)</t>
  </si>
  <si>
    <t>ACR - DOC FY4 (.0618)</t>
  </si>
  <si>
    <t>ACR - EO&amp;J FY14 (.2131)</t>
  </si>
  <si>
    <t>ACR - DISP FY14 (.0618)</t>
  </si>
  <si>
    <t>ACR - DJ FY14 (.0618)</t>
  </si>
  <si>
    <t>ACR - G&amp;F FY14 (.1707)</t>
  </si>
  <si>
    <t>ACR - AGI FY14 (.1707)</t>
  </si>
  <si>
    <t>ACR - FIRE FY14 (.1707)</t>
  </si>
  <si>
    <t>ACR - LIQ FY14 (.1707)</t>
  </si>
  <si>
    <t>ACR - PARK FY14 (.1707)</t>
  </si>
  <si>
    <t>ACR - ASRS FY14 (.092)</t>
  </si>
  <si>
    <t>CORP DOC - FY14 (.1345)</t>
  </si>
  <si>
    <t>ASRS PLAN - FY14 (.113)</t>
  </si>
  <si>
    <t>CORP DJC - FY14 (.1539)</t>
  </si>
  <si>
    <t>PSRS DPS - FY14 (.5699)</t>
  </si>
  <si>
    <t>PSRS G&amp;F - FY14 (.6053)</t>
  </si>
  <si>
    <t>PSRS AG INVESTIGATORS - FY14 (1.1167)</t>
  </si>
  <si>
    <t>PSRS FIREFIGHTERS - FY14 (.2307)</t>
  </si>
  <si>
    <t>PSRS PARKS - FY14 (.3075)</t>
  </si>
  <si>
    <t>PUBLIC SAFETY DETENTION OFFICERS - FY13-14 (.05)</t>
  </si>
  <si>
    <t>ASRS LTD - FY12 - FY14 (.0024)</t>
  </si>
  <si>
    <t>723A</t>
  </si>
  <si>
    <t>STIPEND-STATEWIDE WORK-10%</t>
  </si>
  <si>
    <t>STIPEND-STATEWIDE WORK/ADJ-$</t>
  </si>
  <si>
    <t>JANUARY 1 2014</t>
  </si>
  <si>
    <t>PERSONNEL CHARGE (.0083)</t>
  </si>
  <si>
    <t>ASRS PLAN - FY15 (.1148)</t>
  </si>
  <si>
    <t>PSRS DPS - FY15 (.0605)</t>
  </si>
  <si>
    <t>PSRS G&amp;F - FY15 (.1105)</t>
  </si>
  <si>
    <t>PSRS AG INVESTIGATORS - FY15 (.1105)</t>
  </si>
  <si>
    <t>PSRS FIREFIGHTERS - FY15 (.1105)</t>
  </si>
  <si>
    <t>PSRS LIQUOR CONTROL - FY15 (.1105)</t>
  </si>
  <si>
    <t>PSRS PARKS - FY15 (.1105)</t>
  </si>
  <si>
    <t>PSRS DEF RET OPT PLAN (DROP) FY15 (.1105)</t>
  </si>
  <si>
    <t>SELECT - LEGACY PLAN</t>
  </si>
  <si>
    <t>ASRS LEGACY FY14 (.122)</t>
  </si>
  <si>
    <t>ASRS LEGACY FY15 (.1202)</t>
  </si>
  <si>
    <t>SUTA (.001)</t>
  </si>
  <si>
    <t>ELECTED OFFICIALS ASRS PLAN - FY15 (.1148)</t>
  </si>
  <si>
    <t>SUPP BENEFIT - CORRECTIONS FY15 (.2288)</t>
  </si>
  <si>
    <t>SUPP BENEFIT - JUVENILE CORRECTIONS FY15 (.2541)</t>
  </si>
  <si>
    <t>SUPP BENEFIT - PUBLIC SAFETY DISPATCHERS FY15 (.2188)</t>
  </si>
  <si>
    <t>SUPP BENEFIT - PUBLIC SAFETY FY15 (.6886)</t>
  </si>
  <si>
    <t>SUPP BENEFIT - GAME &amp; FISH FY15 (.7783)</t>
  </si>
  <si>
    <t>SUPP BENEFIT - AG INVESTIGATORS FY15 (1.1624)</t>
  </si>
  <si>
    <t>SUPP BENEFIT - FIRE FIGHTERS FY15 (.3444)</t>
  </si>
  <si>
    <t>SUPP BENEFIT - STATE PARKS FY15 (.4395)</t>
  </si>
  <si>
    <t>SUPP BENEFIT - LIQUOR CONTROL OFFICER FY15 (.6215)</t>
  </si>
  <si>
    <t>SUPP BENEFIT - DPS DETENTION OFFICERS FY15 (.1534)</t>
  </si>
  <si>
    <t>ACR - DPS FY15 (.1965)</t>
  </si>
  <si>
    <t>ACR - DOC FY15 (.0734)</t>
  </si>
  <si>
    <t>ACR - DJ FY15 (.0734)</t>
  </si>
  <si>
    <t>ACR - DISP FY15 (.0734)</t>
  </si>
  <si>
    <t>ACR - G&amp;F FY15 (.1965)</t>
  </si>
  <si>
    <t>ACR - AGI FY15 (.1965)</t>
  </si>
  <si>
    <t>ACR - LIQ FY15 (.1965)</t>
  </si>
  <si>
    <t>ACR - PARK FY15 (.1965)</t>
  </si>
  <si>
    <t>ACR - ASRS FY15 (.0957)</t>
  </si>
  <si>
    <t>SELECT - LTD</t>
  </si>
  <si>
    <t>AZ Formula for PR14 Code T201:</t>
  </si>
  <si>
    <t>MERIT INCENTIVE-DISCRETIONRY-$</t>
  </si>
  <si>
    <t>JANUARY 1 2015</t>
  </si>
  <si>
    <t>RS</t>
  </si>
  <si>
    <t>M027</t>
  </si>
  <si>
    <t>M028</t>
  </si>
  <si>
    <t xml:space="preserve">BCBS OF ARIZONA - EPO </t>
  </si>
  <si>
    <t>M029</t>
  </si>
  <si>
    <t>M030</t>
  </si>
  <si>
    <t xml:space="preserve">BCBS OF ARIZONA - PPO </t>
  </si>
  <si>
    <t>PUBLIC SAFETY RETIREMENT SYSTEM</t>
  </si>
  <si>
    <t>V003</t>
  </si>
  <si>
    <t xml:space="preserve">AVESIS VISION - EE            </t>
  </si>
  <si>
    <t xml:space="preserve">VISION POST TAX - LVL 4       </t>
  </si>
  <si>
    <t xml:space="preserve">VISION POST TAX - LVL 5       </t>
  </si>
  <si>
    <t>V107</t>
  </si>
  <si>
    <t>V109</t>
  </si>
  <si>
    <t>L105</t>
  </si>
  <si>
    <t>DEFERRED COMPENSATION % - EE</t>
  </si>
  <si>
    <t>AVESIS VISION -EE</t>
  </si>
  <si>
    <t>SELECT - SUPP DC PLAN - ER</t>
  </si>
  <si>
    <t>SUPP DC PLAN MATCH 7815 % - ER</t>
  </si>
  <si>
    <t>SUPP DC PLAN MATCH 7803 $ - ER</t>
  </si>
  <si>
    <t xml:space="preserve">NON CASH TAXABLE PRIZES       </t>
  </si>
  <si>
    <t>IMPUTED INCOME NON CASH</t>
  </si>
  <si>
    <t>SELECT - TAXABLE IMPUTED INCOME</t>
  </si>
  <si>
    <t>TAX SHELTERED ANN 403B $ - EE</t>
  </si>
  <si>
    <t>DEFERRED COMPENSATION $ - EE</t>
  </si>
  <si>
    <t>SUPPLEMENTAL DC PLAN $ - EE</t>
  </si>
  <si>
    <t>DESIGNATED ROTH 457B $ - EE</t>
  </si>
  <si>
    <t xml:space="preserve">STIPEND-DES-SUPVSR-CASELOAD%  </t>
  </si>
  <si>
    <t>774A</t>
  </si>
  <si>
    <t>STIPEND-DE-SUPVSR-CASELOAD-ADJ</t>
  </si>
  <si>
    <t>AM</t>
  </si>
  <si>
    <t>AFRICAN AMERICAN AFFAIRS</t>
  </si>
  <si>
    <t>HEALTH IMPACT INCENTIVE AWARD</t>
  </si>
  <si>
    <t>HARTFORD LONG TERM DISABILITY .0025 CY12-CY14</t>
  </si>
  <si>
    <t>ASRS PLAN - FY16 (.1135)</t>
  </si>
  <si>
    <t>ELECTED OFFICIALS DEFINED CONTR - FY14 - FY16 (.08)</t>
  </si>
  <si>
    <t>CORP DOC - FY10 - FY16 (.0841)</t>
  </si>
  <si>
    <t>CORP DJC - FY10 - FY16 (.0841)</t>
  </si>
  <si>
    <t>ELECTED OFFICIALS ASRS PLAN - FY16 (.1135)</t>
  </si>
  <si>
    <t>ASRS LTD - FY15 - FY16 (.0012)</t>
  </si>
  <si>
    <t>EODCRS DISABILITY FY14 - FY16 (.0013)</t>
  </si>
  <si>
    <t>CORP DOC - FY16 (.1854)</t>
  </si>
  <si>
    <t>CORP DJC - FY16 (.2295)</t>
  </si>
  <si>
    <t>PSRS DPS - FY16 (.81)</t>
  </si>
  <si>
    <t>PSRS G&amp;F - FY16 (.7233)</t>
  </si>
  <si>
    <t>PSRS AG INVESTIGATORS - FY16 (.7046)</t>
  </si>
  <si>
    <t>PSRS FIREFIGHTERS - FY16 (.3134)</t>
  </si>
  <si>
    <t>PSRS LIQUOR CONTROL OFFICER - FY16 (.6919)</t>
  </si>
  <si>
    <t>PSRS PARKS - FY16 (.4285)</t>
  </si>
  <si>
    <t>PSRS CORP DPS DISP - FY16 (.1762)</t>
  </si>
  <si>
    <t>PUBLIC SAFETY DETENTION OFFICERS - FY16 (.07)</t>
  </si>
  <si>
    <t>ACR - ASRS FY16 (.0936)</t>
  </si>
  <si>
    <t>ACR - PARK FY16 (.2862)</t>
  </si>
  <si>
    <t>ACR - LIQ FY16 (.2862)</t>
  </si>
  <si>
    <t>ACR - FIRE FY16 (.2862)</t>
  </si>
  <si>
    <t>ACR - FIRE FY15 (.1965)</t>
  </si>
  <si>
    <t>ACR - AGI FY16 (.2862)</t>
  </si>
  <si>
    <t>ACR - G&amp;F FY16 (.2862)</t>
  </si>
  <si>
    <t>ACR - DISP FY16 (.1133)</t>
  </si>
  <si>
    <t>ACR - DJ FY16 (.1133)</t>
  </si>
  <si>
    <t>ACR - DPS FY16 (.2862)</t>
  </si>
  <si>
    <t>ACR - DOC FY16 (.1133)</t>
  </si>
  <si>
    <t>SUPP BENEFIT - DPS DETENTION OFFICERS FY16 (.1541)</t>
  </si>
  <si>
    <t>SUPP BENEFIT - STATE PARKS FY16 (.545)</t>
  </si>
  <si>
    <t>SUPP BENEFIT - LIQUOR CONTROL OFFICER FY16 (.8084)</t>
  </si>
  <si>
    <t>SUPP BENEFIT - FIRE FIGHTERS FY16 (.4299)</t>
  </si>
  <si>
    <t>SUPP BENEFIT - AG INVESTIGATORS FY16 (.8211)</t>
  </si>
  <si>
    <t>SUPP BENEFIT - GAME &amp; FISH FY16 (.8398)</t>
  </si>
  <si>
    <t>SUPP BENEFIT - PUBLIC SAFETY FY16 (.8765)</t>
  </si>
  <si>
    <t>SUPP BENEFIT - PUBLIC SAFETY DISPATCHERS FY16 (.2558)</t>
  </si>
  <si>
    <t>SUPP BENEFIT - JUVENILE CORRECTIONS FY16 (.3136)</t>
  </si>
  <si>
    <t>SUPP BENEFIT - CORRECTIONS FY16 (.2695)</t>
  </si>
  <si>
    <t>ASRS LEGACY FY16 (.1215)</t>
  </si>
  <si>
    <t>CH</t>
  </si>
  <si>
    <t>DEPARTMENT OF CHILD SAFETY</t>
  </si>
  <si>
    <t>EB</t>
  </si>
  <si>
    <t>BOARD OF EDUCATION</t>
  </si>
  <si>
    <t xml:space="preserve">Accounting Unit </t>
  </si>
  <si>
    <t>New AFIS Department (Agency) Code (2) + New AFIS Function (up to 10)</t>
  </si>
  <si>
    <t>HRIS</t>
  </si>
  <si>
    <t>NEW AFIS</t>
  </si>
  <si>
    <t>Distribution Sub-Account</t>
  </si>
  <si>
    <t>New AFIS Budget Fiscal Year, the year must be available to pay in New AFIS</t>
  </si>
  <si>
    <t>Activity</t>
  </si>
  <si>
    <t>New AFIS Program (All agencies other than DT &amp; EV)</t>
  </si>
  <si>
    <t>Account Category</t>
  </si>
  <si>
    <t>New AFIS Program Period (All agencies other than DT, EV, &amp; FO)</t>
  </si>
  <si>
    <t>DT Activity</t>
  </si>
  <si>
    <t>New AFIS Program and Phase</t>
  </si>
  <si>
    <t>EV Activity</t>
  </si>
  <si>
    <t>New AFIS Location and Sub-Location</t>
  </si>
  <si>
    <t>DT, EV, FO Account Category</t>
  </si>
  <si>
    <t>New AFIS Activity</t>
  </si>
  <si>
    <t>NOTE: Your agency may not use all available accounting elements but all agencies will use accounting unit</t>
  </si>
  <si>
    <t>If your agency Activity should be blank, enter agency code (2) and 0. Example, AD0</t>
  </si>
  <si>
    <t>If your agency account category should be blank, enter five Z's.  Example, ZZZZZ</t>
  </si>
  <si>
    <t>AWARD-PAID THRU PAYROLL-TXBL</t>
  </si>
  <si>
    <t>AWARD-PREVIOUSLY RECEIVED-TXBL</t>
  </si>
  <si>
    <t>PRIZE-PAID THRU PAYROLL-TXBL</t>
  </si>
  <si>
    <t>AWARD-REPORTABLE-NONTAX</t>
  </si>
  <si>
    <t>SELECT - NON TAXABLE REPORTABLE</t>
  </si>
  <si>
    <t>INDUSTRIAL RETIREMENT CALC</t>
  </si>
  <si>
    <t>CONDITIONAL PAY-DISCRETIONARY</t>
  </si>
  <si>
    <t xml:space="preserve">ASDB SPREADPAY EARNED </t>
  </si>
  <si>
    <t xml:space="preserve">ASDB SPREADPAY TAKEN </t>
  </si>
  <si>
    <t>105F</t>
  </si>
  <si>
    <t xml:space="preserve">FMLA-PARTIAL DAY ABSENCE           </t>
  </si>
  <si>
    <t>MERITORIOUS SERVICE LEAVE TAKEN</t>
  </si>
  <si>
    <t>FMLA-MERITORIOUS SERVICE LEAVE TAKEN</t>
  </si>
  <si>
    <t>371F</t>
  </si>
  <si>
    <t xml:space="preserve">STIPEND-LANGUAGE-$20.00 </t>
  </si>
  <si>
    <t xml:space="preserve">STIPEND-LANGUAGE-$29.60 </t>
  </si>
  <si>
    <t>781A</t>
  </si>
  <si>
    <t>781B</t>
  </si>
  <si>
    <t xml:space="preserve">SPECIAL PERFORMANCE PAY-DEMA </t>
  </si>
  <si>
    <t xml:space="preserve">SPEC PERFORM PAY W/O RET-DEMA </t>
  </si>
  <si>
    <t>SPEC PERFORMANCE PAY W/ RET-DE</t>
  </si>
  <si>
    <t>790D</t>
  </si>
  <si>
    <t>790E</t>
  </si>
  <si>
    <t>790M</t>
  </si>
  <si>
    <t>STIPEND-CERTIFICATION-$25.60</t>
  </si>
  <si>
    <t>STIPEND-CERTIFICATION-$58.40</t>
  </si>
  <si>
    <t>STIPEND-CERTIFICATION-$96.15</t>
  </si>
  <si>
    <t>STIPEND-CERTIFICATION-$100.00</t>
  </si>
  <si>
    <t>STIPEND-CERTIFICATION-$192.31</t>
  </si>
  <si>
    <t>STIPEND-CERTIFICATION-$64.80</t>
  </si>
  <si>
    <t>STIPEND-CERTIFICATION-$192.00</t>
  </si>
  <si>
    <t>STIPEND-CERTIFICATION-$40.00</t>
  </si>
  <si>
    <t>STIPEND-CERTIFICATION-$60</t>
  </si>
  <si>
    <t>STIPEND-CERTIFICATION-$37.60</t>
  </si>
  <si>
    <t>STIPEND-CERTIFICATION-$69.60</t>
  </si>
  <si>
    <t>STIPEND-CERTIFICATION-$139.20</t>
  </si>
  <si>
    <t>JANUARY 1 2016</t>
  </si>
  <si>
    <t>CORP CANCER INSURANCE PROGRAM</t>
  </si>
  <si>
    <t>ELECTED OFFICIALS DEFINED CONTR - FY14 - FY17 (.08)</t>
  </si>
  <si>
    <t>CORP DOC - FY10 - FY17 (.0841)</t>
  </si>
  <si>
    <t>ASRS PLAN - FY17 (.1134)</t>
  </si>
  <si>
    <t>CORP DJC - FY10 - FY17 (.0841)</t>
  </si>
  <si>
    <t>ELECTED OFFICIALS &amp; JUDGES - FY14 - FY17(.13)</t>
  </si>
  <si>
    <t>PSRS G&amp;F - FY16 - FY17 (.1165)</t>
  </si>
  <si>
    <t>PSRS DPS - FY16 - FY17 (.0665)</t>
  </si>
  <si>
    <t>PSRS AG INVESTIGATORS - FY16 - FY17 (.1165)</t>
  </si>
  <si>
    <t>PSRS FIREFIGHTERS - FY16 - FY17(.1165)</t>
  </si>
  <si>
    <t>ELECTED OFFICIALS ASRS PLAN - FY17 (.1134)</t>
  </si>
  <si>
    <t>PSRS LIQUOR CONTROL - FY16 - FY17 (.1165)</t>
  </si>
  <si>
    <t>PSRS PARKS - FY16 - FY17(.1165)</t>
  </si>
  <si>
    <t>PSRS CORP DPS DISP - FY10 - FY17 (.0796)</t>
  </si>
  <si>
    <t>PSRS DEF RET OPT PLAN (DROP) FY16 - FY17(.1165)</t>
  </si>
  <si>
    <t>PSRS DPS DETEN OFFICERS FY13 - FY17 (.0841)</t>
  </si>
  <si>
    <t>721E</t>
  </si>
  <si>
    <t>STIPEND-HAZARD DUTY - 25%</t>
  </si>
  <si>
    <t>PSRS DPS - FY16 - FY17(.0665)</t>
  </si>
  <si>
    <t>PSRS FIREFIGHTERS - FY16 - FY17 (.1165)</t>
  </si>
  <si>
    <t>PSRS PARKS - FY16 (.1135)</t>
  </si>
  <si>
    <t>PSRS DEF RET OPT PLAN (DROP) FY16 - FY17 (.1165)</t>
  </si>
  <si>
    <t>ASRS PLAN - FY13 (.113)</t>
  </si>
  <si>
    <t>ASRS PLAN - FY14 (.1148)</t>
  </si>
  <si>
    <t>ELECTED OFFICIALS &amp; JUDGES - FY13 -FY14(.13)</t>
  </si>
  <si>
    <t>PSRS DPS - FY14 (.0605)</t>
  </si>
  <si>
    <t>PSRS DPS - FY13 (.0535)</t>
  </si>
  <si>
    <t>PSRS AG INVESTIGATORS - FY13 (.1035)</t>
  </si>
  <si>
    <t>PSRS AG INVESTIGATORS - FY14 (.1105)</t>
  </si>
  <si>
    <t>PSRS FIREFIGHTERS - FY13 (.1035)</t>
  </si>
  <si>
    <t>PSRS FIREFIGHTERS - FY14 (.1105)</t>
  </si>
  <si>
    <t>PSRS LIQUOR CONTROL - FY13 (.1035)</t>
  </si>
  <si>
    <t>PSRS LIQUOR CONTROL - FY14 (.1105)</t>
  </si>
  <si>
    <t>PSRS PARKS - FY13 (.1035)</t>
  </si>
  <si>
    <t>PSRS PARKS - FY14 (.1135)</t>
  </si>
  <si>
    <t>PSRS DEF RET OPT PLAN (DROP) FY13 (.1035)</t>
  </si>
  <si>
    <t>PSRS DEF RET OPT PLAN (DROP) FY14 (.1105)</t>
  </si>
  <si>
    <t>ASRS PLAN - FY12 (.1090)</t>
  </si>
  <si>
    <t>ELECTED OFFICIALS &amp; JUDGES - FY12 (.115)</t>
  </si>
  <si>
    <t>ELECTED OFFICIALS &amp; JUDGES - FY13 (.13)</t>
  </si>
  <si>
    <t>PSRS DPS - FY12 (.0455)</t>
  </si>
  <si>
    <t>PSRS G&amp;F - FY12 (.0955)</t>
  </si>
  <si>
    <t>PSRS G&amp;F - FY13 (.1035)</t>
  </si>
  <si>
    <t>PSRS AG INVESTIGATORS - FY12 (.0955)</t>
  </si>
  <si>
    <t>PSRS FIREFIGHTERS - FY12 (.0935)</t>
  </si>
  <si>
    <t>PSRS LIQUOR CONTROL - FY12 (.0955)</t>
  </si>
  <si>
    <t>PSRS PARKS - FY12 (.0955)</t>
  </si>
  <si>
    <t>PSRS DEF RET OPT PLAN (DROP) FY12 (.1035)</t>
  </si>
  <si>
    <t>ELECTED OFFICIALS DEFINED CONTR - FY14 - FY17 (.06)</t>
  </si>
  <si>
    <t>CORP DOC - FY17 (.1885)</t>
  </si>
  <si>
    <t>CORP DJC - FY17 (.2486)</t>
  </si>
  <si>
    <t>ELECTED OFFICIALS &amp; JUDGES - (.235) FY14 (&gt;1/1/14) - FY17</t>
  </si>
  <si>
    <t>PSRS DPS - FY17 (.8296)</t>
  </si>
  <si>
    <t>PSRS G&amp;F - FY17 (.838)</t>
  </si>
  <si>
    <t>PSRS AG INVESTIGATORS - FY17 (.6659)</t>
  </si>
  <si>
    <t>PSRS FIREFIGHTERS - FY17 (.282)</t>
  </si>
  <si>
    <t>PSRS LIQUOR CONTROL OFFICER - FY17 (.8061)</t>
  </si>
  <si>
    <t>PSRS PARKS - FY17 (.4494)</t>
  </si>
  <si>
    <t>PSRS CORP DPS DISP - FY17 (.2041)</t>
  </si>
  <si>
    <t>PUBLIC SAFETY DETENTION OFFICERS - FY17 (.0612)</t>
  </si>
  <si>
    <t>CORP DJC - FY16 (.1295)</t>
  </si>
  <si>
    <t>CORP DOC - FY15 (.1447)</t>
  </si>
  <si>
    <t>CORP DJC - FY15 (.17)</t>
  </si>
  <si>
    <t>ELECTED OFFICIALS &amp; JUDGES - FY15-FY17 (.235)</t>
  </si>
  <si>
    <t>PSRS DPS - FY15 (.6281)</t>
  </si>
  <si>
    <t>PSRS G&amp;F - FY15 (.7233)</t>
  </si>
  <si>
    <t>PSRS AG INVESTIGATORS - FY15 (1.0519)</t>
  </si>
  <si>
    <t>PSRS FIREFIGHTERS - FY15 (.2339)</t>
  </si>
  <si>
    <t>PSRS LIQUOR CONTROL OFFICER - FY15 (.511)</t>
  </si>
  <si>
    <t>PSRS PARKS - FY15 (.329)</t>
  </si>
  <si>
    <t>PSRS CORP DPS - FY15 (.0693)</t>
  </si>
  <si>
    <t>ELECTED OFFICIALS &amp; JUDGES - FY14-FY17 (.235)</t>
  </si>
  <si>
    <t>PSRS G&amp;F - FY15 (.6678)</t>
  </si>
  <si>
    <t>PSRS FIREFIGHTERS - FY15 (.2399)</t>
  </si>
  <si>
    <t>PSRS LIQUOR CONTROL OFFICER - FY14 (.4434)</t>
  </si>
  <si>
    <t>ASRS SYSTEM 300 - FY15 (.0759)</t>
  </si>
  <si>
    <t>ASRS SYSTEM 300 - FY14 (.076)</t>
  </si>
  <si>
    <t>PUBLIC SAFETY DETENTION OFFICERS - FY15 (.0693)</t>
  </si>
  <si>
    <t>PSRS CORP DPS DISPATCH- FY14 (.1299)</t>
  </si>
  <si>
    <t>PSRS CORP DPS DISPATCH- FY15 (.0392)</t>
  </si>
  <si>
    <t>ELECTED OFFICIALS &amp; JUDGES - FY14 (.2594)</t>
  </si>
  <si>
    <t>PSRS CORP DPS DISPATCHER- FY14 (.1299)</t>
  </si>
  <si>
    <t>PSRS CORP DPS DISPATCHER- FY13 (.0790)</t>
  </si>
  <si>
    <t>PUBLIC SAFETY DETENTION OFFICERS - FY13-FY14 (.05)</t>
  </si>
  <si>
    <t>HARTFORD LONG TERM DISABILITY .0027 CY15-CY16</t>
  </si>
  <si>
    <t>ASRS LTD - FY17 (.0014)</t>
  </si>
  <si>
    <t>EODCRS DISABILITY FY14 - FY17 (.0013)</t>
  </si>
  <si>
    <t>ACR - DPS FY17 (.6472)</t>
  </si>
  <si>
    <t>ACR - DOC FY17 (.121)</t>
  </si>
  <si>
    <t>ACR - EO&amp;J FY15 - FY17 (.235)</t>
  </si>
  <si>
    <t>ACR - DJ FY17 (.1804)</t>
  </si>
  <si>
    <t>ACR - DISP FY17 (.1401)</t>
  </si>
  <si>
    <t>ACR - G&amp;F FY17 (.8021)</t>
  </si>
  <si>
    <t>ACR - AGI FY17 (.5438)</t>
  </si>
  <si>
    <t>ACR - FIRE FY17 (.1657)</t>
  </si>
  <si>
    <t>ACR - LIQ FY17 (.6847)</t>
  </si>
  <si>
    <t>ACR - ASRS FY17 (.0947)</t>
  </si>
  <si>
    <t>ACR - PARK FY17 (.3227)</t>
  </si>
  <si>
    <t>SUPP BENEFIT - DPS DETENTION OFFICERS FY17 (.1453)</t>
  </si>
  <si>
    <t>SUPP BENEFIT - CORRECTIONS FY17 (.2726)</t>
  </si>
  <si>
    <t>SUPP BENEFIT - JUVENILE CORRECTIONS FY17 (.3327)</t>
  </si>
  <si>
    <t>SUPP BENEFIT - PUBLIC SAFETY DISPATCHERS FY17 (.2837)</t>
  </si>
  <si>
    <t>SUPP BENEFIT - PUBLIC SAFETY FY17 (.8961)</t>
  </si>
  <si>
    <t>SUPP BENEFIT - GAME &amp; FISH FY17 (.9545)</t>
  </si>
  <si>
    <t>SUPP BENEFIT - AG INVESTIGATORS FY17 (.7824)</t>
  </si>
  <si>
    <t>SUPP BENEFIT - FIRE FIGHTERS FY17 (.3985)</t>
  </si>
  <si>
    <t>SUPP BENEFIT - LIQUOR CONTROL OFFICER FY17 (.9226)</t>
  </si>
  <si>
    <t>SUPP BENEFIT - STATE PARKS FY17 (.5659)</t>
  </si>
  <si>
    <t>EODCRS LEGACY FY14 - FY17 (.175)</t>
  </si>
  <si>
    <t>ASRS LEGACY FY17 (.1216)</t>
  </si>
  <si>
    <t>JANUARY 1 2017</t>
  </si>
  <si>
    <t>DED CODE</t>
  </si>
  <si>
    <t>DESCRIPTION</t>
  </si>
  <si>
    <t>3729</t>
  </si>
  <si>
    <t xml:space="preserve">PSPRS BUYBACK-EO&amp;J(415)-EE    </t>
  </si>
  <si>
    <t>3731</t>
  </si>
  <si>
    <t xml:space="preserve">PSPRS BUYBACK-DOC(500)-EE     </t>
  </si>
  <si>
    <t>3733</t>
  </si>
  <si>
    <t xml:space="preserve">PSPRS BUYBACK-DJ(501)-EE      </t>
  </si>
  <si>
    <t>3735</t>
  </si>
  <si>
    <t xml:space="preserve">PSPRS BUYBACK-DISP(563)-EE    </t>
  </si>
  <si>
    <t>3737</t>
  </si>
  <si>
    <t xml:space="preserve">PSPRS BUYBACK-DPS(007)-EE     </t>
  </si>
  <si>
    <t>3739</t>
  </si>
  <si>
    <t xml:space="preserve">PSPRS BUYBACK-G&amp;F(035)-EE     </t>
  </si>
  <si>
    <t>3741</t>
  </si>
  <si>
    <t xml:space="preserve">PSPRS BUYBACK-AGI(151)-EE     </t>
  </si>
  <si>
    <t>3743</t>
  </si>
  <si>
    <t xml:space="preserve">PSPRS BUYBACK-FIRE(119)-EE    </t>
  </si>
  <si>
    <t>3745</t>
  </si>
  <si>
    <t xml:space="preserve">PSPRS BUYBACK-LIQ(164)-EE     </t>
  </si>
  <si>
    <t>3747</t>
  </si>
  <si>
    <t xml:space="preserve">PSPRS BUYBACK-PARKS(204)-EE   </t>
  </si>
  <si>
    <t>EO</t>
  </si>
  <si>
    <t xml:space="preserve">OFFICE OF ECONOMIC OPPORTUNITY               </t>
  </si>
  <si>
    <t>FA</t>
  </si>
  <si>
    <t xml:space="preserve">AZ FINANCIAL AUTHORITY                       </t>
  </si>
  <si>
    <t>Workers Compensation (rate can be obtained when drilling on company deductions, for 3806 divide Amount by Gross)</t>
  </si>
  <si>
    <t>Rates differ by agency and so does not default.  Premium overtime is not used in the calculation.</t>
  </si>
  <si>
    <t>Federal - check Filing Status (D9), number of exemptions (D11) and Additional Amount (D12) .  State - check percentage (F9) and additional amount (F11)</t>
  </si>
  <si>
    <r>
      <t xml:space="preserve">Select if only a portion of the Net Pay is being returned.  </t>
    </r>
    <r>
      <rPr>
        <sz val="10"/>
        <color indexed="10"/>
        <rFont val="Arial"/>
        <family val="2"/>
      </rPr>
      <t>NOTE: once the Amount Paid and Amount To Be Paid columns are completed, employee will owe the net pay Difference To Recover calculated in cell F71.</t>
    </r>
  </si>
  <si>
    <t>7819</t>
  </si>
  <si>
    <t>7821</t>
  </si>
  <si>
    <t>7823</t>
  </si>
  <si>
    <t>7825</t>
  </si>
  <si>
    <t>7827</t>
  </si>
  <si>
    <t>7829</t>
  </si>
  <si>
    <t xml:space="preserve">RETIREMENT ADDL% PSRS 007-EE  </t>
  </si>
  <si>
    <t xml:space="preserve">RETIREMENT ADDL% PSRS 035-EE  </t>
  </si>
  <si>
    <t xml:space="preserve">RETIREMENT ADDL% PSRS 151-EE  </t>
  </si>
  <si>
    <t xml:space="preserve">RETIREMENT ADDL% PSRS 119-EE  </t>
  </si>
  <si>
    <t xml:space="preserve">RETIREMENT ADDL% PSRS 164-EE  </t>
  </si>
  <si>
    <t xml:space="preserve">RETIREMENT ADDL% PSRS 204-EE  </t>
  </si>
  <si>
    <t>SUPPLEMENTAL DC PLAN %-EE</t>
  </si>
  <si>
    <t>SELECT - 401(a) %</t>
  </si>
  <si>
    <t>ELECTED OFFICIALS DEFINED CONTR - FY14 - FY18 (.08)</t>
  </si>
  <si>
    <t>CORP DOC - FY10 - FY18 (.0841)</t>
  </si>
  <si>
    <t>ASRS PLAN - FY17 - FY18 (.1134)</t>
  </si>
  <si>
    <t>CORP DJC - FY10 - FY18 (.0841)</t>
  </si>
  <si>
    <t>ELECTED OFFICIALS &amp; JUDGES - FY18 (.07)</t>
  </si>
  <si>
    <t>PSRS DPS - FY18 (.0265)</t>
  </si>
  <si>
    <t>PSRS G&amp;F - FY18 (.0765)</t>
  </si>
  <si>
    <t>PSRS AG INVESTIGATORS - FY18 (.0765)</t>
  </si>
  <si>
    <t>PSRS FIREFIGHTERS - FY18 (.0765)</t>
  </si>
  <si>
    <t>ELECTED OFFICIALS ASRS PLAN - FY17 - FY18 (.1134)</t>
  </si>
  <si>
    <t>PSRS LIQUOR CONTROL - FY18 (.0765)</t>
  </si>
  <si>
    <t>PSRS PARKS - FY18 (.0765)</t>
  </si>
  <si>
    <t>PSRS CORP DPS DISP - FY10 - FY18 (.0796)</t>
  </si>
  <si>
    <t>PSRS DEF RET OPT PLAN (DROP) FY18 (.0765)</t>
  </si>
  <si>
    <t>PSRS DPS DETEN OFFICERS FY13 - FY18 (.0841)</t>
  </si>
  <si>
    <t>R001</t>
  </si>
  <si>
    <t>R003</t>
  </si>
  <si>
    <t>R005</t>
  </si>
  <si>
    <t>R007</t>
  </si>
  <si>
    <t>R009</t>
  </si>
  <si>
    <t>R011</t>
  </si>
  <si>
    <t>R013</t>
  </si>
  <si>
    <t>R015</t>
  </si>
  <si>
    <t>R017</t>
  </si>
  <si>
    <t>R019</t>
  </si>
  <si>
    <t>R021</t>
  </si>
  <si>
    <t>R023</t>
  </si>
  <si>
    <t>R025</t>
  </si>
  <si>
    <t>R027</t>
  </si>
  <si>
    <t>R029</t>
  </si>
  <si>
    <t>R031</t>
  </si>
  <si>
    <t>R033</t>
  </si>
  <si>
    <t>R035</t>
  </si>
  <si>
    <t>R037</t>
  </si>
  <si>
    <t>RETIREMENT EORP 415 T2-EE  FY18 (.0013)</t>
  </si>
  <si>
    <t xml:space="preserve">RETIREMENT PSRS PS 007 T2 FY18 (.0665)   </t>
  </si>
  <si>
    <t xml:space="preserve">RETIREMENT PSRS GF 035 T2 FY18 (.1165)  </t>
  </si>
  <si>
    <t>RETIREMENT PSRS AG 151 T2 FY18 (.1165)</t>
  </si>
  <si>
    <t>RETIREMENT PSRS FF 119 T2 FY18 (.1165)</t>
  </si>
  <si>
    <t>RETIREMENT PSRS LL 164 T2 FY18 (.1165)</t>
  </si>
  <si>
    <t>RETIREMENT PSRS PR 204 T2 FY18 (.1165)</t>
  </si>
  <si>
    <t xml:space="preserve">RETIREMENT PSRS PS 007 T3 DB FY18 (.1055)  </t>
  </si>
  <si>
    <t>RETIREMENT PSRS GF 035 T3 DB FY18 (.0994)</t>
  </si>
  <si>
    <t>RETIREMENT PSRS  AG 151 T3 DB FY18 (.0994)</t>
  </si>
  <si>
    <t>RETIREMENT PSRS FF 119 T3 DB FY18 (.0994)</t>
  </si>
  <si>
    <t>RETIREMENT PSRS LL 164 T3 DB FY18 (.0994)</t>
  </si>
  <si>
    <t>RETIREMENT PSRS PR 204 T3 DB FY18 (.0994)</t>
  </si>
  <si>
    <t>RETIREMENT PSRS PS 007 T3 DC (.09)</t>
  </si>
  <si>
    <t>RETIREMENT PSRS GF 035 T3 DC (.09)</t>
  </si>
  <si>
    <t>RETIREMENT PSRS AG 151 T3 DC (.09)</t>
  </si>
  <si>
    <t>RETIREMENT PSRS FF 119 T3 DC (.09)</t>
  </si>
  <si>
    <t>RETIREMENT PSRS LL 164 T3 DC (.09)</t>
  </si>
  <si>
    <t>RETIREMENT PSRS PR 204 T3 DC (.09)</t>
  </si>
  <si>
    <t>ELECTED OFFICIALS DEFINED CONTR - FY14 - FY18 (.06)</t>
  </si>
  <si>
    <t>CORP DOC - FY18 (.2117)</t>
  </si>
  <si>
    <t>CORP DJC - FY18 (.3103)</t>
  </si>
  <si>
    <t>ELECTED OFFICIALS &amp; JUDGES - (.235) FY14-FY18 (&gt;1/1/14)</t>
  </si>
  <si>
    <t>PSRS DPS - FY18 (.9197)</t>
  </si>
  <si>
    <t>PSRS G&amp;F - FY18 (1.0471)</t>
  </si>
  <si>
    <t>PSRS AG INVESTIGATORS - FY18 (.6353)</t>
  </si>
  <si>
    <t>PSRS FIREFIGHTERS - FY18 (.3132)</t>
  </si>
  <si>
    <t>ELECTED OFFICIALS ASRS PLAN - FY17-FY18 (.1134)</t>
  </si>
  <si>
    <t>PSRS LIQUOR CONTROL OFFICER - FY18 (.97)</t>
  </si>
  <si>
    <t>PSRS PARKS - FY18 (.5735)</t>
  </si>
  <si>
    <t>PSRS CORP DPS DISP - FY18 (.2448)</t>
  </si>
  <si>
    <t>PUBLIC SAFETY DETENTION OFFICERS - FY18 (.1931)</t>
  </si>
  <si>
    <t>R002</t>
  </si>
  <si>
    <t>R004</t>
  </si>
  <si>
    <t>R006</t>
  </si>
  <si>
    <t>R008</t>
  </si>
  <si>
    <t>R010</t>
  </si>
  <si>
    <t>R012</t>
  </si>
  <si>
    <t>R014</t>
  </si>
  <si>
    <t>R016</t>
  </si>
  <si>
    <t>R018</t>
  </si>
  <si>
    <t>R020</t>
  </si>
  <si>
    <t>R022</t>
  </si>
  <si>
    <t>R024</t>
  </si>
  <si>
    <t>R026</t>
  </si>
  <si>
    <t>R028</t>
  </si>
  <si>
    <t>R030</t>
  </si>
  <si>
    <t>R032</t>
  </si>
  <si>
    <t>R034</t>
  </si>
  <si>
    <t>R036</t>
  </si>
  <si>
    <t>R038</t>
  </si>
  <si>
    <t>RETIREMENT EORP 415 T2 FY18 (.235)</t>
  </si>
  <si>
    <t xml:space="preserve">RETIREMENT PSRS PS 007 T2 FY18 (.9197)     </t>
  </si>
  <si>
    <t xml:space="preserve">RETIREMENT PSRS GF 035 T2 FY18 (1.0471)    </t>
  </si>
  <si>
    <t xml:space="preserve">RETIREMENT PSRS AG 151 T2 FY18 (.6353)    </t>
  </si>
  <si>
    <t xml:space="preserve">RETIREMENT PSRS FF 119 T2 FY18 (.3122)     </t>
  </si>
  <si>
    <t xml:space="preserve">RETIREMENT PSRS LL 164 T2 FY18 (.97)     </t>
  </si>
  <si>
    <t>RETIREMENT PSRS PR 204 T2 FY18 (.5735)</t>
  </si>
  <si>
    <t xml:space="preserve">RETIREMENT PSRS PS 007 T3 DB FY18 (.8026) </t>
  </si>
  <si>
    <t>RETIREMENT PSRS GF 035 T3 DB FY18 (.9706)</t>
  </si>
  <si>
    <t>RETIREMENT PSRS AG 151 T3 DB FY18 (.58)</t>
  </si>
  <si>
    <t>RETIREMENT PSRS FF 119 T3 DB FY18 (.2699)</t>
  </si>
  <si>
    <t>RETIREMENT PSRS LL 164 T3 DB FY18 (.9028)</t>
  </si>
  <si>
    <t>RETIREMENT PSRS PR 204 T3 DB FY18 (.5084)</t>
  </si>
  <si>
    <t>RETIREMENT PSRS PS 007 T3 DC FY18 (.09)</t>
  </si>
  <si>
    <t>RETIREMENT PSRS GF 035 T3 DC FY18 (.09)</t>
  </si>
  <si>
    <t>RETIREMENT PSRS AG 151 T3 DC FY18 (.09)</t>
  </si>
  <si>
    <t>RETIREMENT PSRS FF 119 T3 DC FY18 (.09)</t>
  </si>
  <si>
    <t>RETIREMENT PSRS LL 164 T3 DC FY18 (.09)</t>
  </si>
  <si>
    <t>RETIREMENT PSRS PR 204 T3 DC FY18 (.09)</t>
  </si>
  <si>
    <t>ASRS LTD - FY18 (.0016)</t>
  </si>
  <si>
    <t>EODCRS DISABILITY FY14 - FY18 (.0013)</t>
  </si>
  <si>
    <t>BASIC LIFE ($.69)</t>
  </si>
  <si>
    <t>HARTFORD LONG TERM DISABILITY .0027 CY15-CY18</t>
  </si>
  <si>
    <t>7522</t>
  </si>
  <si>
    <t>7524</t>
  </si>
  <si>
    <t>7526</t>
  </si>
  <si>
    <t>7528</t>
  </si>
  <si>
    <t>7530</t>
  </si>
  <si>
    <t>7532</t>
  </si>
  <si>
    <t>DISABILITY PSRS PS 007 FY18 (.0117)</t>
  </si>
  <si>
    <t>DISABILITY PSRS GF 035 FY18 (.0117)</t>
  </si>
  <si>
    <t>DISABILITY PSRS AG 151 FY18 (.0117)</t>
  </si>
  <si>
    <t>DISABILITY PSRS FF 119 FY18 (.0117)</t>
  </si>
  <si>
    <t>DISABILITY PSRS LL 164 FY18 (.0117)</t>
  </si>
  <si>
    <t>DISABILITY PSRS PR 204 FY18 (.0117)</t>
  </si>
  <si>
    <t>7521</t>
  </si>
  <si>
    <t>7523</t>
  </si>
  <si>
    <t>7525</t>
  </si>
  <si>
    <t>7527</t>
  </si>
  <si>
    <t>7529</t>
  </si>
  <si>
    <t>7531</t>
  </si>
  <si>
    <t xml:space="preserve">DISABILITY PSRS PS 007 FY18 (.0117)        </t>
  </si>
  <si>
    <t>ACR - ASRS FY18 (.0949)</t>
  </si>
  <si>
    <t xml:space="preserve">ACR RETIREMENT CORP PSDO 564 (.0901)    </t>
  </si>
  <si>
    <t>ACR - DOC 500 FY18 (.1373)</t>
  </si>
  <si>
    <t>ACR - DPS 007 FY18 (.6965)</t>
  </si>
  <si>
    <t>ACR - EO&amp;J 405 FY15 - FY18 (.235)</t>
  </si>
  <si>
    <t>ACR - DJ 501 FY18 (.2344)</t>
  </si>
  <si>
    <t>ACR - DISP 563 FY18 (.1765)</t>
  </si>
  <si>
    <t>ACR - G&amp;F 035 FY18 (.8712)</t>
  </si>
  <si>
    <t>ACR - AGI 151 FY18 (.4806)</t>
  </si>
  <si>
    <t>ACR - FIRE 119 FY18 (.1705)</t>
  </si>
  <si>
    <t>ACR - LIQ 164 FY18 (.8034)</t>
  </si>
  <si>
    <t>ACR - PARK 204 FY18 (.409)</t>
  </si>
  <si>
    <t>ASRS LEGACY FY17-FY18 (.1216)</t>
  </si>
  <si>
    <t>EODCRS LEGACY FY14 - FY18 (.175)</t>
  </si>
  <si>
    <t>R100</t>
  </si>
  <si>
    <t>R102</t>
  </si>
  <si>
    <t>R104</t>
  </si>
  <si>
    <t>R106</t>
  </si>
  <si>
    <t>R108</t>
  </si>
  <si>
    <t>R110</t>
  </si>
  <si>
    <t xml:space="preserve">RETIREMENT LEGACY PSRS PS 007 FY18 (.6965) </t>
  </si>
  <si>
    <t>RETIREMENT LEGACY PSRS GF 035 FY18 (.8712)</t>
  </si>
  <si>
    <t>RETIREMENT LEGACY PSRS AG 151 FY18 (.4806)</t>
  </si>
  <si>
    <t>RETIREMENT LEGACY PSRS FF 119 FY18 (.1705)</t>
  </si>
  <si>
    <t>RETIREMENT LEGACY PSRS LL 164 FY18 (.8034)</t>
  </si>
  <si>
    <t>RETIREMENT LEGACY PSRS PR 204 FY18 (.409)</t>
  </si>
  <si>
    <t>SUPP BENEFIT - CORRECTIONS FY18 (.2958)</t>
  </si>
  <si>
    <t>SUPP BENEFIT - JUVENILE CORRECTIONS FY18 (.3944)</t>
  </si>
  <si>
    <t>SUPP BENEFIT - PUBLIC SAFETY DISPATCHERS FY18 (.3244)</t>
  </si>
  <si>
    <t>SUPP BENEFIT - DPS DETENTION OFFICERS FY18 (.2772)</t>
  </si>
  <si>
    <t>SUPP BENEFIT - STATE PARKS FY18 (.65)</t>
  </si>
  <si>
    <t>SUPP BENEFIT - LIQUOR CONTROL OFFICER FY18 (1.0465)</t>
  </si>
  <si>
    <t>SUPP BENEFIT - FIRE FIGHTERS FY18 (.3887)</t>
  </si>
  <si>
    <t>SUPP BENEFIT - AG INVESTIGATORS FY18 (.7118)</t>
  </si>
  <si>
    <t>SUPP BENEFIT - GAME &amp; FISH FY18 (1.1236)</t>
  </si>
  <si>
    <t>SUPP BENEFIT - PUBLIC SAFETY FY18 (.9462)</t>
  </si>
  <si>
    <t>R200</t>
  </si>
  <si>
    <t>R202</t>
  </si>
  <si>
    <t>R204</t>
  </si>
  <si>
    <t>R206</t>
  </si>
  <si>
    <t>R208</t>
  </si>
  <si>
    <t>R210</t>
  </si>
  <si>
    <t>R212</t>
  </si>
  <si>
    <t>R214</t>
  </si>
  <si>
    <t>R216</t>
  </si>
  <si>
    <t>R218</t>
  </si>
  <si>
    <t>R220</t>
  </si>
  <si>
    <t>R222</t>
  </si>
  <si>
    <t>R224</t>
  </si>
  <si>
    <t>R226</t>
  </si>
  <si>
    <t>R228</t>
  </si>
  <si>
    <t>R230</t>
  </si>
  <si>
    <t>R232</t>
  </si>
  <si>
    <t>R234</t>
  </si>
  <si>
    <t xml:space="preserve">RETIREMENT SUP PSRS PS 007 T2 FY18 (.9862) </t>
  </si>
  <si>
    <t xml:space="preserve">RETIREMENT SUP PSRS GF 035 T2 FY18 (1.1636) </t>
  </si>
  <si>
    <t xml:space="preserve">RETIREMENT SUP PSRS AG 151 T2 FY18 (.7518) </t>
  </si>
  <si>
    <t xml:space="preserve">RETIREMENT SUP PSRS FF 119 T2 FY18 (.4287) </t>
  </si>
  <si>
    <t xml:space="preserve">RETIREMENT SUP PSRS LL 164 T2 FY18 (1.0865) </t>
  </si>
  <si>
    <t xml:space="preserve">RETIREMENT SUP PSRS PR 204 T2 FY18 (.69) </t>
  </si>
  <si>
    <t>RETIREMNT SUP PSRS PS 007 T3 DB FY18 (.9075)</t>
  </si>
  <si>
    <t>RETIREMNT SUP PSRS GF 035 T3 DB FY18 (1.07)</t>
  </si>
  <si>
    <t>RETIREMNT SUP PSRS AG 151 T3 DB FY18 (.6794)</t>
  </si>
  <si>
    <t>RETIREMNT SUP PSRS FF 119 T3 DB FY18 (.3693)</t>
  </si>
  <si>
    <t>RETIREMNT SUP PSRS LL 164 T3 DB FY18 (1.0022)</t>
  </si>
  <si>
    <t>RETIREMNT SUP PSRS PR 204 T3 DB FY18 (.6078)</t>
  </si>
  <si>
    <t>RETIREMNT SUP PSRS PS 007 T3 DC FY18 (.18)</t>
  </si>
  <si>
    <t>RETIREMNT SUP PSRS GF 035 T3 DC FY18 (.18)</t>
  </si>
  <si>
    <t>RETIREMNT SUP PSRS AG 151 T3 DC FY18 (.18)</t>
  </si>
  <si>
    <t>RETIREMNT SUP PSRS FF 119 T3 DC FY18 (.18)</t>
  </si>
  <si>
    <t>RETIREMNT SUP PSRS LL 164 T3 DC FY18 (.18)</t>
  </si>
  <si>
    <t>RETIREMNT SUP PSRS PR 204 T3 DC FY18 (.18)</t>
  </si>
  <si>
    <t>D181</t>
  </si>
  <si>
    <t>D183</t>
  </si>
  <si>
    <t>M181</t>
  </si>
  <si>
    <t>M183</t>
  </si>
  <si>
    <t>M185</t>
  </si>
  <si>
    <t>M187</t>
  </si>
  <si>
    <t xml:space="preserve">DENTAL DELTA-ER PORTION       </t>
  </si>
  <si>
    <t xml:space="preserve">DENTAL-TOTAL-ER PORTION       </t>
  </si>
  <si>
    <t xml:space="preserve">MEDICAL-AETNA-ER PORTION      </t>
  </si>
  <si>
    <t xml:space="preserve">MEDICAL-BCBS-ER PORTION       </t>
  </si>
  <si>
    <t xml:space="preserve">MEDICAL-CIGNA-ER PORTION      </t>
  </si>
  <si>
    <t xml:space="preserve">MEDICAL-UHC-ER PORTION        </t>
  </si>
  <si>
    <t xml:space="preserve">TRAVEL HUB PAYMENT-NONTAXABLE </t>
  </si>
  <si>
    <t xml:space="preserve">526 </t>
  </si>
  <si>
    <t xml:space="preserve">TRAVEL HUB PAYMENT-TAXABLE    </t>
  </si>
  <si>
    <t xml:space="preserve">525 </t>
  </si>
  <si>
    <t xml:space="preserve">FMLA-RECOGNITION LEAVE TAKEN  </t>
  </si>
  <si>
    <t>370F</t>
  </si>
  <si>
    <t xml:space="preserve">WEEKEND PREMIUM%              </t>
  </si>
  <si>
    <t xml:space="preserve">727 </t>
  </si>
  <si>
    <t xml:space="preserve">SPEC PERFORMANCE PAY W/O RET  </t>
  </si>
  <si>
    <t>790B</t>
  </si>
  <si>
    <t xml:space="preserve">SPEC PERFORMANCE PAY WITH RET </t>
  </si>
  <si>
    <t>790J</t>
  </si>
  <si>
    <t xml:space="preserve">SPECIAL PROCESSING TIMERECORD </t>
  </si>
  <si>
    <t xml:space="preserve">DOUBLE TIME PAY               </t>
  </si>
  <si>
    <t xml:space="preserve">905 </t>
  </si>
  <si>
    <t>401(a) %</t>
  </si>
  <si>
    <t>Please note that the following deductions have separate line items - these affect the formulas for taxable wage calculation:</t>
  </si>
  <si>
    <t>Using Incorrect Worksheet/Year</t>
  </si>
  <si>
    <t>Please note that the following pay items have separate line items - these affect the formulas:</t>
  </si>
  <si>
    <t xml:space="preserve">RETIREMENT REFUNDS            </t>
  </si>
  <si>
    <t xml:space="preserve">PSPRS PRE-JUDGMENT INTEREST   </t>
  </si>
  <si>
    <t xml:space="preserve">PSPRS POST-JUDGMENT INTEREST  </t>
  </si>
  <si>
    <t xml:space="preserve">MISC/TRVL-PERSONS IN CUSTODY  </t>
  </si>
  <si>
    <t xml:space="preserve">IN STATE-CAR RENTAL           </t>
  </si>
  <si>
    <t>D009</t>
  </si>
  <si>
    <t>CIGNA DENTAL - EE</t>
  </si>
  <si>
    <t>D010</t>
  </si>
  <si>
    <t>D185</t>
  </si>
  <si>
    <t>DENTAL DELTA-ER PORTION</t>
  </si>
  <si>
    <t>DENTAL-TOTAL-ER PORTION</t>
  </si>
  <si>
    <t>DENTAL-CIGNA-ER PORTION</t>
  </si>
  <si>
    <t>MEDICAL-UHC-ER PORTION</t>
  </si>
  <si>
    <t>MEDICAL-CIGNA-ER PORTION</t>
  </si>
  <si>
    <t>MEDICAL-BCBS-ER PORTION</t>
  </si>
  <si>
    <t>MEDICAL-AETNA-ER PORTION</t>
  </si>
  <si>
    <t>JANUARY XX 2018</t>
  </si>
  <si>
    <t>EMP RELOCATION REIMB-TAXABLE</t>
  </si>
  <si>
    <r>
      <t xml:space="preserve">Select if the total Net Pay is being returned. </t>
    </r>
    <r>
      <rPr>
        <sz val="10"/>
        <color indexed="60"/>
        <rFont val="Arial"/>
        <family val="2"/>
      </rPr>
      <t>Pay and Deduction sections do not need to be completed.  Current calendar year payment only.</t>
    </r>
  </si>
  <si>
    <t>DEDUCTION</t>
  </si>
  <si>
    <t>CODE</t>
  </si>
  <si>
    <t>ASRS PLAN - FY19 (.1164)</t>
  </si>
  <si>
    <t>R040</t>
  </si>
  <si>
    <t>R042</t>
  </si>
  <si>
    <t>R044</t>
  </si>
  <si>
    <t>R046</t>
  </si>
  <si>
    <t>RETIREMENT CORP 500-ER  - FY18 (.2117)</t>
  </si>
  <si>
    <t>RETIREMENT CORP 500-ER  - FY19 (.2838)</t>
  </si>
  <si>
    <t>CORP DJC - FY19 (.472)</t>
  </si>
  <si>
    <t>ELECTED OFFICIALS &amp; JUDGES - FY19 (.615)</t>
  </si>
  <si>
    <t>PSRS DPS - FY19 (.9572)</t>
  </si>
  <si>
    <t>PSRS G&amp;F - FY19 (1.0641)</t>
  </si>
  <si>
    <t>PSRS AG INVESTIGATORS - FY19 (.7513)</t>
  </si>
  <si>
    <t>PSRS FIREFIGHTERS - FY19 (.3475)</t>
  </si>
  <si>
    <t>ELECTED OFFICIALS ASRS PLAN - FY19 (.1164)</t>
  </si>
  <si>
    <t>PSRS LIQUOR CONTROL OFFICER - FY19 (.891)</t>
  </si>
  <si>
    <t>PSRS PARKS - FY19 (.6745)</t>
  </si>
  <si>
    <t>PSRS CORP DPS DISP - FY19 (.4016)</t>
  </si>
  <si>
    <t>PUBLIC SAFETY DETENTION OFFICERS - FY19 (.2922)</t>
  </si>
  <si>
    <t>RETIREMENT EORP 415 T2 FY19 (.615)</t>
  </si>
  <si>
    <t xml:space="preserve">RETIREMENT PSRS PS 007 T2 FY19 (.9572)     </t>
  </si>
  <si>
    <t xml:space="preserve">RETIREMENT PSRS GF 035 T2 FY18 (1.0641)    </t>
  </si>
  <si>
    <t xml:space="preserve">RETIREMENT PSRS AG 151 T2 FY19 (.7513)    </t>
  </si>
  <si>
    <t xml:space="preserve">RETIREMENT PSRS LL 164 T2 FY19 (.891)     </t>
  </si>
  <si>
    <t>RETIREMENT PSRS PR 204 T2 FY19 (.6745)</t>
  </si>
  <si>
    <t xml:space="preserve">RETIREMENT PSRS FF 119 T2 FY19 (.3475)     </t>
  </si>
  <si>
    <t xml:space="preserve">RETIREMENT PSRS PS 007 T3 DB FY19 (.8587) </t>
  </si>
  <si>
    <t>RETIREMENT PSRS GF 035 T3 DB FY19 (1.0399)</t>
  </si>
  <si>
    <t>RETIREMENT PSRS AG 151 T3 DB FY19 (.7169)</t>
  </si>
  <si>
    <t>RETIREMENT PSRS FF 119 T3 DB FY19 (.3283)</t>
  </si>
  <si>
    <t>RETIREMENT PSRS LL 164 T3 DB FY19 (.8596)</t>
  </si>
  <si>
    <t>RETIREMENT PSRS PR 204 T3 DB FY19 (.6426)</t>
  </si>
  <si>
    <t>R039</t>
  </si>
  <si>
    <t>R041</t>
  </si>
  <si>
    <t>R045</t>
  </si>
  <si>
    <t>R047</t>
  </si>
  <si>
    <t>ASRS LEGACY FY19 (.4986)</t>
  </si>
  <si>
    <t>EODCRS LEGACY FY19 (.555)</t>
  </si>
  <si>
    <t xml:space="preserve">RETIREMENT LEGACY PSRS PS 007 FY19 (.7532) </t>
  </si>
  <si>
    <t>RETIREMENT LEGACY PSRS PR 204 FY19 (.5432)</t>
  </si>
  <si>
    <t>RETIREMENT LEGACY PSRS LL 164 FY19 (.7602)</t>
  </si>
  <si>
    <t>RETIREMENT LEGACY PSRS FF 119 FY19 (.2289)</t>
  </si>
  <si>
    <t>RETIREMENT LEGACY PSRS AG 151 FY19 (.6175)</t>
  </si>
  <si>
    <t>RETIREMENT LEGACY PSRS GF 035 FY19 (.9405)</t>
  </si>
  <si>
    <t>RETIREMENT LEGACY CORP DC 500 FY19 (.2066)</t>
  </si>
  <si>
    <t>RETIREMENT LEGACY CORP DJ 501 FY19 (.3916)</t>
  </si>
  <si>
    <t>RETIREMENT LEGACY CORP DO 564 FY19 (.1658)</t>
  </si>
  <si>
    <t>RETIREMENT LEGACY CORP DIS 563 FY19 (.3236)</t>
  </si>
  <si>
    <t>R112</t>
  </si>
  <si>
    <t>R114</t>
  </si>
  <si>
    <t>R116</t>
  </si>
  <si>
    <t>R118</t>
  </si>
  <si>
    <t>SUPP BENEFIT - CORRECTIONS FY19 (.3679)</t>
  </si>
  <si>
    <t>SUPP BENEFIT - JUVENILE CORRECTIONS FY19 (.5561)</t>
  </si>
  <si>
    <t>SUPP BENEFIT - PUBLIC SAFETY DISPATCHERS FY19 (.4812)</t>
  </si>
  <si>
    <t>SUPP BENEFIT - PUBLIC SAFETY FY19 (.9837)</t>
  </si>
  <si>
    <t>SUPP BENEFIT - GAME &amp; FISH FY19 (1.1406)</t>
  </si>
  <si>
    <t>SUPP BENEFIT - AG INVESTIGATORS FY19 (.8278)</t>
  </si>
  <si>
    <t>SUPP BENEFIT - FIRE FIGHTERS FY19 (.424)</t>
  </si>
  <si>
    <t>SUPP BENEFIT - STATE PARKS FY19 (.7510)</t>
  </si>
  <si>
    <t>SUPP BENEFIT - LIQUOR CONTROL OFFICER FY19 (.9675)</t>
  </si>
  <si>
    <t>SUPP BENEFIT - DPS DETENTION OFFICERS FY19 (.3763)</t>
  </si>
  <si>
    <t>R236</t>
  </si>
  <si>
    <t>R238</t>
  </si>
  <si>
    <t>R240</t>
  </si>
  <si>
    <t>R242</t>
  </si>
  <si>
    <t>RET SUP BEN CORP DOC 500 T3 DC FY19 (.12)</t>
  </si>
  <si>
    <t>RET SUP BEN CORP DJ 501 T3 DC FY19 (.12)</t>
  </si>
  <si>
    <t>RET SUP BEN CORP DISP 563 T3 DC FY19 (.12)</t>
  </si>
  <si>
    <t>RET SUP BEN CORP DET OFC 564 T3 DC FY19 (.12)</t>
  </si>
  <si>
    <t>RETIREMNT SUP PSRS PS 007 T3 DC FY18 - FY19 (.18)</t>
  </si>
  <si>
    <t>RETIREMNT SUP PSRS GF 035 T3 DC FY18 - FY19 (.18)</t>
  </si>
  <si>
    <t>RETIREMNT SUP PSRS AG 151 T3 DC FY18 - FY19 (.18)</t>
  </si>
  <si>
    <t>RETIREMNT SUP PSRS FF 119 T3 DC FY18 - FY19 (.18)</t>
  </si>
  <si>
    <t>RETIREMNT SUP PSRS LL 164 T3 DC FY18 - FY19 (.18)</t>
  </si>
  <si>
    <t>RETIREMNT SUP PSRS PR 204 T3 DC FY18 - FY19 (.18)</t>
  </si>
  <si>
    <t>RETIREMNT SUP PSRS PR 204 T3 DB FY19 (.742)</t>
  </si>
  <si>
    <t>RETIREMNT SUP PSRS LL 164 T3 DB FY19 (.959)</t>
  </si>
  <si>
    <t>RETIREMNT SUP PSRS FF 119 T3 DB FY19 (.4277)</t>
  </si>
  <si>
    <t>RETIREMNT SUP PSRS AG 151 T3 DB FY19 (.8163)</t>
  </si>
  <si>
    <t>RETIREMNT SUP PSRS GF 035 T3 DB FY19 (1.1806)</t>
  </si>
  <si>
    <t>RETIREMNT SUP PSRS PS 007 T3 DB FY19 (1.0237)</t>
  </si>
  <si>
    <t xml:space="preserve">RETIREMENT SUP PSRS PR 204 T2 FY19 (.791) </t>
  </si>
  <si>
    <t xml:space="preserve">RETIREMENT SUP PSRS LL 164 T2 FY19 (1.0075) </t>
  </si>
  <si>
    <t xml:space="preserve">RETIREMENT SUP PSRS FF 119 T2 FY19 (.4277) </t>
  </si>
  <si>
    <t xml:space="preserve">RETIREMENT SUP PSRS AG 151 T2 FY19 (.8163) </t>
  </si>
  <si>
    <t xml:space="preserve">RETIREMENT SUP PSRS GF 035 T2 FY19 (1.1806) </t>
  </si>
  <si>
    <t xml:space="preserve">RETIREMENT SUP PSRS PS 007 T2 FY19 (1.0237) </t>
  </si>
  <si>
    <t xml:space="preserve">ACR - CORP PSDO 564 FY19 (.1658)    </t>
  </si>
  <si>
    <t>ACR - ASRS FY19 (.1053)</t>
  </si>
  <si>
    <t>ACR - PARK 204 FY19 (.5432)</t>
  </si>
  <si>
    <t>ACR - LIQ 164 FY19 (.7602)</t>
  </si>
  <si>
    <t>ACR - FIRE 119 FY19 (.2289)</t>
  </si>
  <si>
    <t>ACR - AGI 151 FY19 (.6175)</t>
  </si>
  <si>
    <t>ACR - G&amp;F 035 FY19 (.9405)</t>
  </si>
  <si>
    <t>ACR - DISP 563 FY19 (.3236)</t>
  </si>
  <si>
    <t>ACR - DJ 501 FY19 (.3916)</t>
  </si>
  <si>
    <t>ACR - EO&amp;J FY15 - FY18 (.235)</t>
  </si>
  <si>
    <t>ACR - EO&amp;J 405 FY19 (.3016)</t>
  </si>
  <si>
    <t>ACR - DOC 500 FY19 (.2066)</t>
  </si>
  <si>
    <t>ASRS LTD - FY18 - FY19 (.0016)</t>
  </si>
  <si>
    <t>JANUARY 20 2018</t>
  </si>
  <si>
    <t>JANUARY 1 2019</t>
  </si>
  <si>
    <t>ASRS PLAN - FY20 (.1194)</t>
  </si>
  <si>
    <t>ELECTED OFFICIALS ASRS PLAN - FY20 (.1194)</t>
  </si>
  <si>
    <t>RETIREMENT CORP 500-ER  - FY20 (.2751)</t>
  </si>
  <si>
    <t>CORP DJC - FY20 (.4465)</t>
  </si>
  <si>
    <t>PSRS DPS - FY20 (1.0258)</t>
  </si>
  <si>
    <t>PSRS AG INVESTIGATORS - FY20 (.6417)</t>
  </si>
  <si>
    <t>PSRS FIREFIGHTERS - FY20 (.3566)</t>
  </si>
  <si>
    <t>PSRS LIQUOR CONTROL OFFICER - FY20 (.9754)</t>
  </si>
  <si>
    <t>PSRS PARKS - FY20 (.8788)</t>
  </si>
  <si>
    <t>PUBLIC SAFETY DETENTION OFFICERS - FY20 (.2756)</t>
  </si>
  <si>
    <t xml:space="preserve">RETIREMENT PSRS PS 007 T2 FY20 (1.0258)     </t>
  </si>
  <si>
    <t xml:space="preserve">RETIREMENT PSRS GF 035 T2 FY20 (1.1679)    </t>
  </si>
  <si>
    <t xml:space="preserve">RETIREMENT PSRS AG 151 T2 FY20 (.6417)    </t>
  </si>
  <si>
    <t xml:space="preserve">RETIREMENT PSRS FF 119 T2 FY20 (.3566)     </t>
  </si>
  <si>
    <t xml:space="preserve">RETIREMENT PSRS LL 164 T2 FY20 (.9754)     </t>
  </si>
  <si>
    <t>RETIREMENT PSRS PR 204 T2 FY20 (.8788)</t>
  </si>
  <si>
    <t xml:space="preserve">RETIREMENT PSRS PS 007 T3 DB FY20 (.9313) </t>
  </si>
  <si>
    <t>RETIREMENT PSRS GF 035 T3 DB FY20 (1.144)</t>
  </si>
  <si>
    <t>RETIREMENT PSRS AG 151 T3 DB FY20 (.6031)</t>
  </si>
  <si>
    <t>RETIREMENT PSRS FF 119 T3 DB FY20 (.3367)</t>
  </si>
  <si>
    <t>RETIREMENT PSRS LL 164 T3 DB FY20 (.9426)</t>
  </si>
  <si>
    <t>RETIREMENT PSRS PR 204 T3 DB FY20 (.8485)</t>
  </si>
  <si>
    <t>WORKERS COMP (RATE VARIES BY AGENCY)</t>
  </si>
  <si>
    <t>Technology Charges (percentage changed from .3% to .43% effective 7/1/2019)</t>
  </si>
  <si>
    <t>ASRS LTD - FY20 (.0017)</t>
  </si>
  <si>
    <t>DISABILITY PSRS PS 007 FY19 - FY20 (.0151)</t>
  </si>
  <si>
    <t>DISABILITY PSRS GF 035 FY19 - FY20 (.0151)</t>
  </si>
  <si>
    <t>DISABILITY PSRS AG 151 FY19 - FY20 (.0151)</t>
  </si>
  <si>
    <t>DISABILITY PSRS FF 119 FY19 - FY20 (.0151)</t>
  </si>
  <si>
    <t>DISABILITY PSRS LL 164 FY19 - FY20 (.0151)</t>
  </si>
  <si>
    <t>DISABILITY PSRS PR 204 FY19 - FY20 (.0151)</t>
  </si>
  <si>
    <t>DISABILITY CORP DOC T3 500 FY19 - FY20 (.007)</t>
  </si>
  <si>
    <t>DISABILITY CORP DJ T3 501 FY19 - FY20 (.007)</t>
  </si>
  <si>
    <t>DISABILITY CORP DISP T3 563 FY19 - FY20 (.007)</t>
  </si>
  <si>
    <t>DISABILITY CORP DO T3 564 FY19 - FY20 (.007)</t>
  </si>
  <si>
    <t xml:space="preserve">DISABILITY PSRS PS 007 FY19 - FY20 (.0151)        </t>
  </si>
  <si>
    <t>DISABILITY CORP DC T3  500 FY19 - FY20 (.007)</t>
  </si>
  <si>
    <t>DISABILITY CORP DIS T3 563 FY19 - FY20 (.007)</t>
  </si>
  <si>
    <t>JANUARY 1 2020</t>
  </si>
  <si>
    <t>SINGLE STANDARD TABLE:</t>
  </si>
  <si>
    <t>MARRIED FILING JOINTLY STANDARD TABLE:</t>
  </si>
  <si>
    <t>HEAD OF HOUSEHOLD STANDARD TABLE:</t>
  </si>
  <si>
    <t>SINGLE HIGHER TABLE:</t>
  </si>
  <si>
    <t>MARRIED FILING JOINTLY HIGHER TABLE:</t>
  </si>
  <si>
    <t>HEAD OF HOUSEHOLD HIGHER TABLE:</t>
  </si>
  <si>
    <t>FILING STATUS</t>
  </si>
  <si>
    <t>4a Other Income</t>
  </si>
  <si>
    <t>4b Deductions</t>
  </si>
  <si>
    <t>Pay Period</t>
  </si>
  <si>
    <t>Calc</t>
  </si>
  <si>
    <t>Annual</t>
  </si>
  <si>
    <t>4(a) Other Income</t>
  </si>
  <si>
    <t>4(b) Deductions</t>
  </si>
  <si>
    <t>Second Job?</t>
  </si>
  <si>
    <t>Pay Period Taxable Wage</t>
  </si>
  <si>
    <t>Total</t>
  </si>
  <si>
    <t>Filibg Status</t>
  </si>
  <si>
    <t>Nultiple Jobs</t>
  </si>
  <si>
    <t>Allowances</t>
  </si>
  <si>
    <t>Subtract</t>
  </si>
  <si>
    <t>Adjusted Annual Wage new</t>
  </si>
  <si>
    <t>Allowance</t>
  </si>
  <si>
    <t>Adjusted Annual Wage old</t>
  </si>
  <si>
    <t>3 Claim Dependents</t>
  </si>
  <si>
    <t>Tax % H</t>
  </si>
  <si>
    <t>Excess subtract</t>
  </si>
  <si>
    <t>Excess Over H (2b)</t>
  </si>
  <si>
    <t>Adjusted wage (2a)</t>
  </si>
  <si>
    <t>Excess Over S (2b)</t>
  </si>
  <si>
    <t>Excess Over M (2b)</t>
  </si>
  <si>
    <t>Tax % M</t>
  </si>
  <si>
    <t>Tax % S</t>
  </si>
  <si>
    <t>S YTD1</t>
  </si>
  <si>
    <t>M YTD1</t>
  </si>
  <si>
    <t>H YTD1</t>
  </si>
  <si>
    <t>Year</t>
  </si>
  <si>
    <t>Excess</t>
  </si>
  <si>
    <t>Excess over^%</t>
  </si>
  <si>
    <t>Annual Tax subtotal</t>
  </si>
  <si>
    <t>Tentative withholding amount</t>
  </si>
  <si>
    <t xml:space="preserve">3 Tax Credits </t>
  </si>
  <si>
    <t>Per Pay Period</t>
  </si>
  <si>
    <t>4c Additional Withholding</t>
  </si>
  <si>
    <t>Subtotal tax per pay period</t>
  </si>
  <si>
    <t>Total Fed Tax</t>
  </si>
  <si>
    <t>NEW MULTIPLE JOBS</t>
  </si>
  <si>
    <t>Taz % S</t>
  </si>
  <si>
    <t>3 Tax Credits</t>
  </si>
  <si>
    <t>Per pay period</t>
  </si>
  <si>
    <t>Subtotal multiple tax per pay period</t>
  </si>
  <si>
    <t>Total FED Multiple</t>
  </si>
  <si>
    <t>OLD PRE 2020 W-4</t>
  </si>
  <si>
    <t>Adjusted Wage 1L</t>
  </si>
  <si>
    <t>Excess Over S</t>
  </si>
  <si>
    <t>Excess Over M</t>
  </si>
  <si>
    <t>Excess subrract</t>
  </si>
  <si>
    <t>Excess over*%</t>
  </si>
  <si>
    <t>Total FED OLD</t>
  </si>
  <si>
    <t>AZ TAX %</t>
  </si>
  <si>
    <t>AZ Additional Amount</t>
  </si>
  <si>
    <t>NEW STANDARD</t>
  </si>
  <si>
    <t>Pre-2020 Calc</t>
  </si>
  <si>
    <t>Higher Post 2019</t>
  </si>
  <si>
    <t>Standard Post 2019</t>
  </si>
  <si>
    <t>Sum%</t>
  </si>
  <si>
    <t>TOTAL STATE TAX</t>
  </si>
  <si>
    <t>HEAD OF HOUSEHOLD STANDARD</t>
  </si>
  <si>
    <t>HEAD OF HOUSEHOLD HIGHER</t>
  </si>
  <si>
    <t>MARRIED FILING JOINTLY STANDARD:</t>
  </si>
  <si>
    <t>MARRIED FILING JOINTLY HIGHER:</t>
  </si>
  <si>
    <t>SINGLE STANDARD:</t>
  </si>
  <si>
    <t>SINGLE HIGHER:</t>
  </si>
  <si>
    <t>Filing Status</t>
  </si>
  <si>
    <t>S103</t>
  </si>
  <si>
    <t>MET LIFE SHORT TERM DISABILITY</t>
  </si>
  <si>
    <t>L107</t>
  </si>
  <si>
    <t xml:space="preserve">SECURIAN SUPP LIFE-TXBL-EE    </t>
  </si>
  <si>
    <t>L109</t>
  </si>
  <si>
    <t xml:space="preserve">SECURIAN DEP LIFE TXBLE-EE    </t>
  </si>
  <si>
    <t>F007</t>
  </si>
  <si>
    <t xml:space="preserve">TASC MED FLEX PTX-EE          </t>
  </si>
  <si>
    <t>F009</t>
  </si>
  <si>
    <t xml:space="preserve">TASC LIMITED FLEX PTX-EE      </t>
  </si>
  <si>
    <t>F011</t>
  </si>
  <si>
    <t xml:space="preserve">TASC DEPEND FLEX PTX-EE       </t>
  </si>
  <si>
    <t>L003</t>
  </si>
  <si>
    <t xml:space="preserve">SECURIAN SUPP LIFE-PTX-EE     </t>
  </si>
  <si>
    <t>BASIC LIFE ($.28)</t>
  </si>
  <si>
    <t>7542</t>
  </si>
  <si>
    <t>MET LIFE LONG TERM DISABILITY .0019 CY20</t>
  </si>
  <si>
    <t>HARTFORD LONG TERM DISABILITY .0027 CY15-CY19</t>
  </si>
  <si>
    <t>2 Multiple jobs (Y/N)</t>
  </si>
  <si>
    <t>Extra Withholding</t>
  </si>
  <si>
    <t>Blue Cells, Filing Status &amp; W-4 Year are Required.  Enter E for Exempt, S for Single, M Married, H Head of Household</t>
  </si>
  <si>
    <r>
      <rPr>
        <sz val="10"/>
        <color indexed="10"/>
        <rFont val="Arial"/>
        <family val="2"/>
      </rPr>
      <t>NOTE:</t>
    </r>
    <r>
      <rPr>
        <sz val="10"/>
        <rFont val="Arial"/>
        <family val="2"/>
      </rPr>
      <t xml:space="preserve"> Cells for Fed Tax calculated amounts (C43) &amp; (D43) have been unlocked.  Adjustments can be made to formula if the calculated amount has a rounding difference</t>
    </r>
  </si>
  <si>
    <t>2019 Payment</t>
  </si>
  <si>
    <t>Employees who are using 2019 W-4 or prior must simply have a year less than 2020 indicated.  The year they actually filed the W-4 is not relevant.  2019 can be used as a general rule even if that was not the actual year the employee filed their W-4.</t>
  </si>
  <si>
    <t>2019 W-4 and prior:  Allowances (D14).  See PR13 or PR280 audit for values if applicable.</t>
  </si>
  <si>
    <t>2019 W-4 and prior:  Extra Withholding (D12).  See PR13 or PR280 audit for values if applicable.</t>
  </si>
  <si>
    <t>2020 W-4: Multiple Jobs (D8).  Y is required if box in Step 2 was checked</t>
  </si>
  <si>
    <t>2020 W-4: Claim Dependents (D9).  Step 3 of post 2019 W-4.  See PR13 or PR280 audit for the dollar value for Dependents if applicable</t>
  </si>
  <si>
    <t>2020 W-4: Other Income (D10).  Step 4(a) of post 2019 W-4.  See PR13 or PR280 audit for the dollar value for Other Income if applicable</t>
  </si>
  <si>
    <t>2020 W-4: Deductions (D11).  Step 4(b) of post 2019 W-4.  See PR13 or PR280 audit for the dollar value for Deductions if applicable</t>
  </si>
  <si>
    <r>
      <rPr>
        <sz val="10"/>
        <color indexed="10"/>
        <rFont val="Arial"/>
        <family val="2"/>
      </rPr>
      <t>NOTE:</t>
    </r>
    <r>
      <rPr>
        <sz val="10"/>
        <rFont val="Arial"/>
        <family val="2"/>
      </rPr>
      <t xml:space="preserve"> For payments dated 1/10/20 or prior, Fed Tax Amount Paid (C43) will need to be manually entered into the cell.  </t>
    </r>
  </si>
  <si>
    <t>100C</t>
  </si>
  <si>
    <t xml:space="preserve">COVID WORK-REGULAR PAY        </t>
  </si>
  <si>
    <t>101C</t>
  </si>
  <si>
    <t xml:space="preserve">COVID WORK-STRGT HRS OVER40   </t>
  </si>
  <si>
    <t>110C</t>
  </si>
  <si>
    <t xml:space="preserve">COVID WORK-TELECOMMUTING      </t>
  </si>
  <si>
    <t>377C</t>
  </si>
  <si>
    <t>377F</t>
  </si>
  <si>
    <t>378F</t>
  </si>
  <si>
    <t>COVID-FMLA EXPANSION-CHILDCARE</t>
  </si>
  <si>
    <t xml:space="preserve">COVID-EPSL &amp; EFMLA-FAMILY     </t>
  </si>
  <si>
    <t xml:space="preserve">COVID-EMERG PD SICK-FAMILY    </t>
  </si>
  <si>
    <t xml:space="preserve">COVID-EMERG PD SICK-SELF      </t>
  </si>
  <si>
    <t>721F</t>
  </si>
  <si>
    <t xml:space="preserve">STIPEND-CRITICAL RESPONSE-15% </t>
  </si>
  <si>
    <t>Short Term Disability credit not taken</t>
  </si>
  <si>
    <t>Each tab in the workbook represents a different year, make sure to choose the tab corresponding with the year the overpayment was paid</t>
  </si>
  <si>
    <t>Prior Year FICA Tax Refund Certification:</t>
  </si>
  <si>
    <t>721G</t>
  </si>
  <si>
    <t>721H</t>
  </si>
  <si>
    <t>721J</t>
  </si>
  <si>
    <t>STIPEND - CRIT RESP/HAZ-ADJUSTMENT</t>
  </si>
  <si>
    <t>STIPEND - HAZARD DUTY - 17%</t>
  </si>
  <si>
    <t>STIPEND - CRITICAL RESPONSE-8%</t>
  </si>
  <si>
    <t>STIPEND - INTERMITNT CRIT RESP-8%</t>
  </si>
  <si>
    <t>EMPLOYEE PAYMENT OPTIONS:</t>
  </si>
  <si>
    <t>Date:</t>
  </si>
  <si>
    <t>2. I have attached a personal payment made out to "State of Arizona"</t>
  </si>
  <si>
    <t>Collections</t>
  </si>
  <si>
    <r>
      <rPr>
        <sz val="11"/>
        <color rgb="FFFF0000"/>
        <rFont val="Arial"/>
        <family val="2"/>
      </rPr>
      <t>A.</t>
    </r>
    <r>
      <rPr>
        <sz val="11"/>
        <color theme="5" tint="-0.249977111117893"/>
        <rFont val="Arial"/>
        <family val="2"/>
      </rPr>
      <t xml:space="preserve"> Deposit directly to Agency fund using Event Type AR32 for AFIS CR document object 6199.  GAO will process an AFIS IETBSPR document to move the amount collected.  Agency needs to provide GAO with the funding distribution used for the deposit.  Agency will receive credit for the overpay when HRIS adjustment is processed.</t>
    </r>
  </si>
  <si>
    <r>
      <rPr>
        <sz val="11"/>
        <color rgb="FFFF0000"/>
        <rFont val="Arial"/>
        <family val="2"/>
      </rPr>
      <t>C.</t>
    </r>
    <r>
      <rPr>
        <sz val="11"/>
        <color theme="5" tint="-0.249977111117893"/>
        <rFont val="Arial"/>
        <family val="2"/>
      </rPr>
      <t xml:space="preserve"> Money Order/Cashiers Check paid to State of Arizona and delivered to GAO with signed GAO 70A.  Please note - GAO will accept personal checks, but agency will be charged if the personal check bounces and the HRIS adjustment has already processed.</t>
    </r>
  </si>
  <si>
    <t>Initial</t>
  </si>
  <si>
    <t>If the amount owed cannot be collected within two pay cycles I agree to make a personal payment to State of Arizona. In the event I leave employment with the State before all amounts have been recovered in full, I authorize the State to deduct the remainder owed from the final paycheck.</t>
  </si>
  <si>
    <r>
      <rPr>
        <sz val="11"/>
        <color rgb="FFFF0000"/>
        <rFont val="Arial"/>
        <family val="2"/>
      </rPr>
      <t>B.</t>
    </r>
    <r>
      <rPr>
        <sz val="11"/>
        <color theme="5" tint="-0.249977111117893"/>
        <rFont val="Arial"/>
        <family val="2"/>
      </rPr>
      <t xml:space="preserve"> Obtain employee signatute authorizing collection through payroll deduction.  This option requires employee signature in row 109 as well as a GAO-73A to be submitted by the agency payroll office.  The GAO-73A needs to be for deduction 3901.  Any recovery though payroll deduction must be completed within 2 payroll cycles.</t>
    </r>
  </si>
  <si>
    <t>Initial:</t>
  </si>
  <si>
    <t>TECHNOLOGY CHARGE (.0043)</t>
  </si>
  <si>
    <t>ASRS LTD - FY21 (.0018)</t>
  </si>
  <si>
    <t>DISABILITY PSRS PS 007 FY21 (.0141)</t>
  </si>
  <si>
    <t>DISABILITY PSRS GF 035 FY21 (.0141)</t>
  </si>
  <si>
    <t>DISABILITY PSRS AG 151 FY21 (.0141)</t>
  </si>
  <si>
    <t>DISABILITY PSRS FF 119 FY21 (.0141)</t>
  </si>
  <si>
    <t>DISABILITY PSRS LL 164 FY21 (.0141)</t>
  </si>
  <si>
    <t>DISABILITY PSRS PR 204 FY21 (.0141)</t>
  </si>
  <si>
    <t>DISABILITY CORP DOC T3 500 FY21 (.0065)</t>
  </si>
  <si>
    <t>DISABILITY CORP DJ T3 501 FY21 (.0065)</t>
  </si>
  <si>
    <t>DISABILITY CORP DISP T3 563 FY21 (.0065)</t>
  </si>
  <si>
    <t>DISABILITY CORP DO T3 564 FY21 (.0065)</t>
  </si>
  <si>
    <t>EODCRS DISABILITY FY19 - FY21 (.00125)</t>
  </si>
  <si>
    <t xml:space="preserve">DISABILITY PSRS PS 007 FY21 (.0141)        </t>
  </si>
  <si>
    <t>DISABILITY CORP DC T3  500 FY21 (.0065)</t>
  </si>
  <si>
    <t>DISABILITY CORP DIS T3 563 FY21 (.0065)</t>
  </si>
  <si>
    <t>ASRS PLAN - FY21 (.1204)</t>
  </si>
  <si>
    <t>ELECTED OFFICIALS ASRS PLAN - FY21 (.1204)</t>
  </si>
  <si>
    <t>RETIREMENT PSRS AG 151 T3 DC FY18 - FY21 (.09)</t>
  </si>
  <si>
    <t>RETIREMENT PSRS FF 119 T3 DC FY18 - FY21 (.09)</t>
  </si>
  <si>
    <t>RETIREMENT PSRS LL 164 T3 DC FY18 - FY21 (.09)</t>
  </si>
  <si>
    <t>RETIREMENT PSRS PR 204 T3 DC FY18 - FY21 (.09)</t>
  </si>
  <si>
    <t>ASRS LEGACY FY20 (.4949)</t>
  </si>
  <si>
    <t>ASRS LEGACY FY21 (.4939)</t>
  </si>
  <si>
    <t>EODCRS LEGACY FY20 - FY21 (.555)</t>
  </si>
  <si>
    <t xml:space="preserve">RETIREMENT LEGACY PSRS PS 007 FY20 (.8258) </t>
  </si>
  <si>
    <t xml:space="preserve">RETIREMENT LEGACY PSRS PS 007 FY21 (.8849) </t>
  </si>
  <si>
    <t>RETIREMENT LEGACY PSRS GF 035 FY20 (1.0446)</t>
  </si>
  <si>
    <t>RETIREMENT LEGACY PSRS GF 035 FY21 (1.1528)</t>
  </si>
  <si>
    <t>RETIREMENT LEGACY PSRS AG 151 FY21 (.4348)</t>
  </si>
  <si>
    <t>RETIREMENT LEGACY PSRS AG 151 FY20 (.5837)</t>
  </si>
  <si>
    <t>RETIREMENT LEGACY PSRS FF 119 FY20 (.2373)</t>
  </si>
  <si>
    <t>RETIREMENT LEGACY PSRS FF 119 FY21 (.2707)</t>
  </si>
  <si>
    <t>RETIREMENT LEGACY PSRS LL 164 FY21 (.9727)</t>
  </si>
  <si>
    <t>RETIREMENT LEGACY PSRS PR 204 FY21 (1.0050)</t>
  </si>
  <si>
    <t>RETIREMENT LEGACY PSRS LL 164 FY20 (.8432)</t>
  </si>
  <si>
    <t>RETIREMENT LEGACY PSRS PR 204 FY20 (.7491)</t>
  </si>
  <si>
    <t>RETIREMENT LEGACY CORP DC 500 FY20 (.1983)</t>
  </si>
  <si>
    <t>RETIREMENT LEGACY CORP DC 500 FY21 (.2360)</t>
  </si>
  <si>
    <t>RETIREMENT LEGACY CORP DJ 501 FY21 (.4246)</t>
  </si>
  <si>
    <t>RETIREMENT LEGACY CORP DJ 501 FY20 (.3691)</t>
  </si>
  <si>
    <t>RETIREMENT LEGACY CORP DIS 563 FY21 (.4541)</t>
  </si>
  <si>
    <t>RETIREMENT LEGACY CORP DIS 563 FY20 (.3512)</t>
  </si>
  <si>
    <t>RETIREMENT LEGACY CORP DO 564 FY20 (.1607)</t>
  </si>
  <si>
    <t>RETIREMENT LEGACY CORP DO 564 FY21 (.0499)</t>
  </si>
  <si>
    <t>RETIREMENT CORP 564 T3 DC-ER  FY19 - FY21 (.05)</t>
  </si>
  <si>
    <t>RETIREMENT CORP 563 T3 DC-ER  FY19 - FY21 (.05)</t>
  </si>
  <si>
    <t>RETIREMENT CORP 501 T3 DC-ER  FY19 - FY21 (.05)</t>
  </si>
  <si>
    <t>RETIREMENT CORP 500 T3 DC-ER  FY19 - FY21 (.05)</t>
  </si>
  <si>
    <t>RETIREMENT PSRS GF 035 T3 DC FY18 -FY21 (.09)</t>
  </si>
  <si>
    <t>RETIREMENT PSRS PS 007 T3 DC FY18 -FY21 (.09)</t>
  </si>
  <si>
    <t>RETIREMENT PSRS PR 204 T3 DB FY21 (1.1044)</t>
  </si>
  <si>
    <t>RETIREMENT PSRS LL 164 T3 DB FY21 (1.0721)</t>
  </si>
  <si>
    <t>RETIREMENT PSRS FF 119 T3 DB FY21 (.3701)</t>
  </si>
  <si>
    <t>RETIREMENT PSRS AG 151 T3 DB FY21 (.5342)</t>
  </si>
  <si>
    <t>RETIREMENT PSRS GF 035 T3 DB FY21 (1.2522)</t>
  </si>
  <si>
    <t xml:space="preserve">RETIREMENT PSRS PS 007 T3 DB FY21 (.9904) </t>
  </si>
  <si>
    <t>RETIREMENT PSRS PR 204 T2 FY21 (1.1487)</t>
  </si>
  <si>
    <t xml:space="preserve">RETIREMENT PSRS LL 164 T2 FY21 (1.1283)     </t>
  </si>
  <si>
    <t xml:space="preserve">RETIREMENT PSRS FF 119 T2 FY21 (.4177)     </t>
  </si>
  <si>
    <t xml:space="preserve">RETIREMENT PSRS AG 151 T2 FY21 (.6391)    </t>
  </si>
  <si>
    <t xml:space="preserve">RETIREMENT PSRS GF 035 T2 FY21 (1.3029)    </t>
  </si>
  <si>
    <t xml:space="preserve">RETIREMENT PSRS PS 007 T2 FY21 (1.0787)     </t>
  </si>
  <si>
    <t>RETIREMENT EORP 415 T2 FY20 - FY21 (.6143)</t>
  </si>
  <si>
    <t>PUBLIC SAFETY DETENTION OFFICERS - FY21 (.158)</t>
  </si>
  <si>
    <t>PSRS CORP DPS DISP - FY21 (.4978)</t>
  </si>
  <si>
    <t>PSRS PARKS - FY21 (1.1487)</t>
  </si>
  <si>
    <t>PSRS LIQUOR CONTROL OFFICER - FY21 (1.1283)</t>
  </si>
  <si>
    <t>PSRS G&amp;F - FY20 (1.1679)</t>
  </si>
  <si>
    <t>PSRS FIREFIGHTERS - FY21 (.4177)</t>
  </si>
  <si>
    <t>PSRS AG INVESTIGATORS - FY21 (.6391)</t>
  </si>
  <si>
    <t>PSRS G&amp;F - FY21 (1.3029)</t>
  </si>
  <si>
    <t>PSRS DPS - FY21 (1.0787)</t>
  </si>
  <si>
    <t>ELECTED OFFICIALS &amp; JUDGES - FY20 - FY21 (.6143)</t>
  </si>
  <si>
    <t>CORP DJC - FY21 (.4894)</t>
  </si>
  <si>
    <t>RETIREMENT CORP 500-ER  - FY21 (.3072)</t>
  </si>
  <si>
    <t>ACR - DPS 007 FY20 (.8258)</t>
  </si>
  <si>
    <t>ACR - DOC 500 FY20 (.1983)</t>
  </si>
  <si>
    <t>ACR - EO&amp;J 405 FY20 (.4112)</t>
  </si>
  <si>
    <t>ACR - DJ 501 FY20 (.3691)</t>
  </si>
  <si>
    <t>ACR - DISP 563 FY20 (.3512)</t>
  </si>
  <si>
    <t>ACR - G&amp;F 035 FY20 (1.0446)</t>
  </si>
  <si>
    <t>ACR - AGI 151 FY20 (.5037)</t>
  </si>
  <si>
    <t>ACR - FIRE 119 FY20 (.2373)</t>
  </si>
  <si>
    <t>ACR - LIQ 164 FY20 (.8432)</t>
  </si>
  <si>
    <t>ACR - PARK 204 FY20 (.7491)</t>
  </si>
  <si>
    <t>ACR - ASRS FY20 (.1041)</t>
  </si>
  <si>
    <t xml:space="preserve">ACR - CORP PSDO 564 FY20 (.1607)    </t>
  </si>
  <si>
    <t>ACR - DPS 007 FY19 (.7532)</t>
  </si>
  <si>
    <t>ACR - DPS 007 FY21 (.8849)</t>
  </si>
  <si>
    <t>ACR - DOC 500 FY21 (.2360)</t>
  </si>
  <si>
    <t>ACR - EO&amp;J 405 FY21 (.3972)</t>
  </si>
  <si>
    <t>ACR - DJ 501 FY21 (.4246)</t>
  </si>
  <si>
    <t>ACR - DISP 563 FY21 (.4541)</t>
  </si>
  <si>
    <t>ACR - G&amp;F 035 FY21 (1.1528)</t>
  </si>
  <si>
    <t>ACR - AGI 151 FY21 (.4348)</t>
  </si>
  <si>
    <t>ACR - FIRE 119 FY21 (.2707)</t>
  </si>
  <si>
    <t>ACR - LIQ 164 FY21 (.9727)</t>
  </si>
  <si>
    <t>ACR - PARK 204 FY21 (1.0050)</t>
  </si>
  <si>
    <t>ACR - ASRS FY21 (.1021)</t>
  </si>
  <si>
    <t>SUPP BENEFIT - CORRECTIONS FY21 (.3913)</t>
  </si>
  <si>
    <t>SUPP BENEFIT - JUVENILE CORRECTIONS FY21 (.5735)</t>
  </si>
  <si>
    <t>SUPP BENEFIT - PUBLIC SAFETY DISPATCHERS FY21 (.5774)</t>
  </si>
  <si>
    <t>SUPP BENEFIT - PUBLIC SAFETY FY21 (1.1052)</t>
  </si>
  <si>
    <t>SUPP BENEFIT - GAME &amp; FISH FY21 (1.3794)</t>
  </si>
  <si>
    <t>SUPP BENEFIT - AG INVESTIGATORS FY21 (.7156)</t>
  </si>
  <si>
    <t>SUPP BENEFIT - FIRE FIGHTERS FY21 (.4942)</t>
  </si>
  <si>
    <t>SUPP BENEFIT - LIQUOR CONTROL OFFICER FY21 (1.12048)</t>
  </si>
  <si>
    <t>SUPP BENEFIT - STATE PARKS FY21 (1.2252)</t>
  </si>
  <si>
    <t xml:space="preserve">RETIREMENT SUP PSRS PS 007 T2 FY21 (1.1452) </t>
  </si>
  <si>
    <t xml:space="preserve">RETIREMENT SUP PSRS GF 035 T2 FY21 (1.4194) </t>
  </si>
  <si>
    <t xml:space="preserve">RETIREMENT SUP PSRS AG 151 T2 FY21 (.7556) </t>
  </si>
  <si>
    <t xml:space="preserve">RETIREMENT SUP PSRS FF 119 T2 FY21 (.5342) </t>
  </si>
  <si>
    <t xml:space="preserve">RETIREMENT SUP PSRS LL 164 T2 FY21 (1.2448) </t>
  </si>
  <si>
    <t xml:space="preserve">RETIREMENT SUP PSRS PR 204 T2 FY21 (1.2652) </t>
  </si>
  <si>
    <t>RETIREMNT SUP PSRS PS 007 T3 DB FY21 (1.0959)</t>
  </si>
  <si>
    <t>RETIREMNT SUP PSRS GF 035 T3 DB FY21 (1.13516)</t>
  </si>
  <si>
    <t>RETIREMNT SUP PSRS AG 151 T3 DB FY21 (.6336)</t>
  </si>
  <si>
    <t>RETIREMNT SUP PSRS FF 119 T3 DB FY21 (.4695)</t>
  </si>
  <si>
    <t>RETIREMNT SUP PSRS LL 164 T3 DB FY21 (1.1715)</t>
  </si>
  <si>
    <t>RETIREMNT SUP PSRS PR 204 T3 DB FY21 (1.2038)</t>
  </si>
  <si>
    <t>SUPP BENEFIT - CORRECTIONS FY20 (.3592)</t>
  </si>
  <si>
    <t>SUPP BENEFIT - JUVENILE CORRECTIONS FY21 (.5306)</t>
  </si>
  <si>
    <t>SUPP BENEFIT - PUBLIC SAFETY DISPATCHERS FY21 (.5022)</t>
  </si>
  <si>
    <t>SUPP BENEFIT - PUBLIC SAFETY FY20 (1.0523)</t>
  </si>
  <si>
    <t>SUPP BENEFIT - LIQUOR CONTROL OFFICER FY20 (1.0519)</t>
  </si>
  <si>
    <t>SUPP BENEFIT - FIRE FIGHTERS FY20 (.4331)</t>
  </si>
  <si>
    <t>SUPP BENEFIT - AG INVESTIGATORS FY20 (.7182)</t>
  </si>
  <si>
    <t>SUPP BENEFIT - GAME &amp; FISH FY20 (1.2444)</t>
  </si>
  <si>
    <t>SUPP BENEFIT - STATE PARKS FY20 (.9553)</t>
  </si>
  <si>
    <t>SUPP BENEFIT - DPS DETENTION OFFICERS FY20 (.3597)</t>
  </si>
  <si>
    <t xml:space="preserve">RETIREMENT SUP PSRS PS 007 T2 FY20 (1.0923) </t>
  </si>
  <si>
    <t xml:space="preserve">RETIREMENT SUP PSRS GF 035 T2 FY20 (1.2844) </t>
  </si>
  <si>
    <t xml:space="preserve">RETIREMENT SUP PSRS AG 151 T2 FY20 (.7582) </t>
  </si>
  <si>
    <t xml:space="preserve">RETIREMENT SUP PSRS FF 119 T2 FY20 (.4731) </t>
  </si>
  <si>
    <t xml:space="preserve">RETIREMENT SUP PSRS LL 164 T2 FY20 (1.0919) </t>
  </si>
  <si>
    <t xml:space="preserve">RETIREMENT SUP PSRS PR 204 T2 FY90 (.9953) </t>
  </si>
  <si>
    <t>RETIREMNT SUP PSRS PS 007 T3 DB FY20 (1.0368)</t>
  </si>
  <si>
    <t>RETIREMNT SUP PSRS GF 035 T3 DB FY20 (1.2434)</t>
  </si>
  <si>
    <t>RETIREMNT SUP PSRS AG 151 T3 DB FY20 (.7025)</t>
  </si>
  <si>
    <t>RETIREMNT SUP PSRS FF 119 T3 DB FY20 (.4361)</t>
  </si>
  <si>
    <t>RETIREMNT SUP PSRS LL 164 T3 DB FY20 (1.0420)</t>
  </si>
  <si>
    <t>RETIREMNT SUP PSRS PR 204 T3 DB FY20 (.94779)</t>
  </si>
  <si>
    <r>
      <t>REQUIRED</t>
    </r>
    <r>
      <rPr>
        <b/>
        <sz val="9"/>
        <rFont val="Arial"/>
        <family val="2"/>
      </rPr>
      <t xml:space="preserve"> - DETAILED EXPLANATION:  </t>
    </r>
  </si>
  <si>
    <t>DEPARTMENT OF INSURANCE AND FINANCIAL INSTITUTIONS</t>
  </si>
  <si>
    <t>721K</t>
  </si>
  <si>
    <t>STIPEND - VARIABLE % ADJUSTMENT</t>
  </si>
  <si>
    <t>M031</t>
  </si>
  <si>
    <t>M032</t>
  </si>
  <si>
    <t>M033</t>
  </si>
  <si>
    <t>M034</t>
  </si>
  <si>
    <t>M035</t>
  </si>
  <si>
    <t>M036</t>
  </si>
  <si>
    <t>M037</t>
  </si>
  <si>
    <t>M038</t>
  </si>
  <si>
    <t>BCBSAZ HDHP</t>
  </si>
  <si>
    <t>BCBSAZ TRIPLE</t>
  </si>
  <si>
    <t>UNITED HEALTH HDHP</t>
  </si>
  <si>
    <t>UNITED HEALTH TRIPLE</t>
  </si>
  <si>
    <t xml:space="preserve">ER HSA BC CONTRIBUTION SINGLE </t>
  </si>
  <si>
    <t>M204</t>
  </si>
  <si>
    <t>M206</t>
  </si>
  <si>
    <t xml:space="preserve">ER HSA BC CONTRIBUTION FAMILY </t>
  </si>
  <si>
    <t>ER HSA UHC CONTRIBUTION SINGLE</t>
  </si>
  <si>
    <t>M208</t>
  </si>
  <si>
    <t>M210</t>
  </si>
  <si>
    <t>ER HSA UHC CONTRIBUTION FAMILY</t>
  </si>
  <si>
    <t xml:space="preserve">ER HSA REFUND CONTRIBUTION </t>
  </si>
  <si>
    <t>M212</t>
  </si>
  <si>
    <t xml:space="preserve">EE HSA BC CONTRIBUTION SINGLE </t>
  </si>
  <si>
    <t xml:space="preserve">EE HSA BC CONTRIBUTION FAMILY </t>
  </si>
  <si>
    <t>EE HSA UHC CONTRIBUTION SINGLE</t>
  </si>
  <si>
    <t>EE HSA UHC CONTRIBUTION FAMILY</t>
  </si>
  <si>
    <t xml:space="preserve">EE HSA REFUND CONTRIBUTION </t>
  </si>
  <si>
    <t>M163</t>
  </si>
  <si>
    <t>M161</t>
  </si>
  <si>
    <t>M159</t>
  </si>
  <si>
    <t>M157</t>
  </si>
  <si>
    <t>M155</t>
  </si>
  <si>
    <t>JANUARY 1 2021</t>
  </si>
  <si>
    <t>SELECT -       COVID PAY</t>
  </si>
  <si>
    <t>Covid Pay (2020 &amp; 2021 only)</t>
  </si>
  <si>
    <t>2020 Payment</t>
  </si>
  <si>
    <t>WORKERS COMP EMPLOYEE</t>
  </si>
  <si>
    <t>ACR - ASRS FY22 (.1022)</t>
  </si>
  <si>
    <t>ACR - EO&amp;J 405 FY22 (.4159)</t>
  </si>
  <si>
    <t>ACR - DOC 500 FY22 (.2573)</t>
  </si>
  <si>
    <t>ACR - DJ 501 FY22 (.4193)</t>
  </si>
  <si>
    <t>ACR - DISP 563 FY22 (.6764)</t>
  </si>
  <si>
    <t xml:space="preserve">ACR - CORP PSDO 564 FY22 (.741)    </t>
  </si>
  <si>
    <t>ACR - DPS 007 FY22 (.8867)</t>
  </si>
  <si>
    <t>ACR - PARK 204 FY22 (1.0168)</t>
  </si>
  <si>
    <t>ACR - LIQ 164 FY22 (.9306)</t>
  </si>
  <si>
    <t>ACR - FIRE 119 FY22 (.3332)</t>
  </si>
  <si>
    <t>ACR - AGI 151 FY22 (.4193)</t>
  </si>
  <si>
    <t>ACR - G&amp;F 035 FY22 (1.1753)</t>
  </si>
  <si>
    <t>SUPP BENEFIT - CORRECTIONS FY22 (.3929)</t>
  </si>
  <si>
    <t>SUPP BENEFIT - JUVENILE CORRECTIONS FY22 (.5496)</t>
  </si>
  <si>
    <t>SUPP BENEFIT - PUBLIC SAFETY DISPATCHERS FY22 (.7940)</t>
  </si>
  <si>
    <t>SUPP BENEFIT - PUBLIC SAFETY FY22 (1.096)</t>
  </si>
  <si>
    <t>SUPP BENEFIT - GAME &amp; FISH FY22 (1.387)</t>
  </si>
  <si>
    <t>SUPP BENEFIT - AG INVESTIGATORS FY22 (.6694)</t>
  </si>
  <si>
    <t>SUPP BENEFIT - FIRE FIGHTERS FY22 (.5545)</t>
  </si>
  <si>
    <t>SUPP BENEFIT - LIQUOR CONTROL OFFICER FY22 (1.1609)</t>
  </si>
  <si>
    <t>SUPP BENEFIT - STATE PARKS FY22 (1.2567)</t>
  </si>
  <si>
    <t>SUPP BENEFIT - DPS DETENTION OFFICERS FY21 (.3437)</t>
  </si>
  <si>
    <t xml:space="preserve">RETIREMENT SUP PSRS PS 007 T2 FY22 (1.136) </t>
  </si>
  <si>
    <t xml:space="preserve">RETIREMENT SUP PSRS GF 035 T2 FY22 (1.427) </t>
  </si>
  <si>
    <t xml:space="preserve">RETIREMENT SUP PSRS AG 151 T2 FY22 (.7094) </t>
  </si>
  <si>
    <t xml:space="preserve">RETIREMENT SUP PSRS FF 119 T2 FY22 (.5855) </t>
  </si>
  <si>
    <t xml:space="preserve">RETIREMENT SUP PSRS LL 164 T2 FY22 (1.2009) </t>
  </si>
  <si>
    <t xml:space="preserve">RETIREMENT SUP PSRS PR 204 T2 FY22 (1.2967) </t>
  </si>
  <si>
    <t>RETIREMNT SUP PSRS PS 007 T3 DB FY22 (1.0977)</t>
  </si>
  <si>
    <t>RETIREMNT SUP PSRS GF 035 T3 DB FY21 (1.3741)</t>
  </si>
  <si>
    <t>RETIREMNT SUP PSRS AG 151 T3 DB FY22 (.6181)</t>
  </si>
  <si>
    <t>RETIREMNT SUP PSRS FF 119 T3 DB FY22 (.532)</t>
  </si>
  <si>
    <t>RETIREMNT SUP PSRS LL 164 T3 DB FY22 (1.1294)</t>
  </si>
  <si>
    <t>RETIREMNT SUP PSRS PR 204 T3 DB FY22 (1.2156)</t>
  </si>
  <si>
    <t>RETIREMNT SUP PSRS PS 007 T3 DC FY18 - FY22 (.18)</t>
  </si>
  <si>
    <t>RETIREMNT SUP PSRS GF 035 T3 DC FY18 - FY22 (.18)</t>
  </si>
  <si>
    <t>RETIREMNT SUP PSRS AG 151 T3 DC FY18 - FY22 (.18)</t>
  </si>
  <si>
    <t>RETIREMNT SUP PSRS FF 119 T3 DC FY18 - FY22 (.18)</t>
  </si>
  <si>
    <t>RETIREMNT SUP PSRS LL 164 T3 DC FY18 - FY22 (.18)</t>
  </si>
  <si>
    <t>RETIREMNT SUP PSRS PR 204 T3 DC FY18 - FY22 (.18)</t>
  </si>
  <si>
    <t>RET SUP BEN CORP DOC 500 T3 DC FY19 - FY22 (.12)</t>
  </si>
  <si>
    <t>RET SUP BEN CORP DJ 501 T3 DC FY19 - FY22 (.12)</t>
  </si>
  <si>
    <t>RET SUP BEN CORP DISP 563 T3 DC FY19 - FY22 (.12)</t>
  </si>
  <si>
    <t>RET SUP BEN CORP DET OFC 564 T3 DC FY19 - FY22 (.12)</t>
  </si>
  <si>
    <t>ASRS LEGACY FY22 (.4921)</t>
  </si>
  <si>
    <t>EODCRS LEGACY FY22 (.5543)</t>
  </si>
  <si>
    <t xml:space="preserve">RETIREMENT LEGACY PSRS PS 007 FY22 (.8867) </t>
  </si>
  <si>
    <t>RETIREMENT LEGACY PSRS GF 035 FY22 (1.1753)</t>
  </si>
  <si>
    <t>RETIREMENT LEGACY PSRS AG 151 FY22 (.4193)</t>
  </si>
  <si>
    <t>RETIREMENT LEGACY PSRS FF 119 FY22 (.3332)</t>
  </si>
  <si>
    <t>RETIREMENT LEGACY PSRS LL 164 FY22 (.9306)</t>
  </si>
  <si>
    <t>RETIREMENT LEGACY PSRS PR 204 FY22 (1.0168)</t>
  </si>
  <si>
    <t>RETIREMENT LEGACY CORP DC 500 FY22 (.2573)</t>
  </si>
  <si>
    <t>RETIREMENT LEGACY CORP DJ 501 FY22 (.4193)</t>
  </si>
  <si>
    <t>RETIREMENT LEGACY CORP DIS 563 FY22 (.6764)</t>
  </si>
  <si>
    <t>RETIREMENT LEGACY CORP DO 564 FY22 (.0741)</t>
  </si>
  <si>
    <t>ASRS LTD - FY22 (.0019)</t>
  </si>
  <si>
    <t xml:space="preserve">DISABILITY PSRS PS 007 FY22 (.0088)        </t>
  </si>
  <si>
    <t>DISABILITY PSRS GF 035 FY22 (.0088)</t>
  </si>
  <si>
    <t>DISABILITY PSRS PR 204 FY22 (.0088)</t>
  </si>
  <si>
    <t>DISABILITY PSRS LL 164 FY22 (.0088)</t>
  </si>
  <si>
    <t>DISABILITY PSRS FF 119 FY22 (.0088)</t>
  </si>
  <si>
    <t>DISABILITY PSRS AG 151 FY22 (.0088)</t>
  </si>
  <si>
    <t>DISABILITY CORP DC T3  500 FY22 (.0049)</t>
  </si>
  <si>
    <t>DISABILITY CORP DJ T3 501 FY22 (.0049)</t>
  </si>
  <si>
    <t>DISABILITY CORP DIS T3 563 FY22 (.0049)</t>
  </si>
  <si>
    <t>DISABILITY CORP DO T3 564 FY22 (.0049)</t>
  </si>
  <si>
    <t>EODCRS DISABILITY FY19 - FY22 (.00125)</t>
  </si>
  <si>
    <t>DISABILITY PSRS PS 007 FY22 (.0088)</t>
  </si>
  <si>
    <t>DISABILITY CORP DOC T3 500 FY22 (.0049)</t>
  </si>
  <si>
    <t>DISABILITY CORP DISP T3 563 FY22 (.0049)</t>
  </si>
  <si>
    <t>RETIREMENT PSRS AG 151 T3 DC FY18 - FY22 (.09)</t>
  </si>
  <si>
    <t>RETIREMENT PSRS FF 119 T3 DC FY18 - FY22 (.09)</t>
  </si>
  <si>
    <t>RETIREMENT PSRS LL 164 T3 DC FY18 - FY22 (.09)</t>
  </si>
  <si>
    <t>RETIREMENT PSRS PR 204 T3 DC FY18 - FY22 (.09)</t>
  </si>
  <si>
    <t>ASRS PLAN - FY22 (.1222)</t>
  </si>
  <si>
    <t>RETIREMENT CORP 500-ER  - FY22 (.3088)</t>
  </si>
  <si>
    <t>CORP DJC - FY22 (.4655)</t>
  </si>
  <si>
    <t>ELECTED OFFICIALS &amp; JUDGES - FY20 - FY22 (.6143)</t>
  </si>
  <si>
    <t>PSRS DPS - FY22 (1.0695)</t>
  </si>
  <si>
    <t>PSRS G&amp;F - FY22 (1.3105)</t>
  </si>
  <si>
    <t>PSRS AG INVESTIGATORS - FY22 (.5929)</t>
  </si>
  <si>
    <t>PSRS FIREFIGHTERS - FY22 (.469)</t>
  </si>
  <si>
    <t>ELECTED OFFICIALS ASRS PLAN - FY22 (.1222)</t>
  </si>
  <si>
    <t>PSRS LIQUOR CONTROL OFFICER - FY22 (1.0844)</t>
  </si>
  <si>
    <t>PSRS PARKS - FY22 (1.1802)</t>
  </si>
  <si>
    <t>PSRS CORP DPS DISP - FY22 (.7144)</t>
  </si>
  <si>
    <t>PUBLIC SAFETY DETENTION OFFICERS - FY22 (.2596)</t>
  </si>
  <si>
    <t>RETIREMENT EORP 415 T2 FY20 - FY22 (.6143)</t>
  </si>
  <si>
    <t xml:space="preserve">RETIREMENT PSRS PS 007 T2 FY22 (1.0695)     </t>
  </si>
  <si>
    <t xml:space="preserve">RETIREMENT PSRS GF 035 T2 FY22 (1.305)    </t>
  </si>
  <si>
    <t xml:space="preserve">RETIREMENT PSRS AG 151 T2 FY22 (.5929)    </t>
  </si>
  <si>
    <t xml:space="preserve">RETIREMENT PSRS FF 119 T2 FY22 (.469)     </t>
  </si>
  <si>
    <t xml:space="preserve">RETIREMENT PSRS LL 164 T2 FY22 (1.0844)     </t>
  </si>
  <si>
    <t>RETIREMENT PSRS PR 204 T2 FY22 (1.1802)</t>
  </si>
  <si>
    <t xml:space="preserve">RETIREMENT PSRS PS 007 T3 DB FY22 (.9922) </t>
  </si>
  <si>
    <t>RETIREMENT PSRS GF 035 T3 DB FY22 (1.2747)</t>
  </si>
  <si>
    <t>RETIREMENT PSRS AG 151 T3 DB FY22 (.5187)</t>
  </si>
  <si>
    <t>RETIREMENT PSRS FF 119 T3 DB FY22 (.4326)</t>
  </si>
  <si>
    <t>RETIREMENT PSRS LL 164 T3 DB FY22 (1.03)</t>
  </si>
  <si>
    <t>RETIREMENT PSRS PR 204 T3 DB FY22 (1.1162)</t>
  </si>
  <si>
    <t>RETIREMENT PSRS PS 007 T3 DC FY18 -FY22 (.09)</t>
  </si>
  <si>
    <t>RETIREMENT PSRS GF 035 T3 DC FY18 -FY22 (.09)</t>
  </si>
  <si>
    <t>RETIREMENT CORP 500 T3 DC-ER  FY19 - FY22 (.05)</t>
  </si>
  <si>
    <t>RETIREMENT CORP 501 T3 DC-ER  FY19 - FY22 (.05)</t>
  </si>
  <si>
    <t>RETIREMENT CORP 563 T3 DC-ER  FY19 - FY22 (.05)</t>
  </si>
  <si>
    <t>RETIREMENT CORP 564 T3 DC-ER  FY19 - FY22 (.05)</t>
  </si>
  <si>
    <t xml:space="preserve">AZ STATE W/H TAX              </t>
  </si>
  <si>
    <t>T300</t>
  </si>
  <si>
    <t xml:space="preserve">AL UNEMPLOYMENT TAX ER        </t>
  </si>
  <si>
    <t>T301</t>
  </si>
  <si>
    <t xml:space="preserve">AL STATE W/H TAX EE           </t>
  </si>
  <si>
    <t>T302</t>
  </si>
  <si>
    <t xml:space="preserve">AK UNEMPLOYMENT TAX ER        </t>
  </si>
  <si>
    <t>T303</t>
  </si>
  <si>
    <t xml:space="preserve">AK STATE W/H TAX EE           </t>
  </si>
  <si>
    <t>T304</t>
  </si>
  <si>
    <t xml:space="preserve">AR UNEMPLOYMENT TAX ER        </t>
  </si>
  <si>
    <t>T305</t>
  </si>
  <si>
    <t xml:space="preserve">AR STATE W/H TAX EE           </t>
  </si>
  <si>
    <t>T306</t>
  </si>
  <si>
    <t xml:space="preserve">CA UNEMPLOYMENT TAX ER        </t>
  </si>
  <si>
    <t>T307</t>
  </si>
  <si>
    <t xml:space="preserve">CA STATE W/H TAX EE           </t>
  </si>
  <si>
    <t>T308</t>
  </si>
  <si>
    <t xml:space="preserve">CO UNEMPLOYMENT TAX ER        </t>
  </si>
  <si>
    <t>T309</t>
  </si>
  <si>
    <t xml:space="preserve">CO STATE W/H TAX EE           </t>
  </si>
  <si>
    <t>T310</t>
  </si>
  <si>
    <t xml:space="preserve">CT UNEMPLOYMENT TAX ER        </t>
  </si>
  <si>
    <t>T311</t>
  </si>
  <si>
    <t xml:space="preserve">CT STATE W/H TAX EE           </t>
  </si>
  <si>
    <t>T312</t>
  </si>
  <si>
    <t xml:space="preserve">DE UNEMPLOYMENT TAX ER        </t>
  </si>
  <si>
    <t>T313</t>
  </si>
  <si>
    <t xml:space="preserve">DE STATE W/H TAX EE           </t>
  </si>
  <si>
    <t>T314</t>
  </si>
  <si>
    <t xml:space="preserve">FL UNEMPLOYMENT TAX ER        </t>
  </si>
  <si>
    <t>T315</t>
  </si>
  <si>
    <t xml:space="preserve">FL STATE W/H TAX EE           </t>
  </si>
  <si>
    <t>T316</t>
  </si>
  <si>
    <t xml:space="preserve">GA UNEMPLOYMENT TAX ER        </t>
  </si>
  <si>
    <t>T317</t>
  </si>
  <si>
    <t xml:space="preserve">GA STATE W/H TAX EE           </t>
  </si>
  <si>
    <t>T318</t>
  </si>
  <si>
    <t xml:space="preserve">HI UNEMPLOYMENT TAX ER        </t>
  </si>
  <si>
    <t>T319</t>
  </si>
  <si>
    <t xml:space="preserve">HI STATE W/H TAX EE           </t>
  </si>
  <si>
    <t>T320</t>
  </si>
  <si>
    <t xml:space="preserve">ID UNEMPLOYMENT TAX ER        </t>
  </si>
  <si>
    <t>T321</t>
  </si>
  <si>
    <t xml:space="preserve">ID STATE W/H TAX EE           </t>
  </si>
  <si>
    <t>T322</t>
  </si>
  <si>
    <t xml:space="preserve">IL UNEMPLOYMENT TAX ER        </t>
  </si>
  <si>
    <t>T323</t>
  </si>
  <si>
    <t xml:space="preserve">IL STATE W/H TAX EE           </t>
  </si>
  <si>
    <t>T324</t>
  </si>
  <si>
    <t xml:space="preserve">IN UNEMPLOYMENT TAX ER        </t>
  </si>
  <si>
    <t>T325</t>
  </si>
  <si>
    <t xml:space="preserve">IN STATE W/H TAX EE           </t>
  </si>
  <si>
    <t>T326</t>
  </si>
  <si>
    <t xml:space="preserve">IA UNEMPLOYMENT TAX ER        </t>
  </si>
  <si>
    <t>T327</t>
  </si>
  <si>
    <t xml:space="preserve">IA STATE W/H TAX EE           </t>
  </si>
  <si>
    <t>T328</t>
  </si>
  <si>
    <t xml:space="preserve">KS UNEMPLOYMENT TAX ER        </t>
  </si>
  <si>
    <t>T329</t>
  </si>
  <si>
    <t xml:space="preserve">KS STATE W/H TAX EE           </t>
  </si>
  <si>
    <t>T330</t>
  </si>
  <si>
    <t xml:space="preserve">KY UNEMPLOYMENT TAX ER        </t>
  </si>
  <si>
    <t>T331</t>
  </si>
  <si>
    <t xml:space="preserve">KY STATE W/H TAX EE           </t>
  </si>
  <si>
    <t>T332</t>
  </si>
  <si>
    <t xml:space="preserve">LA UNEMPLOYMENT TAX ER        </t>
  </si>
  <si>
    <t>T333</t>
  </si>
  <si>
    <t xml:space="preserve">LA STATE W/H TAX EE           </t>
  </si>
  <si>
    <t>T334</t>
  </si>
  <si>
    <t xml:space="preserve">ME UNEMPLOYMENT TAX ER        </t>
  </si>
  <si>
    <t>T335</t>
  </si>
  <si>
    <t xml:space="preserve">ME STATE W/H TAX EE           </t>
  </si>
  <si>
    <t>T336</t>
  </si>
  <si>
    <t xml:space="preserve">MD UNEMPLOYMENT TAX ER        </t>
  </si>
  <si>
    <t>T337</t>
  </si>
  <si>
    <t xml:space="preserve">MD STATE W/H TAX EE           </t>
  </si>
  <si>
    <t>T338</t>
  </si>
  <si>
    <t xml:space="preserve">MA UNEMPLOYMENT TAX ER        </t>
  </si>
  <si>
    <t>T339</t>
  </si>
  <si>
    <t xml:space="preserve">MA STATE W/H TAX EE           </t>
  </si>
  <si>
    <t>T340</t>
  </si>
  <si>
    <t xml:space="preserve">MI UNEMPLOYMENT TAX ER        </t>
  </si>
  <si>
    <t>T341</t>
  </si>
  <si>
    <t xml:space="preserve">MI STATE W/H TAX EE           </t>
  </si>
  <si>
    <t>T342</t>
  </si>
  <si>
    <t xml:space="preserve">MN UNEMPLOYMENT TAX ER        </t>
  </si>
  <si>
    <t>T343</t>
  </si>
  <si>
    <t xml:space="preserve">MN STATE W/H TAX EE           </t>
  </si>
  <si>
    <t>T344</t>
  </si>
  <si>
    <t xml:space="preserve">MS UNEMPLOYMENT TAX ER        </t>
  </si>
  <si>
    <t>T345</t>
  </si>
  <si>
    <t xml:space="preserve">MS STATE W/H TAX EE           </t>
  </si>
  <si>
    <t>T346</t>
  </si>
  <si>
    <t xml:space="preserve">MO UNEMPLOYMENT TAX ER        </t>
  </si>
  <si>
    <t>T347</t>
  </si>
  <si>
    <t xml:space="preserve">MO STATE W/H TAX EE           </t>
  </si>
  <si>
    <t>T348</t>
  </si>
  <si>
    <t xml:space="preserve">MT UNEMPLOYMENT TAX ER        </t>
  </si>
  <si>
    <t>T349</t>
  </si>
  <si>
    <t xml:space="preserve">MT STATE W/H TAX EE           </t>
  </si>
  <si>
    <t>T350</t>
  </si>
  <si>
    <t xml:space="preserve">NE UNEMPLOYMENT TAX ER        </t>
  </si>
  <si>
    <t>T351</t>
  </si>
  <si>
    <t xml:space="preserve">NE STATE W/H TAX EE           </t>
  </si>
  <si>
    <t>T352</t>
  </si>
  <si>
    <t xml:space="preserve">NV UNEMPLOYMENT TAX ER        </t>
  </si>
  <si>
    <t>T353</t>
  </si>
  <si>
    <t xml:space="preserve">NV STATE W/H TAX EE           </t>
  </si>
  <si>
    <t>T354</t>
  </si>
  <si>
    <t xml:space="preserve">NH UNEMPLOYMENT TAX ER        </t>
  </si>
  <si>
    <t>T355</t>
  </si>
  <si>
    <t xml:space="preserve">NH STATE W/H TAX EE           </t>
  </si>
  <si>
    <t>T356</t>
  </si>
  <si>
    <t xml:space="preserve">NJ UNEMPLOYMENT TAX ER        </t>
  </si>
  <si>
    <t>T357</t>
  </si>
  <si>
    <t xml:space="preserve">NJ STATE W/H TAX EE           </t>
  </si>
  <si>
    <t>T358</t>
  </si>
  <si>
    <t xml:space="preserve">NM UNEMPLOYMENT TAX ER        </t>
  </si>
  <si>
    <t>T359</t>
  </si>
  <si>
    <t xml:space="preserve">NM STATE W/H TAX EE           </t>
  </si>
  <si>
    <t>T360</t>
  </si>
  <si>
    <t xml:space="preserve">NY UNEMPLOYMENT TAX ER        </t>
  </si>
  <si>
    <t>T361</t>
  </si>
  <si>
    <t xml:space="preserve">NY STATE W/H TAX EE           </t>
  </si>
  <si>
    <t>T362</t>
  </si>
  <si>
    <t xml:space="preserve">NC UNEMPLOYMENT TAX ER        </t>
  </si>
  <si>
    <t>T363</t>
  </si>
  <si>
    <t xml:space="preserve">NC STATE W/H TAX EE           </t>
  </si>
  <si>
    <t>T364</t>
  </si>
  <si>
    <t xml:space="preserve">ND UNEMPLOYMENT TAX ER        </t>
  </si>
  <si>
    <t>T365</t>
  </si>
  <si>
    <t xml:space="preserve">ND STATE W/H TAX EE           </t>
  </si>
  <si>
    <t>T366</t>
  </si>
  <si>
    <t xml:space="preserve">OH UNEMPLOYMENT TAX ER        </t>
  </si>
  <si>
    <t>T367</t>
  </si>
  <si>
    <t xml:space="preserve">OH STATE W/H TAX EE           </t>
  </si>
  <si>
    <t>T368</t>
  </si>
  <si>
    <t xml:space="preserve">OK UNEMPLOYMENT TAX ER        </t>
  </si>
  <si>
    <t>T369</t>
  </si>
  <si>
    <t xml:space="preserve">OK STATE W/H TAX EE           </t>
  </si>
  <si>
    <t>T370</t>
  </si>
  <si>
    <t xml:space="preserve">OR UNEMPLOYMENT TAX ER        </t>
  </si>
  <si>
    <t>T371</t>
  </si>
  <si>
    <t xml:space="preserve">OR STATE W/H TAX EE           </t>
  </si>
  <si>
    <t>T372</t>
  </si>
  <si>
    <t xml:space="preserve">PA UNEMPLOYMENT TAX ER        </t>
  </si>
  <si>
    <t>T373</t>
  </si>
  <si>
    <t xml:space="preserve">PA STATE W/H TAX EE           </t>
  </si>
  <si>
    <t>T374</t>
  </si>
  <si>
    <t xml:space="preserve">RI UNEMPLOYMENT TAX ER        </t>
  </si>
  <si>
    <t>T375</t>
  </si>
  <si>
    <t xml:space="preserve">RI STATE W/H TAX EE           </t>
  </si>
  <si>
    <t>T376</t>
  </si>
  <si>
    <t xml:space="preserve">SC UNEMPLOYMENT TAX ER        </t>
  </si>
  <si>
    <t>T377</t>
  </si>
  <si>
    <t xml:space="preserve">SC STATE W/H TAX EE           </t>
  </si>
  <si>
    <t>T378</t>
  </si>
  <si>
    <t xml:space="preserve">SD UNEMPLOYMENT TAX ER        </t>
  </si>
  <si>
    <t>T379</t>
  </si>
  <si>
    <t xml:space="preserve">SD STATE W/H TAX EE           </t>
  </si>
  <si>
    <t>T380</t>
  </si>
  <si>
    <t xml:space="preserve">TN UNEMPLOYMENT TAX ER        </t>
  </si>
  <si>
    <t>T381</t>
  </si>
  <si>
    <t xml:space="preserve">TN STATE W/H TAX EE           </t>
  </si>
  <si>
    <t>T382</t>
  </si>
  <si>
    <t xml:space="preserve">TX UNEMPLOYMENT TAX ER        </t>
  </si>
  <si>
    <t>T383</t>
  </si>
  <si>
    <t xml:space="preserve">TX STATE W/H TAX EE           </t>
  </si>
  <si>
    <t>T384</t>
  </si>
  <si>
    <t xml:space="preserve">UT UNEMPLOYMENT TAX ER        </t>
  </si>
  <si>
    <t>T385</t>
  </si>
  <si>
    <t xml:space="preserve">UT STATE W/H TAX EE           </t>
  </si>
  <si>
    <t>T386</t>
  </si>
  <si>
    <t xml:space="preserve">VT UNEMPLOYMENT TAX ER        </t>
  </si>
  <si>
    <t>T387</t>
  </si>
  <si>
    <t xml:space="preserve">VT STATE W/H TAX EE           </t>
  </si>
  <si>
    <t>T388</t>
  </si>
  <si>
    <t xml:space="preserve">VA UNEMPLOYMENT TAX ER        </t>
  </si>
  <si>
    <t>T389</t>
  </si>
  <si>
    <t xml:space="preserve">VA STATE W/H TAX EE           </t>
  </si>
  <si>
    <t>T390</t>
  </si>
  <si>
    <t xml:space="preserve">WA UNEMPLOYMENT TAX ER        </t>
  </si>
  <si>
    <t>T391</t>
  </si>
  <si>
    <t xml:space="preserve">WA STATE W/H TAX EE           </t>
  </si>
  <si>
    <t>T392</t>
  </si>
  <si>
    <t xml:space="preserve">WV UNEMPLOYMENT TAX ER        </t>
  </si>
  <si>
    <t>T393</t>
  </si>
  <si>
    <t xml:space="preserve">WV STATE W/H TAX EE           </t>
  </si>
  <si>
    <t>T394</t>
  </si>
  <si>
    <t xml:space="preserve">WI UNEMPLOYMENT TAX ER        </t>
  </si>
  <si>
    <t>T395</t>
  </si>
  <si>
    <t xml:space="preserve">WI STATE W/H TAX EE           </t>
  </si>
  <si>
    <t>T396</t>
  </si>
  <si>
    <t xml:space="preserve">WY UNEMPLOYMENT TAX ER        </t>
  </si>
  <si>
    <t>T397</t>
  </si>
  <si>
    <t xml:space="preserve">WY STATE W/H TAX EE           </t>
  </si>
  <si>
    <t>T398</t>
  </si>
  <si>
    <t xml:space="preserve">DC UNEMPLOYMENT TAX ER        </t>
  </si>
  <si>
    <t>T399</t>
  </si>
  <si>
    <t xml:space="preserve">DC STATE W/H TAX EE           </t>
  </si>
  <si>
    <t>T401</t>
  </si>
  <si>
    <t xml:space="preserve">IN MARION COUNTY TAX          </t>
  </si>
  <si>
    <t>T501</t>
  </si>
  <si>
    <t xml:space="preserve">PA - CITY - PITTSBURGH        </t>
  </si>
  <si>
    <t>T601</t>
  </si>
  <si>
    <t>NJ EMPLOYEE DISABILITY INSURAN</t>
  </si>
  <si>
    <t>T602</t>
  </si>
  <si>
    <t xml:space="preserve">NJ ER DISABILITY INSURANCE    </t>
  </si>
  <si>
    <t>T603</t>
  </si>
  <si>
    <t xml:space="preserve">NJ FAMILY LEAVE INSURANCE     </t>
  </si>
  <si>
    <t>T604</t>
  </si>
  <si>
    <t xml:space="preserve">NJ SUTA SURCHARGE TAX         </t>
  </si>
  <si>
    <t>T605</t>
  </si>
  <si>
    <t xml:space="preserve">NJ EMPLOYEE UNEMPLOYMENT TAX  </t>
  </si>
  <si>
    <t>T606</t>
  </si>
  <si>
    <t xml:space="preserve">NJ VOL DIS ER                 </t>
  </si>
  <si>
    <t>T607</t>
  </si>
  <si>
    <t xml:space="preserve">NJ FAM LEAVE INS EE           </t>
  </si>
  <si>
    <t>T608</t>
  </si>
  <si>
    <t xml:space="preserve">NJ WF DEVELOPMENT ER          </t>
  </si>
  <si>
    <t>T609</t>
  </si>
  <si>
    <t xml:space="preserve">NJ VOL DISABILITY EE          </t>
  </si>
  <si>
    <t>T610</t>
  </si>
  <si>
    <t xml:space="preserve">OR SPECIAL PAYROLL TAX        </t>
  </si>
  <si>
    <t>T611</t>
  </si>
  <si>
    <t xml:space="preserve">NJ WF DEVELOPMENT EE          </t>
  </si>
  <si>
    <t>T613</t>
  </si>
  <si>
    <t xml:space="preserve">OR EE MED LEAVE INS           </t>
  </si>
  <si>
    <t>T615</t>
  </si>
  <si>
    <t xml:space="preserve">OR TRANSIT TAX                </t>
  </si>
  <si>
    <t>T617</t>
  </si>
  <si>
    <t xml:space="preserve">PA - SCHL DIST - PITTSBURGH   </t>
  </si>
  <si>
    <t>OTHER OUT OF STATE</t>
  </si>
  <si>
    <t xml:space="preserve">AZ UNEMPLOYMENT TAX ER        </t>
  </si>
  <si>
    <t>STATE OF ARIZONA: Enter data from PR14 in the blue cells to complete the Percentage. Enter data from PR13 in the blue cells to complete the Additional Amount</t>
  </si>
  <si>
    <t>OUT OF STATE: The cells on the worksheet are unprotected so values should be manually populated.  Please review HRIS tax training for information for Out of State taxes</t>
  </si>
  <si>
    <t>2021 Payment</t>
  </si>
  <si>
    <t>721L</t>
  </si>
  <si>
    <t>721M</t>
  </si>
  <si>
    <t>721N</t>
  </si>
  <si>
    <t>721O</t>
  </si>
  <si>
    <t>721P</t>
  </si>
  <si>
    <t>721Q</t>
  </si>
  <si>
    <t xml:space="preserve">CRIT SERVICE PREMIUM PAY 10%  </t>
  </si>
  <si>
    <t xml:space="preserve">CRIT SERVICE PREMIUM PAY 15%  </t>
  </si>
  <si>
    <t xml:space="preserve">CRIT SERVICE PREMIUM PAY 20%  </t>
  </si>
  <si>
    <t xml:space="preserve">CRIT SERV PREM PAY OTHER 10%  </t>
  </si>
  <si>
    <t xml:space="preserve">CRIT SERV PREM PAY OTHER 15%  </t>
  </si>
  <si>
    <t xml:space="preserve">CRIT SERV PREM PAY OTHER 20%  </t>
  </si>
  <si>
    <t>PSPRS INSURANCE</t>
  </si>
  <si>
    <t xml:space="preserve">STIPEND-DES UI-PSE-$0.29/HR   </t>
  </si>
  <si>
    <t>JANUARY 1 2022</t>
  </si>
  <si>
    <t>Multiple Jobs</t>
  </si>
  <si>
    <t>STIPEND-REMOTE WORK-$.21/HR</t>
  </si>
  <si>
    <t>725B</t>
  </si>
  <si>
    <t>STIPEND-STUDENT LOAN ASSIST</t>
  </si>
  <si>
    <t>S105</t>
  </si>
  <si>
    <t>7817</t>
  </si>
  <si>
    <t>DESIGNATED ROTH 457B %-EE</t>
  </si>
  <si>
    <t>ASRS PLAN - FY23 (.1203)</t>
  </si>
  <si>
    <t>CORP DOC - FY10 - FY23 (.0841)</t>
  </si>
  <si>
    <t>CORP DJC - FY10 - FY23 (.0841)</t>
  </si>
  <si>
    <t>ELECTED OFFICIALS ASRS PLAN - FY23 (.1203)</t>
  </si>
  <si>
    <t>PSRS CORP DPS DISP - FY10 - FY23 (.0796)</t>
  </si>
  <si>
    <t>PSRS DPS DETEN OFFICERS FY13 - FY23 (.0841)</t>
  </si>
  <si>
    <t>RETIREMENT EORP 415 T2-EE  FY18 - FY23 (.13)</t>
  </si>
  <si>
    <t xml:space="preserve">RETIREMENT PSRS PS 007 T2 FY18 - FY23 (.0665)   </t>
  </si>
  <si>
    <t xml:space="preserve">RETIREMENT PSRS GF 035 T2 FY18 - FY23 (.1165)  </t>
  </si>
  <si>
    <t>RETIREMENT PSRS AG 151 T2 FY18 - FY23 (.1165)</t>
  </si>
  <si>
    <t>RETIREMENT PSRS FF 119 T2 FY18 - FY23 (.1165)</t>
  </si>
  <si>
    <t>RETIREMENT PSRS LL 164 T2 FY18 - FY23 (.1165)</t>
  </si>
  <si>
    <t>RETIREMENT PSRS PR 204 T2 FY18 - FY23 (.1165)</t>
  </si>
  <si>
    <t xml:space="preserve">RETIREMENT PSRS PS 007 T3 DB FY18 - FYF23 (.1055)  </t>
  </si>
  <si>
    <t>RETIREMENT PSRS GF 035 T3 DB FY18 - FY23 (.0994)</t>
  </si>
  <si>
    <t>RETIREMENT PSRS  AG 151 T3 DB FY18 - FY23 (.0994)</t>
  </si>
  <si>
    <t>RETIREMENT PSRS FF 119 T3 DB FY18 - FY23 (.0994)</t>
  </si>
  <si>
    <t>RETIREMENT PSRS LL 164 T3 DB FY18 - FY23 (.0994)</t>
  </si>
  <si>
    <t>RETIREMENT PSRS PR 204 T3 DB FY18 - FY23 (.0994)</t>
  </si>
  <si>
    <t>RETIREMENT PSRS PS 007 T3 DC FY18 - FY23 (.09)</t>
  </si>
  <si>
    <t>RETIREMENT PSRS GF 035 T3 DC FY18 - FY23 (.09)</t>
  </si>
  <si>
    <t>RETIREMENT PSRS AG 151 T3 DC FY18 - FY23 (.09)</t>
  </si>
  <si>
    <t>RETIREMENT PSRS FF 119 T3 DC FY18 - FY23 (.09)</t>
  </si>
  <si>
    <t>RETIREMENT PSRS LL 164 T3 DC FY18 - FY23 (.09)</t>
  </si>
  <si>
    <t>RETIREMENT PSRS PR 204 T3 DC FY18 - FY23 (.09)</t>
  </si>
  <si>
    <t>RETIREMENT CORP DOC 500 T3 DC FY20 - FY23 (%age varies)</t>
  </si>
  <si>
    <t>RETIREMENT CORP DJA 501 T3 DC FY20 - FY23 (%age varies)</t>
  </si>
  <si>
    <t>RETIREMENT CORP DPS DISP 563 T3 DC FY20-FY23 (%age varies)</t>
  </si>
  <si>
    <t>RETIREMENT CORP DPS DO 564 T3 DC FY20-FY23 (%age varies)</t>
  </si>
  <si>
    <t>RETIREMENT CORP 500-ER  - FY23 (.1879)</t>
  </si>
  <si>
    <t>CORP DJC - FY23 (.5269)</t>
  </si>
  <si>
    <t>ELECTED OFFICIALS &amp; JUDGES - FY23 (.7042)</t>
  </si>
  <si>
    <t>PSRS DPS - FY23 (.6673)</t>
  </si>
  <si>
    <t>PSRS G&amp;F - FY23 (1.3673)</t>
  </si>
  <si>
    <t>PSRS AG INVESTIGATORS - FY23 (.503)</t>
  </si>
  <si>
    <t>PSRS FIREFIGHTERS - FY23 (.4556)</t>
  </si>
  <si>
    <t>PSRS LIQUOR CONTROL OFFICER - FY23 (1.1593)</t>
  </si>
  <si>
    <t>PSRS PARKS - FY23 (1.2219)</t>
  </si>
  <si>
    <t>PSRS CORP DPS DISP - FY23 (.7964)</t>
  </si>
  <si>
    <t>PUBLIC SAFETY DETENTION OFFICERS - FY23 (.1254)</t>
  </si>
  <si>
    <t>RETIREMENT EORP 415 T2 FY23 (.7042)</t>
  </si>
  <si>
    <t xml:space="preserve">RETIREMENT PSRS PS 007 T2 FY23 (.6673)     </t>
  </si>
  <si>
    <t xml:space="preserve">RETIREMENT PSRS GF 035 T2 FY23 (1.3673)    </t>
  </si>
  <si>
    <t xml:space="preserve">RETIREMENT PSRS AG 151 T2 FY23 (.503)    </t>
  </si>
  <si>
    <t xml:space="preserve">RETIREMENT PSRS FF 119 T2 FY23 (.4556)     </t>
  </si>
  <si>
    <t xml:space="preserve">RETIREMENT PSRS LL 164 T2 FY23 (1.1593)     </t>
  </si>
  <si>
    <t>RETIREMENT PSRS PR 204 T2 FY23 (1.2219)</t>
  </si>
  <si>
    <t xml:space="preserve">RETIREMENT PSRS PS 007 T3 DB FY23 (.5874) </t>
  </si>
  <si>
    <t>RETIREMENT PSRS GF 035 T3 DB FY23 (1.3344)</t>
  </si>
  <si>
    <t>RETIREMENT PSRS AG 151 T3 DB FY23 (.4283)</t>
  </si>
  <si>
    <t>RETIREMENT PSRS FF 119 T3 DB FY23 (.4174)</t>
  </si>
  <si>
    <t>RETIREMENT PSRS LL 164 T3 DB FY23 (1.1035)</t>
  </si>
  <si>
    <t>RETIREMENT PSRS PR 204 T3 DB FY23 (1.1659)</t>
  </si>
  <si>
    <t>RETIREMENT PSRS PS 007 T3 DC FY18 -FY23 (.09)</t>
  </si>
  <si>
    <t>RETIREMENT PSRS GF 035 T3 DC FY18 -FY23 (.09)</t>
  </si>
  <si>
    <t>RETIREMENT CORP 500 T3 DC-ER  FY19 - FY23 (.05)</t>
  </si>
  <si>
    <t>RETIREMENT CORP 501 T3 DC-ER  FY19 - FY23 (.05)</t>
  </si>
  <si>
    <t>RETIREMENT CORP 563 T3 DC-ER  FY19 - FY23 (.05)</t>
  </si>
  <si>
    <t>RETIREMENT CORP 564 T3 DC-ER  FY19 - FY23 (.05)</t>
  </si>
  <si>
    <t>CALL-BACK PREMIUM PAY %</t>
  </si>
  <si>
    <t>727C</t>
  </si>
  <si>
    <t xml:space="preserve">HEALTH SUBSIDY CORP DC 500-EE    </t>
  </si>
  <si>
    <t xml:space="preserve">HEALTH SUBSIDY CORP DJ 501-EE    </t>
  </si>
  <si>
    <t xml:space="preserve">HEALTH SUBSIDY CORP DISP 563-EE    </t>
  </si>
  <si>
    <t xml:space="preserve">HEALTH SUBSIDY CORP DO 564-EE    </t>
  </si>
  <si>
    <t>SELECT - PSPRS/CORP RET HLTH SUB</t>
  </si>
  <si>
    <t>HEALTH SUBSIDY PSRS PS 007-EE FY23(.0017)</t>
  </si>
  <si>
    <t xml:space="preserve">HEALTH SUBSIDY PSRS GF 035-EE FY23(.0017)  </t>
  </si>
  <si>
    <t>HEALTH SUBSIDY PSRS AG 151-EE FY23(.0017)</t>
  </si>
  <si>
    <t>HEALTH SUBSIDY PSRS FF 119-EE FY23(.0017)</t>
  </si>
  <si>
    <t xml:space="preserve">HEALTH SUBSIDY PSRS LL 164-EE FY23(.0017)    </t>
  </si>
  <si>
    <t>HEALTH SUBSIDY PSRS PR 204-EE FY23(.0017)</t>
  </si>
  <si>
    <t>HEALTH SUBSIDY DC CORP 500-ER FY23(.0017)</t>
  </si>
  <si>
    <t>HEALTH SUBSIDY DJ CORP 501-ER FY23(.0017)</t>
  </si>
  <si>
    <t>HEALTH SUBSIDY DISP CORP 563-ER FY23(.0017)</t>
  </si>
  <si>
    <t>HEALTH SUBSIDY DO CORP 564-ER FY23(.0017)</t>
  </si>
  <si>
    <t>HEALTH SUBSIDY PS PSRS 007-ER FY23(.0017)</t>
  </si>
  <si>
    <t>HEALTH SUBSIDY GF PSRS 035-ER FY23(.0017)</t>
  </si>
  <si>
    <t>HEALTH SUBSIDY AG PSRS 151-ER FY23(.0017)</t>
  </si>
  <si>
    <t>HEALTH SUBSIDY FF PSRS 119-ER FY23(.0017)</t>
  </si>
  <si>
    <t>HEALTH SUBSIDY LL PSRS 164-ER FY23(.0017)</t>
  </si>
  <si>
    <t>HEALTH SUBSIDY PR PSRS 204-ER FY23(.0017)</t>
  </si>
  <si>
    <t>MET LIFE LONG TERM DISABILITY .00196 CY21-22</t>
  </si>
  <si>
    <t>ASRS LTD - FY23 (.0014)</t>
  </si>
  <si>
    <t xml:space="preserve">DISABILITY PSRS PS 007 FY23 (.0166)        </t>
  </si>
  <si>
    <t>DISABILITY PSRS GF 035 FY23 (.0166)</t>
  </si>
  <si>
    <t>DISABILITY PSRS AG 151 FY23 (.0166)</t>
  </si>
  <si>
    <t>DISABILITY PSRS FF 119 FY23 (.0166)</t>
  </si>
  <si>
    <t>DISABILITY PSRS LL 164 FY23 (.0166)</t>
  </si>
  <si>
    <t>DISABILITY PSRS PR 204 FY23 (.0166)</t>
  </si>
  <si>
    <t>DISABILITY CORP DC T3  500 FY23 (.0044)</t>
  </si>
  <si>
    <t>DISABILITY CORP DJ T3 501 FY23 (.0044)</t>
  </si>
  <si>
    <t>DISABILITY CORP DIS T3 563 FY23 (.0044)</t>
  </si>
  <si>
    <t>DISABILITY CORP DO T3 564 FY23 (.0044)</t>
  </si>
  <si>
    <t>EODCRS DISABILITY FY23 (.00165)</t>
  </si>
  <si>
    <t>DISABILITY PSRS PS 007 FY23 (.0166)</t>
  </si>
  <si>
    <t>DISABILITY CORP DOC T3 500 FY23 (.0044)</t>
  </si>
  <si>
    <t>DISABILITY CORP DISP T3 563 FY23 (.0044)</t>
  </si>
  <si>
    <t>623A</t>
  </si>
  <si>
    <t>STATE ACTIVE DUTY PD TIME OFF</t>
  </si>
  <si>
    <t>STATE ACTIVE DUTY DAILY BASE</t>
  </si>
  <si>
    <t>STATE ACTIVE DUTY PTO PAYOUT</t>
  </si>
  <si>
    <t>STATE ACTIVE DUTY HOLIDAY</t>
  </si>
  <si>
    <t>T403</t>
  </si>
  <si>
    <t xml:space="preserve">OR MULTNOMAH COUNTY TAX </t>
  </si>
  <si>
    <t>T503</t>
  </si>
  <si>
    <t>T505</t>
  </si>
  <si>
    <t>T507</t>
  </si>
  <si>
    <t xml:space="preserve">OH - VILL - JOHNSTOWN W/H TAX </t>
  </si>
  <si>
    <t xml:space="preserve">OR METRO DISTRICT CITY TAX </t>
  </si>
  <si>
    <t xml:space="preserve">NY - CITY - NEW YORK W/H TAX </t>
  </si>
  <si>
    <t>T509</t>
  </si>
  <si>
    <t>T511</t>
  </si>
  <si>
    <t>T513</t>
  </si>
  <si>
    <t>T515</t>
  </si>
  <si>
    <t>T517</t>
  </si>
  <si>
    <t xml:space="preserve">PA CITY WILKINSBURG LST </t>
  </si>
  <si>
    <t xml:space="preserve">PA CITY FOX CHAPEL EIT </t>
  </si>
  <si>
    <t xml:space="preserve">PA CITY FOX CHAPEL LST </t>
  </si>
  <si>
    <t xml:space="preserve">OH CITY WAPAKONETA </t>
  </si>
  <si>
    <t xml:space="preserve">PA CITY WILKINSBURG EIT </t>
  </si>
  <si>
    <t>T619</t>
  </si>
  <si>
    <t>T621</t>
  </si>
  <si>
    <t>T623</t>
  </si>
  <si>
    <t>T625</t>
  </si>
  <si>
    <t>T627</t>
  </si>
  <si>
    <t>T629</t>
  </si>
  <si>
    <t>T631</t>
  </si>
  <si>
    <t>T633</t>
  </si>
  <si>
    <t>T635</t>
  </si>
  <si>
    <t xml:space="preserve">NM EMPLOYEE WORKER COMP TAX </t>
  </si>
  <si>
    <t>OH SD JOHNSTOWN-MONROE LSD TAX</t>
  </si>
  <si>
    <t xml:space="preserve">WA EE FAMILY LEAVE INSUR TAX </t>
  </si>
  <si>
    <t xml:space="preserve">WA EE MEDICAL LEAVE INSUR TAX </t>
  </si>
  <si>
    <t xml:space="preserve">PA SCH DIST FOX CHAPEL EIT </t>
  </si>
  <si>
    <t xml:space="preserve">PA SCH DIST FOX CHAPEL LST </t>
  </si>
  <si>
    <t xml:space="preserve">PA SCH DIST WILKINSBURG EIT </t>
  </si>
  <si>
    <t xml:space="preserve">PA SCH DIST WILKINSBURG LST </t>
  </si>
  <si>
    <t>OR EE WORKERS BENEFIT FUND TAX</t>
  </si>
  <si>
    <t>T600</t>
  </si>
  <si>
    <t xml:space="preserve">NJ DISABILITY INSURANCE ER </t>
  </si>
  <si>
    <t>T612</t>
  </si>
  <si>
    <t>MT EMPLOYMENT ADMIN FUND</t>
  </si>
  <si>
    <t>T614</t>
  </si>
  <si>
    <t>OR TRANSIT DISTRICT EXCISE TAX</t>
  </si>
  <si>
    <t>T624</t>
  </si>
  <si>
    <t xml:space="preserve">NM EMPLOYER WORKER COMP TAX </t>
  </si>
  <si>
    <t>T626</t>
  </si>
  <si>
    <t>OR ER WORKERS BENEFIT FUND TAX</t>
  </si>
  <si>
    <t>746D</t>
  </si>
  <si>
    <t>746E</t>
  </si>
  <si>
    <t xml:space="preserve">STIPEND-RETENTION-15%         </t>
  </si>
  <si>
    <t xml:space="preserve">STIPEND-RETENTION-15% ADJ     </t>
  </si>
  <si>
    <t>GAO 70A -8/8/2022-DISCARD PRIOR VERSIONS OF THIS FORM</t>
  </si>
  <si>
    <t>GAO</t>
  </si>
  <si>
    <t>HEADER</t>
  </si>
  <si>
    <t>DATE PREPARED</t>
  </si>
  <si>
    <t>PREPARER'S PHONE</t>
  </si>
  <si>
    <t>APPROVER'S NAME</t>
  </si>
  <si>
    <t>APPROVER PHONE</t>
  </si>
  <si>
    <t>PAYMENT DATE</t>
  </si>
  <si>
    <t>AMOUNTS TO RECOVER</t>
  </si>
  <si>
    <t>PAYCODE</t>
  </si>
  <si>
    <t>HOURS</t>
  </si>
  <si>
    <t>WAGE AMOUNT</t>
  </si>
  <si>
    <t>Total Gross Taxable Wages to Recover:</t>
  </si>
  <si>
    <t>DEDUCTION CREDITS</t>
  </si>
  <si>
    <t>EMPLOYEE</t>
  </si>
  <si>
    <t>DED TYPE</t>
  </si>
  <si>
    <t>DED AMOUNT</t>
  </si>
  <si>
    <t>STD/Other%</t>
  </si>
  <si>
    <t>Retirement Other</t>
  </si>
  <si>
    <t>Total Employee Deduction Credits</t>
  </si>
  <si>
    <t>*Employer ERE's &amp; taxes will be credited at the applicable rates</t>
  </si>
  <si>
    <t>TAX CREDITS</t>
  </si>
  <si>
    <t>Tax Credits Not Allowed</t>
  </si>
  <si>
    <t>TAX</t>
  </si>
  <si>
    <t>Social Security</t>
  </si>
  <si>
    <t>Federal</t>
  </si>
  <si>
    <t>Medicare</t>
  </si>
  <si>
    <t>Arizona</t>
  </si>
  <si>
    <t>Social Security &amp; Medicare Tax Credits</t>
  </si>
  <si>
    <t>SUMMARY</t>
  </si>
  <si>
    <t xml:space="preserve">Overpaid Wages </t>
  </si>
  <si>
    <t>Deduction Credits</t>
  </si>
  <si>
    <t>Must sign IRS Certification to receive credit</t>
  </si>
  <si>
    <t>Total Owed</t>
  </si>
  <si>
    <t>CERTIFICATION</t>
  </si>
  <si>
    <r>
      <t xml:space="preserve">IRS CERTIFICATION - </t>
    </r>
    <r>
      <rPr>
        <b/>
        <sz val="11"/>
        <color rgb="FFFF0000"/>
        <rFont val="Calibri"/>
        <family val="2"/>
      </rPr>
      <t>MUST SIGN TO RECEIVE SOCIAL SECURITY &amp; MEDICARE TAX CREDITS</t>
    </r>
  </si>
  <si>
    <t>EMPLOYEE SIGNATURE</t>
  </si>
  <si>
    <t>PAYMENT OPTIONS</t>
  </si>
  <si>
    <t>#1 By signing below, I hereby authorize the State of Arizona to deduct 
from my pay the amount owed indicated above.</t>
  </si>
  <si>
    <t>Based on Internal Revenue Code, the following actions will impact the Total Owed:</t>
  </si>
  <si>
    <t>#2 Attach a personal payment made out to "State of Arizona"</t>
  </si>
  <si>
    <t>If you fail to pay, pursuant to A.R.S. §23-352, wages may be offset by amounts owed to the State. If the paycheck is not sufficient to cover the amount owed, a personal check is due to the State within 5 business days.</t>
  </si>
  <si>
    <t xml:space="preserve"> </t>
  </si>
  <si>
    <t>JANUARY 1 2023</t>
  </si>
  <si>
    <t>S.S. &amp; Medicare Tax Credits</t>
  </si>
  <si>
    <t>N</t>
  </si>
  <si>
    <t>Overpayment Worksheet for wages paid in prior calendar year</t>
  </si>
  <si>
    <t>D011</t>
  </si>
  <si>
    <t>UHC DENTAL - EE</t>
  </si>
  <si>
    <t>D012</t>
  </si>
  <si>
    <t>D187</t>
  </si>
  <si>
    <t>DENTAL-UHC-ER PORTION</t>
  </si>
  <si>
    <r>
      <t xml:space="preserve">EMPLOYEE </t>
    </r>
    <r>
      <rPr>
        <b/>
        <i/>
        <sz val="11"/>
        <color rgb="FFFF0000"/>
        <rFont val="Calibri"/>
        <family val="2"/>
      </rPr>
      <t>(Enter as Negatives)</t>
    </r>
  </si>
  <si>
    <r>
      <t xml:space="preserve">EMPLOYER* </t>
    </r>
    <r>
      <rPr>
        <b/>
        <i/>
        <sz val="11"/>
        <color rgb="FFFF0000"/>
        <rFont val="Calibri"/>
        <family val="2"/>
      </rPr>
      <t>(Enter as Negatives)</t>
    </r>
  </si>
  <si>
    <r>
      <t xml:space="preserve">NON TAXABLE PAYCODES </t>
    </r>
    <r>
      <rPr>
        <sz val="11"/>
        <color rgb="FFFF0000"/>
        <rFont val="Calibri"/>
        <family val="2"/>
      </rPr>
      <t>(Enter as Negatives)</t>
    </r>
  </si>
  <si>
    <r>
      <t xml:space="preserve">TAXABLE PAYCODES </t>
    </r>
    <r>
      <rPr>
        <sz val="10"/>
        <color rgb="FFFF0000"/>
        <rFont val="Calibri"/>
        <family val="2"/>
      </rPr>
      <t>(Enter as Negatives)</t>
    </r>
  </si>
  <si>
    <t>Overpayment Type GAO-70A</t>
  </si>
  <si>
    <t>Overpayment Type GAO-70a PY:</t>
  </si>
  <si>
    <t>Note: Entry for amounts should be entered with a negative dollar amount</t>
  </si>
  <si>
    <t>The employee must authourize in order to take Social Security (F39) and Medicare (F41) tax credits</t>
  </si>
  <si>
    <t>If the employee does not authorize the credit, F39 and F41 should be zero.</t>
  </si>
  <si>
    <t>ACR - DPS 007 FY24 (.08)</t>
  </si>
  <si>
    <t>ACR - DOC 500 FY24 (.06)</t>
  </si>
  <si>
    <t>ACR - EO&amp;J 405 FY24 (.5857)</t>
  </si>
  <si>
    <t>ACR - DJ 501 FY24 (.06)</t>
  </si>
  <si>
    <t>ACR - DISP 563 FY24 (.06)</t>
  </si>
  <si>
    <t>ACR - G&amp;F 035 FY24 (0.08)</t>
  </si>
  <si>
    <t>ACR - AGI 151 FY24 (.08)</t>
  </si>
  <si>
    <t>ACR - FIRE 119 FY24 (.08)</t>
  </si>
  <si>
    <t>ACR - LIQ 164 FY22 (.08)</t>
  </si>
  <si>
    <t>ACR - PARK 204 FY24 (0.08)</t>
  </si>
  <si>
    <t>ACR - ASRS FY24 (.0999)</t>
  </si>
  <si>
    <t xml:space="preserve">ACR - CORP PSDO 564 FY24 (.06)    </t>
  </si>
  <si>
    <t>ACR - EO&amp;J 405 FY23 (.4858)</t>
  </si>
  <si>
    <t>ACR - DPS 007 FY23 (.4819)</t>
  </si>
  <si>
    <t>ACR - DOC 500 FY23 (.1382)</t>
  </si>
  <si>
    <t>ACR - DJ 501 FY23 (.4806)</t>
  </si>
  <si>
    <t>ACR - DISP 563 FY23 (.7625)</t>
  </si>
  <si>
    <t>ACR - G&amp;F 035 FY23 (1.235)</t>
  </si>
  <si>
    <t>ACR - AGI 151 FY23 (.3289)</t>
  </si>
  <si>
    <t>ACR - FIRE 119 FY23 (.318)</t>
  </si>
  <si>
    <t>ACR - LIQ 164 FY23 (1.0041)</t>
  </si>
  <si>
    <t>ACR - PARK 204 FY23 (1.0665)</t>
  </si>
  <si>
    <t>ACR - ASRS FY23 (.0968)</t>
  </si>
  <si>
    <t xml:space="preserve">ACR - CORP PSDO 564 FY23 (.0719)    </t>
  </si>
  <si>
    <t>ELECTED OFFICIALS DEFINED CONTR - FY14 - FY24 (.06)</t>
  </si>
  <si>
    <t>RETIREMENT CORP 500-ER  - FY24 (.055)</t>
  </si>
  <si>
    <t>ASRS PLAN - FY24 (.1214)</t>
  </si>
  <si>
    <t>CORP DJC - FY24 (.0612)</t>
  </si>
  <si>
    <t>ELECTED OFFICIALS &amp; JUDGES - FY24 (.7651)</t>
  </si>
  <si>
    <t>PSRS DPS - FY24 (.1918)</t>
  </si>
  <si>
    <t>PSRS G&amp;F - FY24 (.0972)</t>
  </si>
  <si>
    <t>PSRS AG INVESTIGATORS - FY24 (.08)</t>
  </si>
  <si>
    <t>PSRS FIREFIGHTERS - FY23 (.1324)</t>
  </si>
  <si>
    <t>ELECTED OFFICIALS ASRS PLAN - FY24 (.1214)</t>
  </si>
  <si>
    <t>PSRS LIQUOR CONTROL OFFICER - FY24 (.1166)</t>
  </si>
  <si>
    <t>PSRS PARKS - FY24 (.08)</t>
  </si>
  <si>
    <t>PSRS CORP DPS DISP - FY24 (.0528)</t>
  </si>
  <si>
    <t>PUBLIC SAFETY DETENTION OFFICERS - FY24 (.0727)</t>
  </si>
  <si>
    <t>RETIREMENT EORP 415 T2 FY24 (.7651)</t>
  </si>
  <si>
    <t xml:space="preserve">RETIREMENT PSRS PS 007 T2 FY24 (.1918)     </t>
  </si>
  <si>
    <t xml:space="preserve">RETIREMENT PSRS GF 035 T2 FY24 (.0972)    </t>
  </si>
  <si>
    <t xml:space="preserve">RETIREMENT PSRS AG 151 T2 FY24 (.08)    </t>
  </si>
  <si>
    <t xml:space="preserve">RETIREMENT PSRS FF 119 T2 FY24 (.1324)     </t>
  </si>
  <si>
    <t xml:space="preserve">RETIREMENT PSRS LL 164 T2 FY24 (.1166)     </t>
  </si>
  <si>
    <t>RETIREMENT PSRS PR 204 T2 FY24 (.08)</t>
  </si>
  <si>
    <t xml:space="preserve">RETIREMENT PSRS PS 007 T3 DB FY24 (.1068) </t>
  </si>
  <si>
    <t>RETIREMENT PSRS GF 035 T3 DB FY24 (.0956)</t>
  </si>
  <si>
    <t>RETIREMENT PSRS AG 151 T3 DB FY24 (.0956)</t>
  </si>
  <si>
    <t>RETIREMENT PSRS FF 119 T3 DB FY24 (.1181)</t>
  </si>
  <si>
    <t>RETIREMENT PSRS LL 164 T3 DB FY24 (.1106)</t>
  </si>
  <si>
    <t>RETIREMENT PSRS PS 007 T3 DC FY18 -FY24 (.09)</t>
  </si>
  <si>
    <t>RETIREMENT PSRS GF 035 T3 DC FY18 -FY24 (.09)</t>
  </si>
  <si>
    <t>RETIREMENT PSRS AG 151 T3 DC FY18 - FY24 (.09)</t>
  </si>
  <si>
    <t>RETIREMENT PSRS FF 119 T3 DC FY18 - FY24 (.09)</t>
  </si>
  <si>
    <t>RETIREMENT PSRS LL 164 T3 DC FY18 - FY24 (.09)</t>
  </si>
  <si>
    <t>RETIREMENT PSRS PR 204 T3 DC FY18 - FY24 (.09)</t>
  </si>
  <si>
    <t>RETIREMENT CORP 500 T3 DC-ER  FY19 - FY24 (.05)</t>
  </si>
  <si>
    <t>RETIREMENT CORP 501 T3 DC-ER  FY19 - FY24 (.05)</t>
  </si>
  <si>
    <t>RETIREMENT CORP 563 T3 DC-ER  FY19 - FY24 (.05)</t>
  </si>
  <si>
    <t>RETIREMENT CORP 564 T3 DC-ER  FY19 - FY24 (.05)</t>
  </si>
  <si>
    <t>ELECTED OFFICIALS DEFINED CONTR - FY14 - FY24 (.08)</t>
  </si>
  <si>
    <t>CORP DOC - FY24 (.0765)</t>
  </si>
  <si>
    <t>CORP DJC - FY24 (.0765)</t>
  </si>
  <si>
    <t>ELECTED OFFICIALS &amp; JUDGES - FY18 - FY24 (.07)</t>
  </si>
  <si>
    <t>PSRS DPS - FY18 - FY24 (.0265)</t>
  </si>
  <si>
    <t>PSRS G&amp;F - FY18 - FY24 (.0765)</t>
  </si>
  <si>
    <t>PSRS AG INVESTIGATORS - FY18 - FY24 (.0765)</t>
  </si>
  <si>
    <t>PSRS FIREFIGHTERS - FY18 - FY24 (.0765)</t>
  </si>
  <si>
    <t>PSRS LIQUOR CONTROL - FY18 - FY24 (.0765)</t>
  </si>
  <si>
    <t>PSRS PARKS - FY18 - FY24 (.0765)</t>
  </si>
  <si>
    <t>PSRS CORP DPS DISP - FY24 (.0765)</t>
  </si>
  <si>
    <t>PSRS DPS DETEN OFFICERS FY24 (.0765)</t>
  </si>
  <si>
    <t>RETIREMENT EORP 415 T2-EE  FY18 - FY24 (.13)</t>
  </si>
  <si>
    <t xml:space="preserve">RETIREMENT PSRS PS 007 T2 FY24 (.0265)   </t>
  </si>
  <si>
    <t xml:space="preserve">RETIREMENT PSRS GF 035 T2 FY24 (.0765)  </t>
  </si>
  <si>
    <t>RETIREMENT PSRS AG 151 T2 FY24 (.0765)</t>
  </si>
  <si>
    <t>RETIREMENT PSRS FF 119 T2 FY24 (.0765)</t>
  </si>
  <si>
    <t>RETIREMENT PSRS LL 164 T2 FY24 (.0765)</t>
  </si>
  <si>
    <t>RETIREMENT PSRS PR 204 T2 FY24 (.0765)</t>
  </si>
  <si>
    <t xml:space="preserve">RETIREMENT PSRS PS 007 T3 DB FY24 (.0948)  </t>
  </si>
  <si>
    <t>RETIREMENT PSRS  AG 151 T3 DB FY24 (.0956)</t>
  </si>
  <si>
    <t>RETIREMENT PSRS FF 119 T3 DB FY24 (.0956)</t>
  </si>
  <si>
    <t>RETIREMENT PSRS LL 164 T3 DB FY24 (.0956)</t>
  </si>
  <si>
    <t>RETIREMENT PSRS PR 204 T3 DB FY24 (.0956)</t>
  </si>
  <si>
    <t>RETIREMENT PSRS PS 007 T3 DC FY18 - FY24 (.09)</t>
  </si>
  <si>
    <t>RETIREMENT PSRS GF 035 T3 DC FY18 - FY24 (.09)</t>
  </si>
  <si>
    <t>RETIREMENT CORP DOC 500 T3 DC FY20 - FY24 (%age varies)</t>
  </si>
  <si>
    <t>RETIREMENT CORP DJA 501 T3 DC FY20 - FY24 (%age varies)</t>
  </si>
  <si>
    <t>RETIREMENT CORP DPS DISP 563 T3 DC FY20-FY24 (%age varies)</t>
  </si>
  <si>
    <t>RETIREMENT CORP DPS DO 564 T3 DC FY20-FY24 (%age varies)</t>
  </si>
  <si>
    <t>EODCRS DISABILITY FY24 (.0015)</t>
  </si>
  <si>
    <t>DISABILITY CORP DO T3 564 FY24 (.0045)</t>
  </si>
  <si>
    <t>DISABILITY CORP DISP T3 563 FY24 (.0045)</t>
  </si>
  <si>
    <t>DISABILITY CORP DOC T3 500 FY24 (.0045)</t>
  </si>
  <si>
    <t>DISABILITY CORP DJ T3 501 FY24 (.0045)</t>
  </si>
  <si>
    <t>DISABILITY PSRS PR 204 FY24 (.0143)</t>
  </si>
  <si>
    <t>DISABILITY PSRS LL 164 FY24 (.0143)</t>
  </si>
  <si>
    <t>DISABILITY PSRS FF 119 FY24 (.0143)</t>
  </si>
  <si>
    <t>DISABILITY PSRS AG 151 FY24 (.0143)</t>
  </si>
  <si>
    <t>DISABILITY PSRS GF 035 FY24 (.0143)</t>
  </si>
  <si>
    <t>DISABILITY PSRS PS 007 FY24 (.0143)</t>
  </si>
  <si>
    <t>ASRS LTD - FY24 (.0015)</t>
  </si>
  <si>
    <t>DISABILITY CORP DC T3  500 FY24 (.0045)</t>
  </si>
  <si>
    <t>DISABILITY CORP DIS T3 563 FY24 (.0045)</t>
  </si>
  <si>
    <t xml:space="preserve">DISABILITY PSRS PS 007 FY24 (.0143)        </t>
  </si>
  <si>
    <t>Retirement EE LTD</t>
  </si>
  <si>
    <t>Retirement ER LTD</t>
  </si>
  <si>
    <t>Retirement EE</t>
  </si>
  <si>
    <t>Retirement ER</t>
  </si>
  <si>
    <t>341F</t>
  </si>
  <si>
    <t>PAID PARENTAL LEAVE</t>
  </si>
  <si>
    <t>FMLA-PAID PARENTAL LEAVE</t>
  </si>
  <si>
    <t>JANUARY 1 2024</t>
  </si>
  <si>
    <t>3 Tax Credits Dependents</t>
  </si>
  <si>
    <t>GAO-70A PY 5/22/2024 (Discard prior versions of this form)</t>
  </si>
  <si>
    <t>GAO 70A -5/22/2024-DISCARD PRIOR VERSIONS OF THIS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</si>
</sst>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_(* #,##0.0000_);_(* \(#,##0.0000\);_(* &quot;-&quot;????_);_(@_)"/>
    <numFmt numFmtId="166" formatCode="_(* #,##0_);_(* \(#,##0\);_(* &quot;-&quot;??_);_(@_)"/>
    <numFmt numFmtId="167" formatCode="0_);\(0\)"/>
    <numFmt numFmtId="168" formatCode="0.0000_);\(0.0000\)"/>
  </numFmts>
  <fonts count="76" x14ac:knownFonts="1">
    <font>
      <sz val="10"/>
      <name val="Arial"/>
    </font>
    <font>
      <sz val="11"/>
      <color indexed="8"/>
      <name val="Calibri"/>
      <family val="2"/>
    </font>
    <font>
      <sz val="10"/>
      <name val="Arial"/>
      <family val="2"/>
    </font>
    <font>
      <sz val="8"/>
      <name val="Arial"/>
      <family val="2"/>
    </font>
    <font>
      <sz val="8"/>
      <name val="Arial"/>
      <family val="2"/>
    </font>
    <font>
      <b/>
      <sz val="10"/>
      <name val="Arial"/>
      <family val="2"/>
    </font>
    <font>
      <sz val="8"/>
      <color indexed="81"/>
      <name val="Tahoma"/>
      <family val="2"/>
    </font>
    <font>
      <b/>
      <sz val="8"/>
      <color indexed="81"/>
      <name val="Tahoma"/>
      <family val="2"/>
    </font>
    <font>
      <sz val="10"/>
      <name val="Arial"/>
      <family val="2"/>
    </font>
    <font>
      <b/>
      <sz val="11"/>
      <name val="Arial"/>
      <family val="2"/>
    </font>
    <font>
      <u/>
      <sz val="10"/>
      <color indexed="12"/>
      <name val="Arial"/>
      <family val="2"/>
    </font>
    <font>
      <b/>
      <sz val="8"/>
      <name val="Arial"/>
      <family val="2"/>
    </font>
    <font>
      <sz val="9"/>
      <name val="Arial"/>
      <family val="2"/>
    </font>
    <font>
      <b/>
      <u/>
      <sz val="8"/>
      <color indexed="81"/>
      <name val="Tahoma"/>
      <family val="2"/>
    </font>
    <font>
      <b/>
      <sz val="8"/>
      <name val="Arial"/>
      <family val="2"/>
    </font>
    <font>
      <b/>
      <sz val="10"/>
      <name val="Arial"/>
      <family val="2"/>
    </font>
    <font>
      <b/>
      <sz val="9"/>
      <name val="Arial"/>
      <family val="2"/>
    </font>
    <font>
      <b/>
      <sz val="9"/>
      <name val="Arial"/>
      <family val="2"/>
    </font>
    <font>
      <sz val="9"/>
      <name val="Arial"/>
      <family val="2"/>
    </font>
    <font>
      <b/>
      <sz val="18"/>
      <color indexed="12"/>
      <name val="Arial"/>
      <family val="2"/>
    </font>
    <font>
      <b/>
      <sz val="10"/>
      <color indexed="16"/>
      <name val="Arial"/>
      <family val="2"/>
    </font>
    <font>
      <b/>
      <sz val="12"/>
      <color indexed="16"/>
      <name val="Arial"/>
      <family val="2"/>
    </font>
    <font>
      <sz val="12"/>
      <name val="Arial"/>
      <family val="2"/>
    </font>
    <font>
      <b/>
      <sz val="13.5"/>
      <color indexed="20"/>
      <name val="Arial"/>
      <family val="2"/>
    </font>
    <font>
      <b/>
      <sz val="13.5"/>
      <color indexed="16"/>
      <name val="Arial"/>
      <family val="2"/>
    </font>
    <font>
      <b/>
      <sz val="10"/>
      <color indexed="21"/>
      <name val="Arial"/>
      <family val="2"/>
    </font>
    <font>
      <b/>
      <sz val="12"/>
      <name val="Arial"/>
      <family val="2"/>
    </font>
    <font>
      <b/>
      <sz val="12"/>
      <color indexed="81"/>
      <name val="Tahoma"/>
      <family val="2"/>
    </font>
    <font>
      <sz val="12"/>
      <color indexed="81"/>
      <name val="Tahoma"/>
      <family val="2"/>
    </font>
    <font>
      <b/>
      <u/>
      <sz val="10"/>
      <name val="Arial"/>
      <family val="2"/>
    </font>
    <font>
      <b/>
      <sz val="16"/>
      <name val="Arial"/>
      <family val="2"/>
    </font>
    <font>
      <u/>
      <sz val="10"/>
      <name val="Arial"/>
      <family val="2"/>
    </font>
    <font>
      <sz val="10"/>
      <color indexed="10"/>
      <name val="Arial"/>
      <family val="2"/>
    </font>
    <font>
      <sz val="7"/>
      <name val="Arial"/>
      <family val="2"/>
    </font>
    <font>
      <b/>
      <u/>
      <sz val="11"/>
      <name val="Arial"/>
      <family val="2"/>
    </font>
    <font>
      <b/>
      <sz val="10"/>
      <color indexed="10"/>
      <name val="Arial"/>
      <family val="2"/>
    </font>
    <font>
      <b/>
      <sz val="12"/>
      <color indexed="10"/>
      <name val="Arial"/>
      <family val="2"/>
    </font>
    <font>
      <b/>
      <sz val="11"/>
      <name val="Arial"/>
      <family val="2"/>
    </font>
    <font>
      <b/>
      <sz val="12"/>
      <name val="Arial"/>
      <family val="2"/>
    </font>
    <font>
      <sz val="9"/>
      <color indexed="81"/>
      <name val="Tahoma"/>
      <family val="2"/>
    </font>
    <font>
      <sz val="10"/>
      <color indexed="60"/>
      <name val="Arial"/>
      <family val="2"/>
    </font>
    <font>
      <b/>
      <sz val="9"/>
      <color indexed="81"/>
      <name val="Tahoma"/>
      <family val="2"/>
    </font>
    <font>
      <sz val="10"/>
      <color indexed="8"/>
      <name val="Arial"/>
      <family val="2"/>
    </font>
    <font>
      <sz val="8"/>
      <color indexed="8"/>
      <name val="Arial"/>
      <family val="2"/>
    </font>
    <font>
      <sz val="8"/>
      <color indexed="8"/>
      <name val="Calibri"/>
      <family val="2"/>
    </font>
    <font>
      <b/>
      <sz val="11"/>
      <color indexed="81"/>
      <name val="Tahoma"/>
      <family val="2"/>
    </font>
    <font>
      <sz val="10"/>
      <name val="Arial"/>
      <family val="2"/>
    </font>
    <font>
      <sz val="11"/>
      <name val="Calibri"/>
      <family val="2"/>
    </font>
    <font>
      <sz val="10"/>
      <name val="Arial"/>
      <family val="2"/>
    </font>
    <font>
      <b/>
      <sz val="11"/>
      <color theme="1"/>
      <name val="Calibri"/>
      <family val="2"/>
      <scheme val="minor"/>
    </font>
    <font>
      <b/>
      <sz val="11"/>
      <color rgb="FFFF0000"/>
      <name val="Arial"/>
      <family val="2"/>
    </font>
    <font>
      <sz val="11"/>
      <color rgb="FFFF0000"/>
      <name val="Arial"/>
      <family val="2"/>
    </font>
    <font>
      <sz val="11"/>
      <color theme="5" tint="-0.249977111117893"/>
      <name val="Arial"/>
      <family val="2"/>
    </font>
    <font>
      <b/>
      <sz val="16"/>
      <color theme="5" tint="-0.249977111117893"/>
      <name val="Arial"/>
      <family val="2"/>
    </font>
    <font>
      <sz val="11"/>
      <name val="Arial"/>
      <family val="2"/>
    </font>
    <font>
      <b/>
      <sz val="9"/>
      <color indexed="10"/>
      <name val="Arial"/>
      <family val="2"/>
    </font>
    <font>
      <sz val="8"/>
      <color theme="1"/>
      <name val="Calibri"/>
      <family val="2"/>
      <scheme val="minor"/>
    </font>
    <font>
      <sz val="10"/>
      <color indexed="8"/>
      <name val="Arial"/>
      <family val="2"/>
    </font>
    <font>
      <sz val="10"/>
      <name val="Calibri"/>
      <family val="2"/>
      <scheme val="minor"/>
    </font>
    <font>
      <sz val="10"/>
      <color indexed="8"/>
      <name val="Calibri"/>
      <family val="2"/>
    </font>
    <font>
      <sz val="11"/>
      <color theme="1"/>
      <name val="Calibri"/>
      <family val="2"/>
    </font>
    <font>
      <sz val="10"/>
      <color theme="1"/>
      <name val="Calibri"/>
      <family val="2"/>
    </font>
    <font>
      <b/>
      <sz val="11"/>
      <color theme="1"/>
      <name val="Calibri"/>
      <family val="2"/>
    </font>
    <font>
      <b/>
      <i/>
      <sz val="11"/>
      <color theme="1"/>
      <name val="Calibri"/>
      <family val="2"/>
    </font>
    <font>
      <i/>
      <sz val="8"/>
      <color theme="1"/>
      <name val="Calibri"/>
      <family val="2"/>
    </font>
    <font>
      <sz val="8"/>
      <color theme="1"/>
      <name val="Calibri"/>
      <family val="2"/>
    </font>
    <font>
      <sz val="9"/>
      <color theme="1"/>
      <name val="Calibri"/>
      <family val="2"/>
    </font>
    <font>
      <sz val="9"/>
      <color theme="1"/>
      <name val="Arial"/>
      <family val="2"/>
    </font>
    <font>
      <b/>
      <sz val="11"/>
      <color rgb="FFFF0000"/>
      <name val="Calibri"/>
      <family val="2"/>
    </font>
    <font>
      <sz val="10"/>
      <color rgb="FF000000"/>
      <name val="Calibri"/>
      <family val="2"/>
    </font>
    <font>
      <sz val="10"/>
      <color theme="1"/>
      <name val="Calibri"/>
      <family val="2"/>
      <scheme val="minor"/>
    </font>
    <font>
      <b/>
      <sz val="10"/>
      <color theme="1"/>
      <name val="Calibri"/>
      <family val="2"/>
      <scheme val="minor"/>
    </font>
    <font>
      <b/>
      <sz val="10"/>
      <color theme="1"/>
      <name val="Calibri"/>
      <family val="2"/>
    </font>
    <font>
      <b/>
      <i/>
      <sz val="11"/>
      <color rgb="FFFF0000"/>
      <name val="Calibri"/>
      <family val="2"/>
    </font>
    <font>
      <sz val="11"/>
      <color rgb="FFFF0000"/>
      <name val="Calibri"/>
      <family val="2"/>
    </font>
    <font>
      <sz val="10"/>
      <color rgb="FFFF0000"/>
      <name val="Calibri"/>
      <family val="2"/>
    </font>
  </fonts>
  <fills count="45">
    <fill>
      <patternFill patternType="none"/>
    </fill>
    <fill>
      <patternFill patternType="gray125"/>
    </fill>
    <fill>
      <patternFill patternType="solid">
        <fgColor indexed="6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15"/>
        <bgColor indexed="64"/>
      </patternFill>
    </fill>
    <fill>
      <patternFill patternType="solid">
        <fgColor indexed="47"/>
        <bgColor indexed="64"/>
      </patternFill>
    </fill>
    <fill>
      <patternFill patternType="solid">
        <fgColor indexed="43"/>
        <bgColor indexed="64"/>
      </patternFill>
    </fill>
    <fill>
      <patternFill patternType="solid">
        <fgColor indexed="40"/>
        <bgColor indexed="64"/>
      </patternFill>
    </fill>
    <fill>
      <patternFill patternType="solid">
        <fgColor indexed="46"/>
        <bgColor indexed="64"/>
      </patternFill>
    </fill>
    <fill>
      <patternFill patternType="solid">
        <fgColor indexed="13"/>
        <bgColor indexed="64"/>
      </patternFill>
    </fill>
    <fill>
      <patternFill patternType="solid">
        <fgColor indexed="22"/>
        <bgColor indexed="0"/>
      </patternFill>
    </fill>
    <fill>
      <patternFill patternType="solid">
        <fgColor rgb="FFFFFF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rgb="FF99FFCC"/>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EF2CB"/>
        <bgColor rgb="FFFEF2CB"/>
      </patternFill>
    </fill>
    <fill>
      <patternFill patternType="solid">
        <fgColor rgb="FFECECEC"/>
        <bgColor rgb="FFECECEC"/>
      </patternFill>
    </fill>
    <fill>
      <patternFill patternType="solid">
        <fgColor rgb="FFE7E6E6"/>
        <bgColor rgb="FFE7E6E6"/>
      </patternFill>
    </fill>
    <fill>
      <patternFill patternType="solid">
        <fgColor rgb="FFD6DCE4"/>
        <bgColor rgb="FFD6DCE4"/>
      </patternFill>
    </fill>
    <fill>
      <patternFill patternType="solid">
        <fgColor rgb="FFBFBFBF"/>
        <bgColor rgb="FFBFBFBF"/>
      </patternFill>
    </fill>
    <fill>
      <patternFill patternType="solid">
        <fgColor rgb="FFDEEAF6"/>
        <bgColor rgb="FFDEEAF6"/>
      </patternFill>
    </fill>
    <fill>
      <patternFill patternType="solid">
        <fgColor rgb="FFFFE598"/>
        <bgColor rgb="FFFFE598"/>
      </patternFill>
    </fill>
    <fill>
      <patternFill patternType="lightUp">
        <bgColor theme="2" tint="-9.9948118533890809E-2"/>
      </patternFill>
    </fill>
    <fill>
      <patternFill patternType="solid">
        <fgColor theme="7" tint="0.59999389629810485"/>
        <bgColor indexed="64"/>
      </patternFill>
    </fill>
    <fill>
      <patternFill patternType="solid">
        <fgColor rgb="FFE2EFD9"/>
        <bgColor rgb="FFE2EFD9"/>
      </patternFill>
    </fill>
    <fill>
      <patternFill patternType="solid">
        <fgColor theme="0" tint="-0.249977111117893"/>
        <bgColor indexed="64"/>
      </patternFill>
    </fill>
    <fill>
      <patternFill patternType="solid">
        <fgColor theme="9" tint="0.59999389629810485"/>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bottom/>
      <diagonal/>
    </border>
    <border>
      <left/>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right style="thin">
        <color indexed="16"/>
      </right>
      <top style="thin">
        <color indexed="16"/>
      </top>
      <bottom style="thin">
        <color indexed="16"/>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58"/>
      </left>
      <right style="thick">
        <color indexed="58"/>
      </right>
      <top style="thick">
        <color indexed="58"/>
      </top>
      <bottom style="thick">
        <color indexed="58"/>
      </bottom>
      <diagonal/>
    </border>
    <border>
      <left style="thick">
        <color indexed="64"/>
      </left>
      <right style="thin">
        <color indexed="64"/>
      </right>
      <top style="thick">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top style="thick">
        <color indexed="64"/>
      </top>
      <bottom/>
      <diagonal/>
    </border>
    <border>
      <left/>
      <right style="thick">
        <color indexed="64"/>
      </right>
      <top style="thick">
        <color indexed="64"/>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diagonal/>
    </border>
    <border>
      <left/>
      <right style="medium">
        <color indexed="64"/>
      </right>
      <top/>
      <bottom style="thick">
        <color indexed="64"/>
      </bottom>
      <diagonal/>
    </border>
    <border>
      <left/>
      <right style="thick">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ck">
        <color indexed="64"/>
      </bottom>
      <diagonal/>
    </border>
    <border>
      <left/>
      <right style="thin">
        <color indexed="64"/>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ck">
        <color indexed="64"/>
      </bottom>
      <diagonal/>
    </border>
    <border>
      <left style="medium">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ck">
        <color indexed="64"/>
      </left>
      <right/>
      <top style="thick">
        <color indexed="64"/>
      </top>
      <bottom/>
      <diagonal/>
    </border>
    <border>
      <left style="thick">
        <color indexed="64"/>
      </left>
      <right/>
      <top/>
      <bottom style="medium">
        <color indexed="64"/>
      </bottom>
      <diagonal/>
    </border>
    <border>
      <left style="thick">
        <color indexed="64"/>
      </left>
      <right/>
      <top/>
      <bottom style="thick">
        <color indexed="64"/>
      </bottom>
      <diagonal/>
    </border>
    <border>
      <left/>
      <right style="medium">
        <color indexed="64"/>
      </right>
      <top/>
      <bottom style="thin">
        <color indexed="64"/>
      </bottom>
      <diagonal/>
    </border>
    <border>
      <left/>
      <right/>
      <top style="medium">
        <color rgb="FF000000"/>
      </top>
      <bottom/>
      <diagonal/>
    </border>
    <border>
      <left/>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thin">
        <color indexed="64"/>
      </top>
      <bottom style="thin">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style="medium">
        <color rgb="FF000000"/>
      </top>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indexed="64"/>
      </top>
      <bottom style="thin">
        <color indexed="64"/>
      </bottom>
      <diagonal/>
    </border>
    <border>
      <left/>
      <right style="medium">
        <color indexed="64"/>
      </right>
      <top style="medium">
        <color rgb="FF000000"/>
      </top>
      <bottom/>
      <diagonal/>
    </border>
    <border>
      <left style="medium">
        <color indexed="64"/>
      </left>
      <right/>
      <top/>
      <bottom style="medium">
        <color rgb="FF000000"/>
      </bottom>
      <diagonal/>
    </border>
    <border>
      <left style="medium">
        <color indexed="64"/>
      </left>
      <right/>
      <top style="thick">
        <color indexed="64"/>
      </top>
      <bottom/>
      <diagonal/>
    </border>
  </borders>
  <cellStyleXfs count="13">
    <xf numFmtId="0" fontId="0" fillId="0" borderId="0"/>
    <xf numFmtId="43" fontId="2" fillId="0" borderId="0" applyFont="0" applyFill="0" applyBorder="0" applyAlignment="0" applyProtection="0"/>
    <xf numFmtId="44" fontId="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9" fontId="2" fillId="0" borderId="0" applyFont="0" applyFill="0" applyBorder="0" applyAlignment="0" applyProtection="0"/>
    <xf numFmtId="0" fontId="42" fillId="0" borderId="0"/>
    <xf numFmtId="0" fontId="57" fillId="0" borderId="0"/>
    <xf numFmtId="0" fontId="42" fillId="0" borderId="0"/>
    <xf numFmtId="0" fontId="42" fillId="0" borderId="0"/>
  </cellStyleXfs>
  <cellXfs count="750">
    <xf numFmtId="0" fontId="0" fillId="0" borderId="0" xfId="0"/>
    <xf numFmtId="0" fontId="3" fillId="0" borderId="0" xfId="0" applyFont="1" applyAlignment="1">
      <alignment horizontal="center"/>
    </xf>
    <xf numFmtId="0" fontId="5" fillId="0" borderId="0" xfId="0" applyFont="1" applyAlignment="1">
      <alignment horizontal="left"/>
    </xf>
    <xf numFmtId="0" fontId="8" fillId="0" borderId="0" xfId="0" applyFont="1"/>
    <xf numFmtId="0" fontId="11" fillId="0" borderId="0" xfId="0" applyFont="1" applyAlignment="1">
      <alignment horizontal="left"/>
    </xf>
    <xf numFmtId="0" fontId="3" fillId="0" borderId="0" xfId="0" applyFont="1"/>
    <xf numFmtId="0" fontId="3" fillId="0" borderId="0" xfId="0" applyFont="1" applyAlignment="1">
      <alignment horizontal="right"/>
    </xf>
    <xf numFmtId="0" fontId="3" fillId="0" borderId="0" xfId="0" applyFont="1" applyAlignment="1">
      <alignment horizontal="left"/>
    </xf>
    <xf numFmtId="0" fontId="4" fillId="0" borderId="0" xfId="0" applyFont="1"/>
    <xf numFmtId="0" fontId="11" fillId="0" borderId="0" xfId="0" applyFont="1"/>
    <xf numFmtId="0" fontId="4" fillId="0" borderId="0" xfId="0" applyFont="1" applyAlignment="1">
      <alignment horizontal="right"/>
    </xf>
    <xf numFmtId="0" fontId="0" fillId="0" borderId="0" xfId="0" applyProtection="1">
      <protection locked="0"/>
    </xf>
    <xf numFmtId="2" fontId="12" fillId="0" borderId="2" xfId="0" applyNumberFormat="1" applyFont="1" applyBorder="1" applyAlignment="1" applyProtection="1">
      <alignment horizontal="center"/>
      <protection locked="0"/>
    </xf>
    <xf numFmtId="2" fontId="12" fillId="0" borderId="3" xfId="0" applyNumberFormat="1" applyFont="1" applyBorder="1" applyAlignment="1" applyProtection="1">
      <alignment horizontal="center"/>
      <protection locked="0"/>
    </xf>
    <xf numFmtId="2" fontId="12" fillId="0" borderId="4" xfId="0" applyNumberFormat="1" applyFont="1" applyBorder="1" applyAlignment="1" applyProtection="1">
      <alignment horizontal="center"/>
      <protection locked="0"/>
    </xf>
    <xf numFmtId="2" fontId="12" fillId="0" borderId="5" xfId="0" applyNumberFormat="1" applyFont="1" applyBorder="1" applyAlignment="1" applyProtection="1">
      <alignment horizontal="center"/>
      <protection locked="0"/>
    </xf>
    <xf numFmtId="0" fontId="12" fillId="0" borderId="6" xfId="0" applyFont="1" applyBorder="1" applyAlignment="1" applyProtection="1">
      <protection locked="0"/>
    </xf>
    <xf numFmtId="0" fontId="0" fillId="0" borderId="0" xfId="0" applyBorder="1" applyAlignment="1" applyProtection="1">
      <alignment horizontal="center"/>
      <protection locked="0"/>
    </xf>
    <xf numFmtId="2" fontId="0" fillId="0" borderId="0" xfId="0" applyNumberFormat="1" applyBorder="1" applyAlignment="1" applyProtection="1">
      <alignment horizontal="center"/>
      <protection locked="0"/>
    </xf>
    <xf numFmtId="0" fontId="0" fillId="0" borderId="0" xfId="0" applyBorder="1" applyProtection="1">
      <protection locked="0"/>
    </xf>
    <xf numFmtId="0" fontId="4" fillId="0" borderId="0" xfId="0" applyFont="1" applyBorder="1" applyAlignment="1" applyProtection="1">
      <alignment horizontal="center"/>
      <protection locked="0"/>
    </xf>
    <xf numFmtId="0" fontId="4" fillId="0" borderId="0" xfId="0" applyFont="1" applyBorder="1" applyAlignment="1" applyProtection="1">
      <alignment horizontal="left"/>
      <protection locked="0"/>
    </xf>
    <xf numFmtId="2" fontId="12" fillId="0" borderId="7" xfId="0" applyNumberFormat="1" applyFont="1" applyBorder="1" applyAlignment="1" applyProtection="1">
      <alignment horizontal="center"/>
    </xf>
    <xf numFmtId="2" fontId="12" fillId="0" borderId="8" xfId="0" applyNumberFormat="1" applyFont="1" applyBorder="1" applyAlignment="1" applyProtection="1">
      <alignment horizontal="center"/>
      <protection locked="0"/>
    </xf>
    <xf numFmtId="2" fontId="12" fillId="0" borderId="9" xfId="0" applyNumberFormat="1" applyFont="1" applyBorder="1" applyAlignment="1" applyProtection="1">
      <alignment horizontal="center"/>
      <protection locked="0"/>
    </xf>
    <xf numFmtId="2" fontId="12" fillId="0" borderId="10" xfId="0" applyNumberFormat="1" applyFont="1" applyBorder="1" applyAlignment="1" applyProtection="1">
      <alignment horizontal="center"/>
    </xf>
    <xf numFmtId="0" fontId="12" fillId="0" borderId="11" xfId="0" applyFont="1" applyBorder="1" applyAlignment="1" applyProtection="1">
      <protection locked="0"/>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12" xfId="0" applyFont="1" applyBorder="1" applyAlignment="1" applyProtection="1">
      <alignment horizontal="left"/>
      <protection locked="0"/>
    </xf>
    <xf numFmtId="0" fontId="12" fillId="0" borderId="6" xfId="0" applyFont="1" applyBorder="1" applyAlignment="1" applyProtection="1"/>
    <xf numFmtId="0" fontId="12" fillId="0" borderId="4" xfId="0" applyFont="1" applyBorder="1" applyAlignment="1" applyProtection="1">
      <alignment horizontal="center"/>
    </xf>
    <xf numFmtId="0" fontId="16" fillId="0" borderId="13" xfId="0" applyFont="1" applyBorder="1" applyAlignment="1" applyProtection="1"/>
    <xf numFmtId="39" fontId="16" fillId="0" borderId="14" xfId="0" applyNumberFormat="1" applyFont="1" applyBorder="1" applyAlignment="1" applyProtection="1">
      <alignment horizontal="center"/>
    </xf>
    <xf numFmtId="0" fontId="16" fillId="2" borderId="13" xfId="0" applyFont="1" applyFill="1" applyBorder="1" applyAlignment="1" applyProtection="1"/>
    <xf numFmtId="0" fontId="12" fillId="2" borderId="15" xfId="0" applyFont="1" applyFill="1" applyBorder="1" applyAlignment="1" applyProtection="1">
      <alignment horizontal="center"/>
    </xf>
    <xf numFmtId="39" fontId="16" fillId="2" borderId="15" xfId="0" applyNumberFormat="1" applyFont="1" applyFill="1" applyBorder="1" applyAlignment="1" applyProtection="1">
      <alignment horizontal="center"/>
    </xf>
    <xf numFmtId="39" fontId="16" fillId="2" borderId="16" xfId="0" applyNumberFormat="1" applyFont="1" applyFill="1" applyBorder="1" applyAlignment="1" applyProtection="1">
      <alignment horizontal="center"/>
    </xf>
    <xf numFmtId="0" fontId="12" fillId="0" borderId="11" xfId="0" applyFont="1" applyBorder="1" applyAlignment="1" applyProtection="1"/>
    <xf numFmtId="0" fontId="12" fillId="0" borderId="2" xfId="0" applyFont="1" applyBorder="1" applyAlignment="1" applyProtection="1">
      <alignment horizontal="center"/>
    </xf>
    <xf numFmtId="2" fontId="12" fillId="0" borderId="4" xfId="0" applyNumberFormat="1" applyFont="1" applyBorder="1" applyAlignment="1" applyProtection="1">
      <alignment horizontal="center"/>
    </xf>
    <xf numFmtId="2" fontId="12" fillId="0" borderId="17" xfId="0" applyNumberFormat="1" applyFont="1" applyBorder="1" applyAlignment="1" applyProtection="1">
      <alignment horizontal="center"/>
    </xf>
    <xf numFmtId="0" fontId="12" fillId="0" borderId="8" xfId="0" applyFont="1" applyBorder="1" applyAlignment="1" applyProtection="1">
      <alignment horizontal="center"/>
      <protection locked="0"/>
    </xf>
    <xf numFmtId="0" fontId="12" fillId="0" borderId="14" xfId="0" applyFont="1" applyBorder="1" applyAlignment="1" applyProtection="1">
      <alignment horizontal="center"/>
    </xf>
    <xf numFmtId="2" fontId="16" fillId="0" borderId="14" xfId="0" applyNumberFormat="1" applyFont="1" applyBorder="1" applyAlignment="1" applyProtection="1">
      <alignment horizontal="center"/>
    </xf>
    <xf numFmtId="2" fontId="16" fillId="0" borderId="18" xfId="0" applyNumberFormat="1" applyFont="1" applyBorder="1" applyAlignment="1" applyProtection="1">
      <alignment horizontal="center"/>
    </xf>
    <xf numFmtId="0" fontId="12" fillId="0" borderId="19" xfId="0" applyFont="1" applyBorder="1" applyAlignment="1" applyProtection="1"/>
    <xf numFmtId="0" fontId="12" fillId="0" borderId="8" xfId="0" applyFont="1" applyBorder="1" applyAlignment="1" applyProtection="1">
      <alignment horizontal="center"/>
    </xf>
    <xf numFmtId="2" fontId="12" fillId="0" borderId="8" xfId="0" applyNumberFormat="1" applyFont="1" applyBorder="1" applyAlignment="1" applyProtection="1">
      <alignment horizontal="center"/>
    </xf>
    <xf numFmtId="0" fontId="16" fillId="0" borderId="14" xfId="0" applyFont="1" applyBorder="1" applyAlignment="1" applyProtection="1">
      <alignment horizontal="center"/>
    </xf>
    <xf numFmtId="0" fontId="12" fillId="2" borderId="20" xfId="0" applyFont="1" applyFill="1" applyBorder="1" applyAlignment="1" applyProtection="1">
      <alignment horizontal="center"/>
    </xf>
    <xf numFmtId="0" fontId="12" fillId="2" borderId="21" xfId="0" applyFont="1" applyFill="1" applyBorder="1" applyAlignment="1" applyProtection="1">
      <alignment horizontal="center"/>
    </xf>
    <xf numFmtId="2" fontId="12" fillId="2" borderId="20" xfId="0" applyNumberFormat="1" applyFont="1" applyFill="1" applyBorder="1" applyAlignment="1" applyProtection="1">
      <alignment horizontal="center"/>
    </xf>
    <xf numFmtId="0" fontId="12" fillId="2" borderId="22" xfId="0" applyFont="1" applyFill="1" applyBorder="1" applyAlignment="1" applyProtection="1">
      <alignment horizontal="center"/>
    </xf>
    <xf numFmtId="2" fontId="12" fillId="3" borderId="4" xfId="0" applyNumberFormat="1" applyFont="1" applyFill="1" applyBorder="1" applyAlignment="1" applyProtection="1">
      <alignment horizontal="center"/>
      <protection locked="0"/>
    </xf>
    <xf numFmtId="2" fontId="12" fillId="4" borderId="7" xfId="0" applyNumberFormat="1" applyFont="1" applyFill="1" applyBorder="1" applyAlignment="1" applyProtection="1">
      <alignment horizontal="center"/>
    </xf>
    <xf numFmtId="2" fontId="12" fillId="4" borderId="17" xfId="0" applyNumberFormat="1" applyFont="1" applyFill="1" applyBorder="1" applyAlignment="1" applyProtection="1">
      <alignment horizontal="center"/>
    </xf>
    <xf numFmtId="2" fontId="12" fillId="4" borderId="4" xfId="0" applyNumberFormat="1" applyFont="1" applyFill="1" applyBorder="1" applyAlignment="1" applyProtection="1">
      <alignment horizontal="center"/>
      <protection locked="0"/>
    </xf>
    <xf numFmtId="2" fontId="12" fillId="5" borderId="4" xfId="0" applyNumberFormat="1" applyFont="1" applyFill="1" applyBorder="1" applyAlignment="1" applyProtection="1">
      <alignment horizontal="center"/>
      <protection locked="0"/>
    </xf>
    <xf numFmtId="2" fontId="17" fillId="6" borderId="4" xfId="0" applyNumberFormat="1" applyFont="1" applyFill="1" applyBorder="1" applyAlignment="1" applyProtection="1">
      <alignment horizontal="center"/>
      <protection locked="0"/>
    </xf>
    <xf numFmtId="2" fontId="17" fillId="0" borderId="4" xfId="0" applyNumberFormat="1" applyFont="1" applyFill="1" applyBorder="1" applyAlignment="1" applyProtection="1">
      <alignment horizontal="center"/>
      <protection locked="0"/>
    </xf>
    <xf numFmtId="0" fontId="12" fillId="0" borderId="11" xfId="0" applyFont="1" applyFill="1" applyBorder="1" applyAlignment="1" applyProtection="1">
      <protection locked="0"/>
    </xf>
    <xf numFmtId="0" fontId="12" fillId="0" borderId="2" xfId="0" applyFont="1" applyFill="1" applyBorder="1" applyAlignment="1" applyProtection="1">
      <alignment horizontal="center"/>
      <protection locked="0"/>
    </xf>
    <xf numFmtId="39" fontId="16" fillId="0" borderId="12" xfId="0" applyNumberFormat="1" applyFont="1" applyBorder="1" applyAlignment="1" applyProtection="1">
      <alignment horizontal="center"/>
    </xf>
    <xf numFmtId="2" fontId="12" fillId="0" borderId="23" xfId="0" applyNumberFormat="1" applyFont="1" applyBorder="1" applyAlignment="1" applyProtection="1">
      <alignment horizontal="center"/>
      <protection locked="0"/>
    </xf>
    <xf numFmtId="0" fontId="12" fillId="0" borderId="24" xfId="0" applyFont="1" applyBorder="1" applyAlignment="1" applyProtection="1">
      <protection locked="0"/>
    </xf>
    <xf numFmtId="2" fontId="12" fillId="0" borderId="25" xfId="0" applyNumberFormat="1" applyFont="1" applyBorder="1" applyAlignment="1" applyProtection="1">
      <alignment horizontal="center"/>
    </xf>
    <xf numFmtId="0" fontId="12" fillId="0" borderId="26" xfId="0" applyFont="1" applyBorder="1" applyAlignment="1" applyProtection="1">
      <protection locked="0"/>
    </xf>
    <xf numFmtId="0" fontId="12" fillId="0" borderId="27" xfId="0" applyFont="1" applyBorder="1" applyAlignment="1" applyProtection="1">
      <protection locked="0"/>
    </xf>
    <xf numFmtId="0" fontId="17" fillId="6" borderId="26" xfId="0" applyFont="1" applyFill="1" applyBorder="1" applyAlignment="1" applyProtection="1">
      <protection locked="0"/>
    </xf>
    <xf numFmtId="0" fontId="17" fillId="0" borderId="26" xfId="0" applyFont="1" applyFill="1" applyBorder="1" applyAlignment="1" applyProtection="1">
      <protection locked="0"/>
    </xf>
    <xf numFmtId="0" fontId="12" fillId="0" borderId="28" xfId="0" applyFont="1" applyBorder="1" applyAlignment="1" applyProtection="1">
      <protection locked="0"/>
    </xf>
    <xf numFmtId="0" fontId="16" fillId="0" borderId="29" xfId="0" applyFont="1" applyBorder="1" applyAlignment="1" applyProtection="1"/>
    <xf numFmtId="39" fontId="16" fillId="0" borderId="30" xfId="0" applyNumberFormat="1" applyFont="1" applyBorder="1" applyAlignment="1" applyProtection="1">
      <alignment horizontal="center"/>
    </xf>
    <xf numFmtId="0" fontId="18" fillId="0" borderId="26" xfId="0" applyFont="1" applyFill="1" applyBorder="1" applyAlignment="1" applyProtection="1">
      <protection locked="0"/>
    </xf>
    <xf numFmtId="0" fontId="18" fillId="0" borderId="31" xfId="0" applyFont="1" applyFill="1" applyBorder="1" applyAlignment="1" applyProtection="1">
      <protection locked="0"/>
    </xf>
    <xf numFmtId="2" fontId="12" fillId="0" borderId="32" xfId="0" applyNumberFormat="1" applyFont="1" applyBorder="1" applyAlignment="1" applyProtection="1">
      <alignment horizontal="center"/>
      <protection locked="0"/>
    </xf>
    <xf numFmtId="0" fontId="11" fillId="0" borderId="0" xfId="0" applyFont="1" applyAlignment="1">
      <alignment horizontal="center"/>
    </xf>
    <xf numFmtId="0" fontId="4" fillId="0" borderId="0" xfId="0" applyFont="1" applyAlignment="1">
      <alignment horizontal="center"/>
    </xf>
    <xf numFmtId="0" fontId="0" fillId="0" borderId="0" xfId="0" applyAlignment="1">
      <alignment horizontal="center"/>
    </xf>
    <xf numFmtId="0" fontId="4" fillId="0" borderId="0" xfId="0" applyFont="1" applyFill="1"/>
    <xf numFmtId="0" fontId="4" fillId="0" borderId="0" xfId="0" applyFont="1" applyFill="1" applyAlignment="1">
      <alignment horizontal="right"/>
    </xf>
    <xf numFmtId="0" fontId="3" fillId="0" borderId="0" xfId="0" applyFont="1" applyFill="1" applyAlignment="1">
      <alignment horizontal="right"/>
    </xf>
    <xf numFmtId="0" fontId="0" fillId="0" borderId="0" xfId="0" applyFill="1"/>
    <xf numFmtId="0" fontId="4" fillId="0" borderId="0" xfId="0" applyFont="1" applyFill="1" applyAlignment="1">
      <alignment horizontal="center"/>
    </xf>
    <xf numFmtId="0" fontId="3" fillId="0" borderId="0" xfId="0" applyFont="1" applyFill="1" applyAlignment="1">
      <alignment horizontal="center"/>
    </xf>
    <xf numFmtId="0" fontId="11" fillId="0" borderId="0" xfId="0" applyFont="1" applyFill="1"/>
    <xf numFmtId="0" fontId="11" fillId="0" borderId="0" xfId="0" applyFont="1" applyFill="1" applyAlignment="1">
      <alignment horizontal="center"/>
    </xf>
    <xf numFmtId="0" fontId="0" fillId="0" borderId="0" xfId="0" applyFill="1" applyAlignment="1">
      <alignment horizontal="center"/>
    </xf>
    <xf numFmtId="0" fontId="3" fillId="0" borderId="0" xfId="0" applyFont="1" applyFill="1"/>
    <xf numFmtId="0" fontId="0" fillId="0" borderId="0" xfId="0" applyFill="1" applyAlignment="1">
      <alignment horizontal="right"/>
    </xf>
    <xf numFmtId="0" fontId="0" fillId="0" borderId="0" xfId="0" applyFill="1" applyProtection="1">
      <protection locked="0"/>
    </xf>
    <xf numFmtId="43" fontId="0" fillId="0" borderId="0" xfId="0" applyNumberFormat="1"/>
    <xf numFmtId="43" fontId="20" fillId="0" borderId="0" xfId="0" applyNumberFormat="1" applyFont="1"/>
    <xf numFmtId="43" fontId="21" fillId="0" borderId="0" xfId="0" applyNumberFormat="1" applyFont="1" applyAlignment="1">
      <alignment horizontal="right"/>
    </xf>
    <xf numFmtId="43" fontId="21" fillId="0" borderId="0" xfId="0" applyNumberFormat="1" applyFont="1"/>
    <xf numFmtId="43" fontId="22" fillId="0" borderId="0" xfId="0" applyNumberFormat="1" applyFont="1"/>
    <xf numFmtId="0" fontId="22" fillId="0" borderId="0" xfId="0" applyFont="1"/>
    <xf numFmtId="43" fontId="23" fillId="0" borderId="0" xfId="0" applyNumberFormat="1" applyFont="1"/>
    <xf numFmtId="43" fontId="24" fillId="0" borderId="0" xfId="0" applyNumberFormat="1" applyFont="1"/>
    <xf numFmtId="0" fontId="24" fillId="0" borderId="0" xfId="0" applyFont="1"/>
    <xf numFmtId="43" fontId="25" fillId="3" borderId="33" xfId="0" applyNumberFormat="1" applyFont="1" applyFill="1" applyBorder="1" applyAlignment="1">
      <alignment horizontal="center" wrapText="1"/>
    </xf>
    <xf numFmtId="0" fontId="25" fillId="3" borderId="33" xfId="0" applyFont="1" applyFill="1" applyBorder="1" applyAlignment="1">
      <alignment horizontal="center" wrapText="1"/>
    </xf>
    <xf numFmtId="43" fontId="20" fillId="3" borderId="33" xfId="0" applyNumberFormat="1" applyFont="1" applyFill="1" applyBorder="1" applyAlignment="1">
      <alignment horizontal="right" wrapText="1"/>
    </xf>
    <xf numFmtId="8" fontId="20" fillId="3" borderId="33" xfId="0" applyNumberFormat="1" applyFont="1" applyFill="1" applyBorder="1" applyAlignment="1">
      <alignment horizontal="right" wrapText="1"/>
    </xf>
    <xf numFmtId="0" fontId="20" fillId="3" borderId="33" xfId="0" applyFont="1" applyFill="1" applyBorder="1" applyAlignment="1">
      <alignment horizontal="right" wrapText="1"/>
    </xf>
    <xf numFmtId="10" fontId="20" fillId="3" borderId="33" xfId="0" applyNumberFormat="1" applyFont="1" applyFill="1" applyBorder="1" applyAlignment="1">
      <alignment horizontal="right" wrapText="1"/>
    </xf>
    <xf numFmtId="4" fontId="20" fillId="3" borderId="33" xfId="0" applyNumberFormat="1" applyFont="1" applyFill="1" applyBorder="1" applyAlignment="1">
      <alignment horizontal="right" wrapText="1"/>
    </xf>
    <xf numFmtId="0" fontId="23" fillId="0" borderId="0" xfId="0" applyFont="1"/>
    <xf numFmtId="43" fontId="0" fillId="3" borderId="34" xfId="0" applyNumberFormat="1" applyFill="1" applyBorder="1" applyAlignment="1">
      <alignment wrapText="1"/>
    </xf>
    <xf numFmtId="43" fontId="0" fillId="3" borderId="35" xfId="0" applyNumberFormat="1" applyFill="1" applyBorder="1" applyAlignment="1">
      <alignment wrapText="1"/>
    </xf>
    <xf numFmtId="43" fontId="0" fillId="0" borderId="0" xfId="0" applyNumberFormat="1" applyAlignment="1">
      <alignment horizontal="center"/>
    </xf>
    <xf numFmtId="43" fontId="0" fillId="5" borderId="0" xfId="0" applyNumberFormat="1" applyFill="1"/>
    <xf numFmtId="41" fontId="0" fillId="0" borderId="0" xfId="0" applyNumberFormat="1"/>
    <xf numFmtId="43" fontId="0" fillId="5" borderId="0" xfId="0" applyNumberFormat="1" applyFill="1" applyAlignment="1">
      <alignment horizontal="right"/>
    </xf>
    <xf numFmtId="41" fontId="0" fillId="5" borderId="0" xfId="0" applyNumberFormat="1" applyFill="1"/>
    <xf numFmtId="43" fontId="0" fillId="0" borderId="0" xfId="0" applyNumberFormat="1" applyBorder="1"/>
    <xf numFmtId="43" fontId="0" fillId="0" borderId="36" xfId="0" applyNumberFormat="1" applyFill="1" applyBorder="1"/>
    <xf numFmtId="13" fontId="0" fillId="0" borderId="0" xfId="0" applyNumberFormat="1"/>
    <xf numFmtId="43" fontId="0" fillId="0" borderId="0" xfId="0" applyNumberFormat="1" applyAlignment="1">
      <alignment horizontal="right"/>
    </xf>
    <xf numFmtId="165" fontId="2" fillId="5" borderId="0" xfId="0" applyNumberFormat="1" applyFont="1" applyFill="1"/>
    <xf numFmtId="165" fontId="0" fillId="5" borderId="0" xfId="0" applyNumberFormat="1" applyFill="1"/>
    <xf numFmtId="43" fontId="26" fillId="0" borderId="0" xfId="0" applyNumberFormat="1" applyFont="1"/>
    <xf numFmtId="0" fontId="26" fillId="0" borderId="0" xfId="0" applyFont="1"/>
    <xf numFmtId="0" fontId="8" fillId="0" borderId="37" xfId="0" applyNumberFormat="1" applyFont="1" applyBorder="1" applyAlignment="1" applyProtection="1">
      <alignment horizontal="center"/>
      <protection locked="0"/>
    </xf>
    <xf numFmtId="0" fontId="8" fillId="0" borderId="29" xfId="0" applyNumberFormat="1" applyFont="1" applyBorder="1" applyAlignment="1" applyProtection="1">
      <alignment horizontal="center"/>
      <protection locked="0"/>
    </xf>
    <xf numFmtId="49" fontId="8" fillId="0" borderId="12" xfId="0" applyNumberFormat="1" applyFont="1" applyBorder="1" applyAlignment="1" applyProtection="1">
      <alignment horizontal="center"/>
      <protection locked="0"/>
    </xf>
    <xf numFmtId="0" fontId="30" fillId="3" borderId="0" xfId="0" applyFont="1" applyFill="1"/>
    <xf numFmtId="0" fontId="0" fillId="3" borderId="0" xfId="0" applyFill="1"/>
    <xf numFmtId="0" fontId="31" fillId="3" borderId="0" xfId="0" applyFont="1" applyFill="1"/>
    <xf numFmtId="0" fontId="31" fillId="7" borderId="0" xfId="0" applyFont="1" applyFill="1"/>
    <xf numFmtId="0" fontId="31" fillId="5" borderId="0" xfId="0" applyFont="1" applyFill="1"/>
    <xf numFmtId="0" fontId="31" fillId="8" borderId="0" xfId="0" applyFont="1" applyFill="1"/>
    <xf numFmtId="0" fontId="5" fillId="3" borderId="0" xfId="0" applyFont="1" applyFill="1"/>
    <xf numFmtId="0" fontId="0" fillId="3" borderId="0" xfId="0" applyFill="1" applyAlignment="1">
      <alignment horizontal="right"/>
    </xf>
    <xf numFmtId="0" fontId="29" fillId="3" borderId="0" xfId="0" applyFont="1" applyFill="1"/>
    <xf numFmtId="43" fontId="0" fillId="0" borderId="38" xfId="0" applyNumberFormat="1" applyBorder="1"/>
    <xf numFmtId="0" fontId="5" fillId="0" borderId="0" xfId="0" applyFont="1"/>
    <xf numFmtId="0" fontId="5" fillId="0" borderId="0" xfId="0" applyFont="1" applyAlignment="1">
      <alignment horizontal="center"/>
    </xf>
    <xf numFmtId="2" fontId="12" fillId="0" borderId="4" xfId="0" applyNumberFormat="1" applyFont="1" applyFill="1" applyBorder="1" applyAlignment="1" applyProtection="1">
      <alignment horizontal="center"/>
      <protection locked="0"/>
    </xf>
    <xf numFmtId="0" fontId="34" fillId="0" borderId="39" xfId="0" applyFont="1" applyBorder="1" applyAlignment="1" applyProtection="1"/>
    <xf numFmtId="0" fontId="34" fillId="0" borderId="13" xfId="0" applyFont="1" applyBorder="1" applyAlignment="1" applyProtection="1"/>
    <xf numFmtId="0" fontId="15" fillId="0" borderId="6" xfId="0" applyFont="1" applyBorder="1" applyAlignment="1" applyProtection="1"/>
    <xf numFmtId="0" fontId="4" fillId="0" borderId="40" xfId="0" applyFont="1" applyBorder="1" applyAlignment="1" applyProtection="1">
      <alignment horizontal="center" vertical="top"/>
      <protection locked="0"/>
    </xf>
    <xf numFmtId="0" fontId="4" fillId="0" borderId="37" xfId="0" applyFont="1" applyBorder="1" applyAlignment="1" applyProtection="1">
      <alignment horizontal="center" vertical="top"/>
      <protection locked="0"/>
    </xf>
    <xf numFmtId="0" fontId="15" fillId="0" borderId="41" xfId="0" applyFont="1" applyBorder="1" applyAlignment="1" applyProtection="1">
      <protection locked="0"/>
    </xf>
    <xf numFmtId="0" fontId="12" fillId="0" borderId="32" xfId="0" applyFont="1" applyBorder="1" applyAlignment="1" applyProtection="1">
      <alignment horizontal="center"/>
      <protection locked="0"/>
    </xf>
    <xf numFmtId="2" fontId="12" fillId="4" borderId="32" xfId="0" applyNumberFormat="1" applyFont="1" applyFill="1" applyBorder="1" applyAlignment="1" applyProtection="1">
      <alignment horizontal="center"/>
      <protection locked="0"/>
    </xf>
    <xf numFmtId="2" fontId="12" fillId="0" borderId="42" xfId="0" applyNumberFormat="1" applyFont="1" applyBorder="1" applyAlignment="1" applyProtection="1">
      <alignment horizontal="center"/>
    </xf>
    <xf numFmtId="0" fontId="37" fillId="0" borderId="43" xfId="0" applyFont="1" applyBorder="1" applyAlignment="1" applyProtection="1">
      <alignment horizontal="center" vertical="center" wrapText="1"/>
      <protection locked="0"/>
    </xf>
    <xf numFmtId="43" fontId="0" fillId="9" borderId="44" xfId="0" applyNumberFormat="1" applyFill="1" applyBorder="1"/>
    <xf numFmtId="2" fontId="12" fillId="0" borderId="2" xfId="0" applyNumberFormat="1" applyFont="1" applyBorder="1" applyAlignment="1" applyProtection="1">
      <alignment horizontal="center"/>
    </xf>
    <xf numFmtId="10" fontId="0" fillId="0" borderId="36" xfId="8" applyNumberFormat="1" applyFont="1" applyFill="1" applyBorder="1"/>
    <xf numFmtId="0" fontId="26" fillId="0" borderId="0" xfId="0" applyFont="1" applyFill="1"/>
    <xf numFmtId="43" fontId="0" fillId="0" borderId="0" xfId="0" applyNumberFormat="1" applyFill="1"/>
    <xf numFmtId="0" fontId="0" fillId="10" borderId="0" xfId="0" applyFill="1"/>
    <xf numFmtId="43" fontId="0" fillId="0" borderId="44" xfId="0" applyNumberFormat="1" applyBorder="1"/>
    <xf numFmtId="43" fontId="0" fillId="0" borderId="36" xfId="0" applyNumberFormat="1" applyBorder="1"/>
    <xf numFmtId="2" fontId="12" fillId="4" borderId="4" xfId="0" applyNumberFormat="1" applyFont="1" applyFill="1" applyBorder="1" applyAlignment="1" applyProtection="1">
      <alignment horizontal="center"/>
    </xf>
    <xf numFmtId="43" fontId="2" fillId="9" borderId="36" xfId="0" applyNumberFormat="1" applyFont="1" applyFill="1" applyBorder="1"/>
    <xf numFmtId="43" fontId="0" fillId="9" borderId="36" xfId="0" applyNumberFormat="1" applyFill="1" applyBorder="1"/>
    <xf numFmtId="0" fontId="3" fillId="0" borderId="0" xfId="0" applyFont="1" applyBorder="1" applyAlignment="1" applyProtection="1"/>
    <xf numFmtId="2" fontId="16" fillId="11" borderId="18" xfId="0" applyNumberFormat="1" applyFont="1" applyFill="1" applyBorder="1" applyAlignment="1" applyProtection="1">
      <alignment horizontal="center"/>
    </xf>
    <xf numFmtId="0" fontId="3" fillId="13" borderId="0" xfId="0" applyFont="1" applyFill="1" applyAlignment="1">
      <alignment horizontal="center"/>
    </xf>
    <xf numFmtId="0" fontId="4" fillId="13" borderId="0" xfId="0" applyFont="1" applyFill="1" applyAlignment="1">
      <alignment horizontal="center"/>
    </xf>
    <xf numFmtId="1" fontId="12" fillId="0" borderId="23" xfId="0" applyNumberFormat="1" applyFont="1" applyBorder="1" applyAlignment="1" applyProtection="1">
      <alignment horizontal="center"/>
      <protection locked="0"/>
    </xf>
    <xf numFmtId="0" fontId="16" fillId="0" borderId="0" xfId="0" applyFont="1"/>
    <xf numFmtId="0" fontId="16" fillId="0" borderId="0" xfId="0" applyFont="1" applyAlignment="1">
      <alignment horizontal="center"/>
    </xf>
    <xf numFmtId="43" fontId="20" fillId="0" borderId="33" xfId="0" applyNumberFormat="1" applyFont="1" applyFill="1" applyBorder="1" applyAlignment="1">
      <alignment horizontal="right" wrapText="1"/>
    </xf>
    <xf numFmtId="10" fontId="20" fillId="0" borderId="33" xfId="0" applyNumberFormat="1" applyFont="1" applyFill="1" applyBorder="1" applyAlignment="1">
      <alignment horizontal="right" wrapText="1"/>
    </xf>
    <xf numFmtId="43" fontId="0" fillId="14" borderId="44" xfId="0" applyNumberFormat="1" applyFill="1" applyBorder="1"/>
    <xf numFmtId="43" fontId="0" fillId="14" borderId="36" xfId="0" applyNumberFormat="1" applyFill="1" applyBorder="1"/>
    <xf numFmtId="0" fontId="3" fillId="0" borderId="0" xfId="0" applyFont="1" applyBorder="1" applyAlignment="1" applyProtection="1">
      <alignment horizontal="left"/>
      <protection locked="0"/>
    </xf>
    <xf numFmtId="0" fontId="8" fillId="3" borderId="0" xfId="0" applyFont="1" applyFill="1"/>
    <xf numFmtId="0" fontId="8" fillId="0" borderId="0" xfId="0" applyFont="1" applyProtection="1">
      <protection locked="0"/>
    </xf>
    <xf numFmtId="0" fontId="5" fillId="0" borderId="45" xfId="0" applyFont="1" applyFill="1" applyBorder="1" applyAlignment="1" applyProtection="1">
      <alignment horizontal="center"/>
      <protection locked="0"/>
    </xf>
    <xf numFmtId="0" fontId="5" fillId="0" borderId="46" xfId="0" applyFont="1" applyFill="1" applyBorder="1" applyAlignment="1" applyProtection="1">
      <protection locked="0"/>
    </xf>
    <xf numFmtId="14" fontId="5" fillId="0" borderId="45" xfId="0" applyNumberFormat="1" applyFont="1" applyFill="1" applyBorder="1" applyAlignment="1" applyProtection="1">
      <protection locked="0"/>
    </xf>
    <xf numFmtId="0" fontId="5" fillId="0" borderId="45" xfId="0" applyFont="1" applyFill="1" applyBorder="1" applyAlignment="1" applyProtection="1">
      <alignment wrapText="1"/>
      <protection locked="0"/>
    </xf>
    <xf numFmtId="0" fontId="37" fillId="0" borderId="36" xfId="0" applyFont="1" applyBorder="1" applyAlignment="1" applyProtection="1">
      <alignment horizontal="center" vertical="center" wrapText="1"/>
    </xf>
    <xf numFmtId="0" fontId="14" fillId="0" borderId="36" xfId="0" applyFont="1" applyBorder="1" applyAlignment="1" applyProtection="1">
      <alignment horizontal="center" vertical="top"/>
    </xf>
    <xf numFmtId="0" fontId="11" fillId="0" borderId="36" xfId="0" applyFont="1" applyBorder="1" applyAlignment="1" applyProtection="1">
      <alignment horizontal="center" vertical="top"/>
    </xf>
    <xf numFmtId="0" fontId="2" fillId="0" borderId="0" xfId="0" applyFont="1"/>
    <xf numFmtId="0" fontId="3" fillId="0" borderId="0" xfId="0" applyFont="1" applyAlignment="1"/>
    <xf numFmtId="0" fontId="2" fillId="3" borderId="0" xfId="0" applyFont="1" applyFill="1"/>
    <xf numFmtId="14" fontId="0" fillId="0" borderId="0" xfId="0" applyNumberFormat="1" applyFill="1"/>
    <xf numFmtId="0" fontId="2" fillId="0" borderId="0" xfId="0" applyFont="1" applyFill="1" applyAlignment="1">
      <alignment horizontal="center"/>
    </xf>
    <xf numFmtId="0" fontId="1" fillId="0" borderId="0" xfId="5" applyFont="1" applyFill="1" applyBorder="1" applyAlignment="1">
      <alignment wrapText="1"/>
    </xf>
    <xf numFmtId="0" fontId="43" fillId="0" borderId="1" xfId="5" applyFont="1" applyFill="1" applyBorder="1" applyAlignment="1">
      <alignment wrapText="1"/>
    </xf>
    <xf numFmtId="0" fontId="1" fillId="0" borderId="1" xfId="6" applyFont="1" applyFill="1" applyBorder="1" applyAlignment="1">
      <alignment wrapText="1"/>
    </xf>
    <xf numFmtId="2" fontId="12" fillId="0" borderId="2" xfId="0" applyNumberFormat="1" applyFont="1" applyBorder="1" applyAlignment="1" applyProtection="1">
      <alignment horizontal="center" shrinkToFit="1"/>
      <protection locked="0"/>
    </xf>
    <xf numFmtId="0" fontId="2" fillId="3" borderId="0" xfId="0" applyFont="1" applyFill="1" applyAlignment="1">
      <alignment wrapText="1"/>
    </xf>
    <xf numFmtId="0" fontId="0" fillId="0" borderId="4" xfId="0" applyBorder="1"/>
    <xf numFmtId="0" fontId="49" fillId="0" borderId="0" xfId="0" applyFont="1"/>
    <xf numFmtId="0" fontId="0" fillId="0" borderId="0" xfId="0" applyBorder="1"/>
    <xf numFmtId="0" fontId="0" fillId="0" borderId="0" xfId="0" applyFill="1" applyBorder="1"/>
    <xf numFmtId="0" fontId="3" fillId="0" borderId="0" xfId="0" applyFont="1" applyAlignment="1">
      <alignment horizontal="center" vertical="center"/>
    </xf>
    <xf numFmtId="0" fontId="12" fillId="15" borderId="47" xfId="0" applyFont="1" applyFill="1" applyBorder="1" applyAlignment="1" applyProtection="1">
      <alignment horizontal="center"/>
    </xf>
    <xf numFmtId="0" fontId="12" fillId="15" borderId="48" xfId="0" applyFont="1" applyFill="1" applyBorder="1" applyAlignment="1" applyProtection="1">
      <alignment horizontal="center"/>
    </xf>
    <xf numFmtId="2" fontId="12" fillId="15" borderId="49" xfId="0" applyNumberFormat="1" applyFont="1" applyFill="1" applyBorder="1" applyAlignment="1" applyProtection="1">
      <alignment horizontal="center"/>
    </xf>
    <xf numFmtId="0" fontId="12" fillId="15" borderId="50" xfId="0" applyFont="1" applyFill="1" applyBorder="1" applyAlignment="1" applyProtection="1">
      <alignment horizontal="center"/>
    </xf>
    <xf numFmtId="2" fontId="12" fillId="15" borderId="8" xfId="0" applyNumberFormat="1" applyFont="1" applyFill="1" applyBorder="1" applyAlignment="1" applyProtection="1">
      <alignment horizontal="center"/>
    </xf>
    <xf numFmtId="2" fontId="16" fillId="15" borderId="8" xfId="0" applyNumberFormat="1" applyFont="1" applyFill="1" applyBorder="1" applyAlignment="1" applyProtection="1">
      <alignment horizontal="center"/>
    </xf>
    <xf numFmtId="2" fontId="16" fillId="15" borderId="21" xfId="0" applyNumberFormat="1" applyFont="1" applyFill="1" applyBorder="1" applyAlignment="1" applyProtection="1">
      <alignment horizontal="center"/>
    </xf>
    <xf numFmtId="0" fontId="12" fillId="15" borderId="15" xfId="0" applyFont="1" applyFill="1" applyBorder="1" applyAlignment="1" applyProtection="1">
      <alignment horizontal="center"/>
    </xf>
    <xf numFmtId="2" fontId="12" fillId="15" borderId="51" xfId="0" applyNumberFormat="1" applyFont="1" applyFill="1" applyBorder="1" applyAlignment="1" applyProtection="1">
      <alignment horizontal="center"/>
    </xf>
    <xf numFmtId="0" fontId="12" fillId="15" borderId="16" xfId="0" applyFont="1" applyFill="1" applyBorder="1" applyAlignment="1" applyProtection="1">
      <alignment horizontal="center"/>
    </xf>
    <xf numFmtId="2" fontId="12" fillId="15" borderId="9" xfId="0" applyNumberFormat="1" applyFont="1" applyFill="1" applyBorder="1" applyAlignment="1" applyProtection="1">
      <alignment horizontal="center"/>
    </xf>
    <xf numFmtId="0" fontId="12" fillId="15" borderId="12" xfId="0" applyFont="1" applyFill="1" applyBorder="1" applyAlignment="1" applyProtection="1">
      <alignment horizontal="center"/>
    </xf>
    <xf numFmtId="49" fontId="3" fillId="0" borderId="0" xfId="0" applyNumberFormat="1" applyFont="1"/>
    <xf numFmtId="49" fontId="3" fillId="0" borderId="0" xfId="0" applyNumberFormat="1" applyFont="1" applyAlignment="1">
      <alignment horizontal="center"/>
    </xf>
    <xf numFmtId="49" fontId="4" fillId="0" borderId="0" xfId="0" applyNumberFormat="1" applyFont="1" applyAlignment="1">
      <alignment horizontal="center"/>
    </xf>
    <xf numFmtId="49" fontId="4" fillId="0" borderId="0" xfId="0" applyNumberFormat="1" applyFont="1"/>
    <xf numFmtId="49" fontId="3" fillId="0" borderId="0" xfId="0" applyNumberFormat="1" applyFont="1" applyAlignment="1">
      <alignment horizontal="right"/>
    </xf>
    <xf numFmtId="49" fontId="3" fillId="0" borderId="0" xfId="0" applyNumberFormat="1" applyFont="1" applyAlignment="1"/>
    <xf numFmtId="49" fontId="0" fillId="0" borderId="0" xfId="0" applyNumberFormat="1"/>
    <xf numFmtId="0" fontId="43" fillId="0" borderId="1" xfId="3" applyFont="1" applyFill="1" applyBorder="1" applyAlignment="1">
      <alignment wrapText="1"/>
    </xf>
    <xf numFmtId="0" fontId="0" fillId="3" borderId="5" xfId="0" applyFill="1" applyBorder="1"/>
    <xf numFmtId="0" fontId="2" fillId="3" borderId="52" xfId="0" applyFont="1" applyFill="1" applyBorder="1" applyAlignment="1">
      <alignment wrapText="1"/>
    </xf>
    <xf numFmtId="0" fontId="2" fillId="3" borderId="5" xfId="0" applyFont="1" applyFill="1" applyBorder="1"/>
    <xf numFmtId="0" fontId="1" fillId="12" borderId="53" xfId="5" applyFont="1" applyFill="1" applyBorder="1" applyAlignment="1">
      <alignment horizontal="center"/>
    </xf>
    <xf numFmtId="0" fontId="1" fillId="0" borderId="1" xfId="5" applyFont="1" applyFill="1" applyBorder="1" applyAlignment="1">
      <alignment wrapText="1"/>
    </xf>
    <xf numFmtId="0" fontId="0" fillId="0" borderId="36" xfId="0" applyFill="1" applyBorder="1" applyAlignment="1" applyProtection="1">
      <alignment vertical="center" wrapText="1" shrinkToFit="1"/>
      <protection locked="0"/>
    </xf>
    <xf numFmtId="0" fontId="33" fillId="0" borderId="54" xfId="0" applyFont="1" applyFill="1" applyBorder="1" applyProtection="1">
      <protection locked="0"/>
    </xf>
    <xf numFmtId="0" fontId="0" fillId="0" borderId="43" xfId="0" applyFill="1" applyBorder="1" applyAlignment="1" applyProtection="1">
      <alignment vertical="center" wrapText="1" shrinkToFit="1"/>
      <protection locked="0"/>
    </xf>
    <xf numFmtId="0" fontId="5" fillId="16" borderId="55" xfId="0" applyFont="1" applyFill="1" applyBorder="1" applyAlignment="1" applyProtection="1">
      <alignment wrapText="1"/>
    </xf>
    <xf numFmtId="0" fontId="5" fillId="16" borderId="55" xfId="0" applyFont="1" applyFill="1" applyBorder="1" applyAlignment="1" applyProtection="1">
      <alignment horizontal="center" wrapText="1"/>
    </xf>
    <xf numFmtId="0" fontId="5" fillId="16" borderId="56" xfId="0" applyFont="1" applyFill="1" applyBorder="1" applyAlignment="1" applyProtection="1"/>
    <xf numFmtId="0" fontId="5" fillId="16" borderId="57" xfId="0" applyFont="1" applyFill="1" applyBorder="1" applyAlignment="1" applyProtection="1">
      <alignment horizontal="center"/>
    </xf>
    <xf numFmtId="0" fontId="8" fillId="0" borderId="58" xfId="0" applyFont="1" applyFill="1" applyBorder="1" applyAlignment="1" applyProtection="1">
      <alignment horizontal="right"/>
    </xf>
    <xf numFmtId="0" fontId="8" fillId="0" borderId="58" xfId="0" applyFont="1" applyFill="1" applyBorder="1" applyAlignment="1" applyProtection="1">
      <alignment horizontal="right"/>
      <protection locked="0"/>
    </xf>
    <xf numFmtId="0" fontId="8" fillId="0" borderId="54" xfId="0" applyFont="1" applyFill="1" applyBorder="1" applyAlignment="1" applyProtection="1">
      <alignment horizontal="right"/>
      <protection locked="0"/>
    </xf>
    <xf numFmtId="0" fontId="8" fillId="0" borderId="59" xfId="0" applyFont="1" applyFill="1" applyBorder="1" applyAlignment="1" applyProtection="1">
      <alignment horizontal="center"/>
      <protection locked="0"/>
    </xf>
    <xf numFmtId="164" fontId="8" fillId="0" borderId="58" xfId="0" applyNumberFormat="1" applyFont="1" applyFill="1" applyBorder="1" applyAlignment="1" applyProtection="1">
      <alignment horizontal="left"/>
      <protection locked="0"/>
    </xf>
    <xf numFmtId="10" fontId="8" fillId="0" borderId="59" xfId="8" applyNumberFormat="1" applyFont="1" applyFill="1" applyBorder="1" applyAlignment="1" applyProtection="1">
      <alignment horizontal="center"/>
      <protection locked="0"/>
    </xf>
    <xf numFmtId="164" fontId="8" fillId="0" borderId="58" xfId="0" applyNumberFormat="1" applyFont="1" applyFill="1" applyBorder="1" applyAlignment="1" applyProtection="1">
      <alignment horizontal="left"/>
    </xf>
    <xf numFmtId="164" fontId="8" fillId="0" borderId="54" xfId="0" applyNumberFormat="1" applyFont="1" applyFill="1" applyBorder="1" applyAlignment="1" applyProtection="1">
      <alignment horizontal="left"/>
      <protection locked="0"/>
    </xf>
    <xf numFmtId="43" fontId="8" fillId="0" borderId="60" xfId="1" applyFont="1" applyFill="1" applyBorder="1" applyAlignment="1" applyProtection="1">
      <alignment horizontal="center"/>
      <protection locked="0"/>
    </xf>
    <xf numFmtId="4" fontId="8" fillId="17" borderId="59" xfId="1" applyNumberFormat="1" applyFont="1" applyFill="1" applyBorder="1" applyAlignment="1" applyProtection="1">
      <alignment horizontal="center"/>
      <protection locked="0"/>
    </xf>
    <xf numFmtId="10" fontId="8" fillId="17" borderId="59" xfId="8" applyNumberFormat="1" applyFont="1" applyFill="1" applyBorder="1" applyAlignment="1" applyProtection="1">
      <alignment horizontal="center"/>
      <protection locked="0"/>
    </xf>
    <xf numFmtId="0" fontId="2" fillId="17" borderId="59" xfId="0" applyFont="1" applyFill="1" applyBorder="1" applyAlignment="1" applyProtection="1">
      <alignment horizontal="center"/>
      <protection locked="0"/>
    </xf>
    <xf numFmtId="0" fontId="8" fillId="17" borderId="59" xfId="0" applyFont="1" applyFill="1" applyBorder="1" applyAlignment="1" applyProtection="1">
      <alignment horizontal="center"/>
      <protection locked="0"/>
    </xf>
    <xf numFmtId="4" fontId="8" fillId="17" borderId="60" xfId="0" applyNumberFormat="1" applyFont="1" applyFill="1" applyBorder="1" applyAlignment="1" applyProtection="1">
      <alignment horizontal="center"/>
      <protection locked="0"/>
    </xf>
    <xf numFmtId="0" fontId="8" fillId="18" borderId="58" xfId="0" applyFont="1" applyFill="1" applyBorder="1" applyAlignment="1" applyProtection="1">
      <alignment horizontal="center"/>
    </xf>
    <xf numFmtId="0" fontId="8" fillId="18" borderId="0" xfId="0" applyFont="1" applyFill="1" applyBorder="1" applyAlignment="1" applyProtection="1">
      <alignment horizontal="center"/>
    </xf>
    <xf numFmtId="0" fontId="8" fillId="18" borderId="61" xfId="0" applyFont="1" applyFill="1" applyBorder="1" applyAlignment="1" applyProtection="1">
      <alignment horizontal="center"/>
    </xf>
    <xf numFmtId="0" fontId="8" fillId="18" borderId="8" xfId="0" applyFont="1" applyFill="1" applyBorder="1" applyAlignment="1" applyProtection="1">
      <alignment horizontal="center"/>
    </xf>
    <xf numFmtId="2" fontId="8" fillId="18" borderId="0" xfId="0" applyNumberFormat="1" applyFont="1" applyFill="1" applyBorder="1" applyAlignment="1" applyProtection="1">
      <alignment horizontal="center"/>
    </xf>
    <xf numFmtId="0" fontId="0" fillId="18" borderId="0" xfId="0" applyFill="1" applyProtection="1">
      <protection locked="0"/>
    </xf>
    <xf numFmtId="0" fontId="8" fillId="18" borderId="20" xfId="0" applyFont="1" applyFill="1" applyBorder="1" applyAlignment="1" applyProtection="1">
      <alignment horizontal="center"/>
      <protection locked="0"/>
    </xf>
    <xf numFmtId="0" fontId="8" fillId="18" borderId="21" xfId="0" applyFont="1" applyFill="1" applyBorder="1" applyAlignment="1" applyProtection="1">
      <alignment horizontal="center"/>
      <protection locked="0"/>
    </xf>
    <xf numFmtId="2" fontId="8" fillId="18" borderId="20" xfId="0" applyNumberFormat="1" applyFont="1" applyFill="1" applyBorder="1" applyAlignment="1" applyProtection="1">
      <alignment horizontal="center"/>
      <protection locked="0"/>
    </xf>
    <xf numFmtId="0" fontId="8" fillId="18" borderId="62" xfId="0" applyFont="1" applyFill="1" applyBorder="1" applyAlignment="1" applyProtection="1">
      <alignment horizontal="center"/>
      <protection locked="0"/>
    </xf>
    <xf numFmtId="0" fontId="5" fillId="18" borderId="0" xfId="0" applyFont="1" applyFill="1" applyBorder="1" applyAlignment="1" applyProtection="1">
      <alignment horizontal="left"/>
      <protection locked="0"/>
    </xf>
    <xf numFmtId="0" fontId="4" fillId="18" borderId="0" xfId="0" applyFont="1" applyFill="1" applyBorder="1" applyAlignment="1" applyProtection="1">
      <alignment horizontal="center"/>
      <protection locked="0"/>
    </xf>
    <xf numFmtId="0" fontId="0" fillId="18" borderId="0" xfId="0" applyFill="1" applyBorder="1" applyAlignment="1" applyProtection="1">
      <alignment horizontal="center"/>
      <protection locked="0"/>
    </xf>
    <xf numFmtId="0" fontId="3" fillId="18" borderId="0" xfId="0" applyFont="1" applyFill="1" applyBorder="1" applyAlignment="1" applyProtection="1">
      <alignment horizontal="center"/>
      <protection locked="0"/>
    </xf>
    <xf numFmtId="2" fontId="3" fillId="18" borderId="0" xfId="0" applyNumberFormat="1" applyFont="1" applyFill="1" applyBorder="1" applyAlignment="1" applyProtection="1">
      <alignment horizontal="center"/>
      <protection locked="0"/>
    </xf>
    <xf numFmtId="0" fontId="44" fillId="0" borderId="1" xfId="5" applyFont="1" applyFill="1" applyBorder="1" applyAlignment="1">
      <alignment horizontal="center" wrapText="1"/>
    </xf>
    <xf numFmtId="0" fontId="1" fillId="0" borderId="1" xfId="5" applyFont="1" applyFill="1" applyBorder="1" applyAlignment="1">
      <alignment horizontal="center" vertical="center" wrapText="1"/>
    </xf>
    <xf numFmtId="0" fontId="1" fillId="0" borderId="1" xfId="5" applyFont="1" applyFill="1" applyBorder="1" applyAlignment="1">
      <alignment horizontal="right" wrapText="1"/>
    </xf>
    <xf numFmtId="0" fontId="44" fillId="0" borderId="1" xfId="5" applyFont="1" applyFill="1" applyBorder="1" applyAlignment="1">
      <alignment horizontal="right" wrapText="1"/>
    </xf>
    <xf numFmtId="0" fontId="43" fillId="0" borderId="1" xfId="5" applyFont="1" applyFill="1" applyBorder="1" applyAlignment="1">
      <alignment horizontal="right" wrapText="1"/>
    </xf>
    <xf numFmtId="0" fontId="44" fillId="0" borderId="1" xfId="5" applyFont="1" applyFill="1" applyBorder="1" applyAlignment="1">
      <alignment wrapText="1"/>
    </xf>
    <xf numFmtId="0" fontId="43" fillId="0" borderId="1" xfId="5" applyFont="1" applyFill="1" applyBorder="1" applyAlignment="1">
      <alignment horizontal="center" wrapText="1"/>
    </xf>
    <xf numFmtId="0" fontId="43" fillId="0" borderId="1" xfId="3" applyFont="1" applyFill="1" applyBorder="1" applyAlignment="1">
      <alignment horizontal="center" wrapText="1"/>
    </xf>
    <xf numFmtId="0" fontId="1" fillId="0" borderId="1" xfId="7" applyFont="1" applyFill="1" applyBorder="1" applyAlignment="1">
      <alignment wrapText="1"/>
    </xf>
    <xf numFmtId="0" fontId="1" fillId="0" borderId="1" xfId="7" applyFont="1" applyFill="1" applyBorder="1" applyAlignment="1">
      <alignment horizontal="right" wrapText="1"/>
    </xf>
    <xf numFmtId="0" fontId="43" fillId="0" borderId="1" xfId="7" applyFont="1" applyFill="1" applyBorder="1" applyAlignment="1">
      <alignment wrapText="1"/>
    </xf>
    <xf numFmtId="0" fontId="43" fillId="0" borderId="1" xfId="7" applyFont="1" applyFill="1" applyBorder="1" applyAlignment="1">
      <alignment horizontal="center" wrapText="1"/>
    </xf>
    <xf numFmtId="0" fontId="2" fillId="0" borderId="40" xfId="0" applyFont="1" applyFill="1" applyBorder="1" applyProtection="1">
      <protection locked="0"/>
    </xf>
    <xf numFmtId="0" fontId="50" fillId="3" borderId="63" xfId="0" applyFont="1" applyFill="1" applyBorder="1" applyAlignment="1" applyProtection="1">
      <alignment horizontal="center"/>
    </xf>
    <xf numFmtId="0" fontId="43" fillId="0" borderId="1" xfId="4" applyNumberFormat="1" applyFont="1" applyFill="1" applyBorder="1" applyAlignment="1">
      <alignment horizontal="center" wrapText="1"/>
    </xf>
    <xf numFmtId="0" fontId="44" fillId="0" borderId="1" xfId="4" applyFont="1" applyFill="1" applyBorder="1" applyAlignment="1">
      <alignment wrapText="1"/>
    </xf>
    <xf numFmtId="0" fontId="9" fillId="3" borderId="49" xfId="0" applyFont="1" applyFill="1" applyBorder="1" applyAlignment="1" applyProtection="1">
      <alignment horizontal="center"/>
    </xf>
    <xf numFmtId="0" fontId="9" fillId="3" borderId="50" xfId="0" applyFont="1" applyFill="1" applyBorder="1" applyAlignment="1" applyProtection="1">
      <alignment horizontal="center"/>
    </xf>
    <xf numFmtId="0" fontId="50" fillId="3" borderId="64" xfId="0" applyFont="1" applyFill="1" applyBorder="1" applyAlignment="1" applyProtection="1">
      <alignment horizontal="left"/>
    </xf>
    <xf numFmtId="0" fontId="2" fillId="3" borderId="52" xfId="0" applyFont="1" applyFill="1" applyBorder="1"/>
    <xf numFmtId="0" fontId="51" fillId="3" borderId="0" xfId="0" applyFont="1" applyFill="1"/>
    <xf numFmtId="0" fontId="43" fillId="0" borderId="0" xfId="5" applyFont="1" applyFill="1" applyBorder="1" applyAlignment="1">
      <alignment wrapText="1"/>
    </xf>
    <xf numFmtId="0" fontId="44" fillId="0" borderId="0" xfId="5" applyFont="1" applyFill="1" applyBorder="1" applyAlignment="1">
      <alignment horizontal="center" wrapText="1"/>
    </xf>
    <xf numFmtId="0" fontId="44" fillId="0" borderId="1" xfId="5" applyFont="1" applyFill="1" applyBorder="1" applyAlignment="1">
      <alignment horizontal="center" vertical="center" wrapText="1"/>
    </xf>
    <xf numFmtId="0" fontId="43" fillId="0" borderId="1" xfId="5" applyFont="1" applyFill="1" applyBorder="1" applyAlignment="1">
      <alignment horizontal="center" vertical="center" wrapText="1"/>
    </xf>
    <xf numFmtId="0" fontId="44" fillId="0" borderId="0" xfId="5" applyFont="1" applyFill="1" applyBorder="1" applyAlignment="1">
      <alignment wrapText="1"/>
    </xf>
    <xf numFmtId="0" fontId="1" fillId="0" borderId="0" xfId="5" applyFont="1" applyFill="1" applyBorder="1" applyAlignment="1">
      <alignment horizontal="right" wrapText="1"/>
    </xf>
    <xf numFmtId="0" fontId="5" fillId="16" borderId="55" xfId="0" applyFont="1" applyFill="1" applyBorder="1" applyAlignment="1" applyProtection="1">
      <alignment horizontal="center"/>
    </xf>
    <xf numFmtId="0" fontId="12" fillId="19" borderId="4" xfId="0" applyFont="1" applyFill="1" applyBorder="1" applyAlignment="1" applyProtection="1">
      <alignment horizontal="center"/>
      <protection locked="0"/>
    </xf>
    <xf numFmtId="0" fontId="3" fillId="0" borderId="6" xfId="0" applyFont="1" applyBorder="1" applyAlignment="1" applyProtection="1"/>
    <xf numFmtId="43" fontId="19" fillId="0" borderId="0" xfId="0" applyNumberFormat="1" applyFont="1" applyAlignment="1">
      <alignment horizontal="center"/>
    </xf>
    <xf numFmtId="43" fontId="23" fillId="0" borderId="0" xfId="0" applyNumberFormat="1" applyFont="1" applyAlignment="1">
      <alignment horizontal="center"/>
    </xf>
    <xf numFmtId="43" fontId="20" fillId="3" borderId="0" xfId="0" applyNumberFormat="1" applyFont="1" applyFill="1" applyBorder="1" applyAlignment="1">
      <alignment horizontal="right" wrapText="1"/>
    </xf>
    <xf numFmtId="43" fontId="25" fillId="3" borderId="0" xfId="0" applyNumberFormat="1" applyFont="1" applyFill="1" applyBorder="1" applyAlignment="1">
      <alignment horizontal="center" wrapText="1"/>
    </xf>
    <xf numFmtId="43" fontId="20" fillId="0" borderId="0" xfId="0" applyNumberFormat="1" applyFont="1" applyFill="1" applyBorder="1" applyAlignment="1">
      <alignment horizontal="right" wrapText="1"/>
    </xf>
    <xf numFmtId="0" fontId="2" fillId="0" borderId="58" xfId="0" applyFont="1" applyFill="1" applyBorder="1" applyAlignment="1" applyProtection="1">
      <alignment horizontal="right"/>
    </xf>
    <xf numFmtId="0" fontId="2" fillId="0" borderId="54" xfId="0" applyFont="1" applyFill="1" applyBorder="1" applyAlignment="1" applyProtection="1">
      <alignment horizontal="left"/>
      <protection locked="0"/>
    </xf>
    <xf numFmtId="164" fontId="8" fillId="0" borderId="0" xfId="0" applyNumberFormat="1" applyFont="1" applyFill="1" applyBorder="1" applyAlignment="1" applyProtection="1">
      <alignment horizontal="left"/>
    </xf>
    <xf numFmtId="164" fontId="8" fillId="0" borderId="0" xfId="0" applyNumberFormat="1" applyFont="1" applyFill="1" applyBorder="1" applyAlignment="1" applyProtection="1">
      <alignment horizontal="left"/>
      <protection locked="0"/>
    </xf>
    <xf numFmtId="164" fontId="8" fillId="0" borderId="64" xfId="0" applyNumberFormat="1" applyFont="1" applyFill="1" applyBorder="1" applyAlignment="1" applyProtection="1">
      <alignment horizontal="left"/>
      <protection locked="0"/>
    </xf>
    <xf numFmtId="0" fontId="2" fillId="0" borderId="58" xfId="0" applyFont="1" applyFill="1" applyBorder="1" applyAlignment="1" applyProtection="1">
      <alignment horizontal="left"/>
      <protection locked="0"/>
    </xf>
    <xf numFmtId="43" fontId="2" fillId="9" borderId="0" xfId="0" applyNumberFormat="1" applyFont="1" applyFill="1" applyBorder="1"/>
    <xf numFmtId="43" fontId="2" fillId="0" borderId="0" xfId="0" applyNumberFormat="1" applyFont="1" applyFill="1" applyBorder="1"/>
    <xf numFmtId="43" fontId="0" fillId="0" borderId="0" xfId="0" applyNumberFormat="1" applyFill="1" applyBorder="1"/>
    <xf numFmtId="43" fontId="0" fillId="20" borderId="0" xfId="0" applyNumberFormat="1" applyFill="1"/>
    <xf numFmtId="43" fontId="0" fillId="21" borderId="0" xfId="0" applyNumberFormat="1" applyFill="1"/>
    <xf numFmtId="0" fontId="2" fillId="0" borderId="58" xfId="0" applyFont="1" applyFill="1" applyBorder="1" applyProtection="1">
      <protection locked="0"/>
    </xf>
    <xf numFmtId="0" fontId="2" fillId="0" borderId="58" xfId="0" applyFont="1" applyFill="1" applyBorder="1" applyAlignment="1" applyProtection="1">
      <alignment vertical="center" wrapText="1" shrinkToFit="1"/>
    </xf>
    <xf numFmtId="0" fontId="2" fillId="0" borderId="58" xfId="0" applyFont="1" applyFill="1" applyBorder="1" applyAlignment="1" applyProtection="1"/>
    <xf numFmtId="43" fontId="2" fillId="0" borderId="0" xfId="0" applyNumberFormat="1" applyFont="1"/>
    <xf numFmtId="43" fontId="2" fillId="18" borderId="0" xfId="0" applyNumberFormat="1" applyFont="1" applyFill="1"/>
    <xf numFmtId="43" fontId="0" fillId="18" borderId="0" xfId="0" applyNumberFormat="1" applyFill="1"/>
    <xf numFmtId="43" fontId="0" fillId="13" borderId="0" xfId="0" applyNumberFormat="1" applyFill="1"/>
    <xf numFmtId="43" fontId="2" fillId="22" borderId="0" xfId="0" applyNumberFormat="1" applyFont="1" applyFill="1"/>
    <xf numFmtId="43" fontId="2" fillId="23" borderId="0" xfId="0" applyNumberFormat="1" applyFont="1" applyFill="1"/>
    <xf numFmtId="43" fontId="0" fillId="17" borderId="0" xfId="0" applyNumberFormat="1" applyFill="1"/>
    <xf numFmtId="43" fontId="0" fillId="17" borderId="65" xfId="0" applyNumberFormat="1" applyFill="1" applyBorder="1"/>
    <xf numFmtId="43" fontId="0" fillId="24" borderId="0" xfId="0" applyNumberFormat="1" applyFill="1"/>
    <xf numFmtId="43" fontId="2" fillId="17" borderId="0" xfId="0" applyNumberFormat="1" applyFont="1" applyFill="1" applyBorder="1" applyAlignment="1">
      <alignment horizontal="center"/>
    </xf>
    <xf numFmtId="166" fontId="2" fillId="17" borderId="0" xfId="0" applyNumberFormat="1" applyFont="1" applyFill="1" applyBorder="1" applyAlignment="1">
      <alignment horizontal="center" vertical="center"/>
    </xf>
    <xf numFmtId="167" fontId="0" fillId="17" borderId="0" xfId="0" applyNumberFormat="1" applyFill="1"/>
    <xf numFmtId="168" fontId="0" fillId="17" borderId="0" xfId="0" applyNumberFormat="1" applyFill="1"/>
    <xf numFmtId="0" fontId="0" fillId="0" borderId="66" xfId="0" applyFill="1" applyBorder="1" applyAlignment="1" applyProtection="1">
      <alignment vertical="center" wrapText="1" shrinkToFit="1"/>
      <protection locked="0"/>
    </xf>
    <xf numFmtId="0" fontId="0" fillId="0" borderId="64" xfId="0" applyFill="1" applyBorder="1" applyAlignment="1" applyProtection="1">
      <alignment vertical="center" wrapText="1" shrinkToFit="1"/>
      <protection locked="0"/>
    </xf>
    <xf numFmtId="0" fontId="0" fillId="0" borderId="0" xfId="0" applyFill="1" applyBorder="1" applyAlignment="1" applyProtection="1">
      <alignment vertical="center" wrapText="1" shrinkToFit="1"/>
      <protection locked="0"/>
    </xf>
    <xf numFmtId="10" fontId="8" fillId="25" borderId="59" xfId="8" applyNumberFormat="1" applyFont="1" applyFill="1" applyBorder="1" applyAlignment="1" applyProtection="1">
      <alignment horizontal="center"/>
      <protection locked="0"/>
    </xf>
    <xf numFmtId="167" fontId="2" fillId="25" borderId="59" xfId="2" applyNumberFormat="1" applyFont="1" applyFill="1" applyBorder="1" applyAlignment="1" applyProtection="1">
      <alignment horizontal="center"/>
      <protection locked="0"/>
    </xf>
    <xf numFmtId="4" fontId="8" fillId="0" borderId="59" xfId="1" applyNumberFormat="1" applyFont="1" applyFill="1" applyBorder="1" applyAlignment="1" applyProtection="1">
      <alignment horizontal="center"/>
      <protection locked="0"/>
    </xf>
    <xf numFmtId="37" fontId="8" fillId="26" borderId="60" xfId="2" applyNumberFormat="1" applyFont="1" applyFill="1" applyBorder="1" applyAlignment="1" applyProtection="1">
      <alignment horizontal="center"/>
      <protection locked="0"/>
    </xf>
    <xf numFmtId="44" fontId="2" fillId="26" borderId="59" xfId="2" applyFont="1" applyFill="1" applyBorder="1" applyAlignment="1" applyProtection="1">
      <alignment horizontal="center"/>
      <protection locked="0"/>
    </xf>
    <xf numFmtId="43" fontId="0" fillId="19" borderId="0" xfId="0" applyNumberFormat="1" applyFill="1"/>
    <xf numFmtId="43" fontId="2" fillId="20" borderId="0" xfId="0" applyNumberFormat="1" applyFont="1" applyFill="1"/>
    <xf numFmtId="43" fontId="46" fillId="20" borderId="0" xfId="1" applyFont="1" applyFill="1"/>
    <xf numFmtId="44" fontId="0" fillId="25" borderId="0" xfId="0" applyNumberFormat="1" applyFill="1"/>
    <xf numFmtId="37" fontId="0" fillId="25" borderId="0" xfId="0" applyNumberFormat="1" applyFill="1"/>
    <xf numFmtId="0" fontId="0" fillId="25" borderId="0" xfId="0" applyFill="1"/>
    <xf numFmtId="10" fontId="0" fillId="25" borderId="0" xfId="0" applyNumberFormat="1" applyFill="1"/>
    <xf numFmtId="4" fontId="0" fillId="25" borderId="0" xfId="0" applyNumberFormat="1" applyFill="1"/>
    <xf numFmtId="10" fontId="20" fillId="3" borderId="0" xfId="0" applyNumberFormat="1" applyFont="1" applyFill="1" applyBorder="1" applyAlignment="1">
      <alignment horizontal="right" wrapText="1"/>
    </xf>
    <xf numFmtId="0" fontId="47" fillId="26" borderId="0" xfId="0" applyFont="1" applyFill="1" applyAlignment="1">
      <alignment vertical="center"/>
    </xf>
    <xf numFmtId="0" fontId="0" fillId="26" borderId="0" xfId="0" applyFill="1"/>
    <xf numFmtId="2" fontId="12" fillId="0" borderId="14" xfId="0" applyNumberFormat="1" applyFont="1" applyBorder="1" applyAlignment="1" applyProtection="1">
      <alignment horizontal="center"/>
    </xf>
    <xf numFmtId="43" fontId="47" fillId="0" borderId="0" xfId="1" applyFont="1" applyAlignment="1">
      <alignment vertical="center"/>
    </xf>
    <xf numFmtId="43" fontId="48" fillId="25" borderId="0" xfId="1" applyFont="1" applyFill="1"/>
    <xf numFmtId="0" fontId="0" fillId="19" borderId="0" xfId="0" applyFill="1"/>
    <xf numFmtId="0" fontId="0" fillId="20" borderId="0" xfId="0" applyFill="1"/>
    <xf numFmtId="0" fontId="0" fillId="18" borderId="0" xfId="0" applyFill="1"/>
    <xf numFmtId="44" fontId="48" fillId="26" borderId="0" xfId="2" applyFont="1" applyFill="1"/>
    <xf numFmtId="44" fontId="0" fillId="0" borderId="0" xfId="2" applyFont="1"/>
    <xf numFmtId="44" fontId="48" fillId="23" borderId="0" xfId="2" applyFont="1" applyFill="1"/>
    <xf numFmtId="44" fontId="48" fillId="25" borderId="67" xfId="2" applyFont="1" applyFill="1" applyBorder="1"/>
    <xf numFmtId="44" fontId="47" fillId="0" borderId="0" xfId="2" applyFont="1" applyAlignment="1">
      <alignment vertical="center"/>
    </xf>
    <xf numFmtId="44" fontId="48" fillId="18" borderId="0" xfId="2" applyFont="1" applyFill="1"/>
    <xf numFmtId="0" fontId="0" fillId="23" borderId="0" xfId="0" applyFill="1"/>
    <xf numFmtId="44" fontId="48" fillId="25" borderId="0" xfId="2" applyFont="1" applyFill="1"/>
    <xf numFmtId="44" fontId="48" fillId="19" borderId="0" xfId="2" applyFont="1" applyFill="1"/>
    <xf numFmtId="44" fontId="48" fillId="13" borderId="0" xfId="2" applyFont="1" applyFill="1"/>
    <xf numFmtId="44" fontId="47" fillId="0" borderId="0" xfId="2" applyFont="1"/>
    <xf numFmtId="44" fontId="47" fillId="20" borderId="0" xfId="2" applyFont="1" applyFill="1" applyAlignment="1">
      <alignment vertical="center"/>
    </xf>
    <xf numFmtId="0" fontId="0" fillId="13" borderId="0" xfId="0" applyFill="1"/>
    <xf numFmtId="0" fontId="0" fillId="16" borderId="64" xfId="0" applyFill="1" applyBorder="1" applyAlignment="1" applyProtection="1">
      <alignment vertical="center" wrapText="1" shrinkToFit="1"/>
    </xf>
    <xf numFmtId="0" fontId="2" fillId="16" borderId="60" xfId="0" applyFont="1" applyFill="1" applyBorder="1" applyAlignment="1" applyProtection="1">
      <alignment horizontal="center"/>
    </xf>
    <xf numFmtId="44" fontId="2" fillId="26" borderId="59" xfId="2" applyFont="1" applyFill="1" applyBorder="1" applyAlignment="1" applyProtection="1">
      <alignment horizontal="center" vertical="center" wrapText="1"/>
      <protection locked="0"/>
    </xf>
    <xf numFmtId="0" fontId="29" fillId="16" borderId="51" xfId="0" applyFont="1" applyFill="1" applyBorder="1" applyAlignment="1" applyProtection="1"/>
    <xf numFmtId="0" fontId="29" fillId="16" borderId="68" xfId="0" applyFont="1" applyFill="1" applyBorder="1" applyAlignment="1" applyProtection="1"/>
    <xf numFmtId="44" fontId="2" fillId="25" borderId="59" xfId="2" applyFont="1" applyFill="1" applyBorder="1" applyAlignment="1" applyProtection="1">
      <alignment horizontal="center" vertical="center" wrapText="1" shrinkToFit="1"/>
      <protection locked="0"/>
    </xf>
    <xf numFmtId="44" fontId="8" fillId="26" borderId="59" xfId="2" applyFont="1" applyFill="1" applyBorder="1" applyAlignment="1" applyProtection="1">
      <alignment horizontal="center"/>
      <protection locked="0"/>
    </xf>
    <xf numFmtId="0" fontId="5" fillId="16" borderId="55" xfId="0" applyFont="1" applyFill="1" applyBorder="1" applyAlignment="1" applyProtection="1">
      <alignment horizontal="center"/>
    </xf>
    <xf numFmtId="0" fontId="2" fillId="16" borderId="0" xfId="0" applyFont="1" applyFill="1"/>
    <xf numFmtId="0" fontId="9" fillId="3" borderId="51" xfId="0" applyFont="1" applyFill="1" applyBorder="1" applyAlignment="1" applyProtection="1">
      <alignment horizontal="center"/>
    </xf>
    <xf numFmtId="0" fontId="9" fillId="3" borderId="68" xfId="0" applyFont="1" applyFill="1" applyBorder="1" applyAlignment="1" applyProtection="1">
      <alignment horizontal="center"/>
    </xf>
    <xf numFmtId="0" fontId="50" fillId="3" borderId="59" xfId="0" applyFont="1" applyFill="1" applyBorder="1" applyAlignment="1" applyProtection="1">
      <alignment horizontal="center"/>
    </xf>
    <xf numFmtId="0" fontId="0" fillId="18" borderId="59" xfId="0" applyFill="1" applyBorder="1" applyProtection="1">
      <protection locked="0"/>
    </xf>
    <xf numFmtId="0" fontId="5" fillId="16" borderId="56" xfId="0" applyFont="1" applyFill="1" applyBorder="1" applyAlignment="1" applyProtection="1">
      <alignment wrapText="1"/>
    </xf>
    <xf numFmtId="0" fontId="5" fillId="0" borderId="46" xfId="0" applyFont="1" applyFill="1" applyBorder="1" applyAlignment="1" applyProtection="1">
      <alignment wrapText="1"/>
      <protection locked="0"/>
    </xf>
    <xf numFmtId="0" fontId="5" fillId="18" borderId="58" xfId="0" applyFont="1" applyFill="1" applyBorder="1" applyAlignment="1" applyProtection="1">
      <alignment horizontal="left"/>
      <protection locked="0"/>
    </xf>
    <xf numFmtId="0" fontId="4" fillId="18" borderId="59" xfId="0" applyFont="1" applyFill="1" applyBorder="1" applyAlignment="1" applyProtection="1">
      <alignment horizontal="center"/>
      <protection locked="0"/>
    </xf>
    <xf numFmtId="0" fontId="16" fillId="2" borderId="69" xfId="0" applyFont="1" applyFill="1" applyBorder="1" applyAlignment="1" applyProtection="1"/>
    <xf numFmtId="39" fontId="16" fillId="2" borderId="43" xfId="0" applyNumberFormat="1" applyFont="1" applyFill="1" applyBorder="1" applyAlignment="1" applyProtection="1">
      <alignment horizontal="center"/>
    </xf>
    <xf numFmtId="0" fontId="34" fillId="0" borderId="69" xfId="0" applyFont="1" applyBorder="1" applyAlignment="1" applyProtection="1"/>
    <xf numFmtId="0" fontId="12" fillId="15" borderId="43" xfId="0" applyFont="1" applyFill="1" applyBorder="1" applyAlignment="1" applyProtection="1">
      <alignment horizontal="center"/>
    </xf>
    <xf numFmtId="0" fontId="12" fillId="0" borderId="24" xfId="0" applyFont="1" applyBorder="1" applyAlignment="1" applyProtection="1"/>
    <xf numFmtId="2" fontId="12" fillId="4" borderId="25" xfId="0" applyNumberFormat="1" applyFont="1" applyFill="1" applyBorder="1" applyAlignment="1" applyProtection="1">
      <alignment horizontal="center"/>
    </xf>
    <xf numFmtId="0" fontId="12" fillId="0" borderId="26" xfId="0" applyFont="1" applyBorder="1" applyAlignment="1" applyProtection="1"/>
    <xf numFmtId="2" fontId="12" fillId="4" borderId="70" xfId="0" applyNumberFormat="1" applyFont="1" applyFill="1" applyBorder="1" applyAlignment="1" applyProtection="1">
      <alignment horizontal="center"/>
    </xf>
    <xf numFmtId="2" fontId="12" fillId="0" borderId="70" xfId="0" applyNumberFormat="1" applyFont="1" applyBorder="1" applyAlignment="1" applyProtection="1">
      <alignment horizontal="center"/>
    </xf>
    <xf numFmtId="0" fontId="12" fillId="0" borderId="24" xfId="0" applyFont="1" applyFill="1" applyBorder="1" applyAlignment="1" applyProtection="1">
      <protection locked="0"/>
    </xf>
    <xf numFmtId="0" fontId="16" fillId="0" borderId="69" xfId="0" applyFont="1" applyBorder="1" applyAlignment="1" applyProtection="1"/>
    <xf numFmtId="2" fontId="16" fillId="0" borderId="30" xfId="0" applyNumberFormat="1" applyFont="1" applyBorder="1" applyAlignment="1" applyProtection="1">
      <alignment horizontal="center"/>
    </xf>
    <xf numFmtId="2" fontId="16" fillId="15" borderId="12" xfId="0" applyNumberFormat="1" applyFont="1" applyFill="1" applyBorder="1" applyAlignment="1" applyProtection="1">
      <alignment horizontal="center"/>
    </xf>
    <xf numFmtId="2" fontId="16" fillId="11" borderId="30" xfId="0" applyNumberFormat="1" applyFont="1" applyFill="1" applyBorder="1" applyAlignment="1" applyProtection="1">
      <alignment horizontal="center"/>
    </xf>
    <xf numFmtId="0" fontId="12" fillId="2" borderId="71" xfId="0" applyFont="1" applyFill="1" applyBorder="1" applyAlignment="1" applyProtection="1">
      <alignment horizontal="center"/>
    </xf>
    <xf numFmtId="0" fontId="12" fillId="2" borderId="72" xfId="0" applyFont="1" applyFill="1" applyBorder="1" applyAlignment="1" applyProtection="1">
      <alignment horizontal="center"/>
    </xf>
    <xf numFmtId="2" fontId="12" fillId="2" borderId="71" xfId="0" applyNumberFormat="1" applyFont="1" applyFill="1" applyBorder="1" applyAlignment="1" applyProtection="1">
      <alignment horizontal="center"/>
    </xf>
    <xf numFmtId="0" fontId="12" fillId="2" borderId="73" xfId="0" applyFont="1" applyFill="1" applyBorder="1" applyAlignment="1" applyProtection="1">
      <alignment horizontal="center"/>
    </xf>
    <xf numFmtId="0" fontId="34" fillId="0" borderId="74" xfId="0" applyFont="1" applyBorder="1" applyAlignment="1" applyProtection="1"/>
    <xf numFmtId="0" fontId="12" fillId="15" borderId="75" xfId="0" applyFont="1" applyFill="1" applyBorder="1" applyAlignment="1" applyProtection="1">
      <alignment horizontal="center"/>
    </xf>
    <xf numFmtId="0" fontId="3" fillId="0" borderId="26" xfId="0" applyFont="1" applyBorder="1" applyAlignment="1" applyProtection="1"/>
    <xf numFmtId="0" fontId="15" fillId="0" borderId="26" xfId="0" applyFont="1" applyBorder="1" applyAlignment="1" applyProtection="1"/>
    <xf numFmtId="0" fontId="15" fillId="0" borderId="31" xfId="0" applyFont="1" applyBorder="1" applyAlignment="1" applyProtection="1">
      <protection locked="0"/>
    </xf>
    <xf numFmtId="2" fontId="12" fillId="0" borderId="76" xfId="0" applyNumberFormat="1" applyFont="1" applyBorder="1" applyAlignment="1" applyProtection="1">
      <alignment horizontal="center"/>
    </xf>
    <xf numFmtId="0" fontId="35" fillId="0" borderId="15" xfId="0" applyFont="1" applyBorder="1" applyAlignment="1" applyProtection="1">
      <alignment vertical="top"/>
      <protection locked="0"/>
    </xf>
    <xf numFmtId="0" fontId="35" fillId="0" borderId="43" xfId="0" applyFont="1" applyBorder="1" applyAlignment="1" applyProtection="1">
      <alignment vertical="top"/>
      <protection locked="0"/>
    </xf>
    <xf numFmtId="0" fontId="0" fillId="0" borderId="0" xfId="0" applyAlignment="1" applyProtection="1">
      <alignment vertical="center"/>
      <protection locked="0"/>
    </xf>
    <xf numFmtId="0" fontId="9" fillId="28" borderId="58" xfId="0" applyFont="1" applyFill="1" applyBorder="1" applyAlignment="1" applyProtection="1">
      <alignment horizontal="right" wrapText="1"/>
      <protection locked="0"/>
    </xf>
    <xf numFmtId="0" fontId="9" fillId="28" borderId="0" xfId="0" applyFont="1" applyFill="1" applyBorder="1" applyAlignment="1" applyProtection="1">
      <alignment horizontal="right" wrapText="1"/>
      <protection locked="0"/>
    </xf>
    <xf numFmtId="0" fontId="26" fillId="28" borderId="51" xfId="0" applyFont="1" applyFill="1" applyBorder="1" applyAlignment="1" applyProtection="1">
      <alignment horizontal="left" vertical="top" wrapText="1"/>
      <protection locked="0"/>
    </xf>
    <xf numFmtId="0" fontId="26" fillId="28" borderId="68" xfId="0" applyFont="1" applyFill="1" applyBorder="1" applyAlignment="1" applyProtection="1">
      <alignment horizontal="left" vertical="top" wrapText="1"/>
      <protection locked="0"/>
    </xf>
    <xf numFmtId="0" fontId="22" fillId="28" borderId="93" xfId="0" applyFont="1" applyFill="1" applyBorder="1" applyAlignment="1" applyProtection="1">
      <alignment vertical="top" wrapText="1"/>
      <protection locked="0"/>
    </xf>
    <xf numFmtId="0" fontId="22" fillId="28" borderId="54" xfId="0" applyFont="1" applyFill="1" applyBorder="1" applyAlignment="1" applyProtection="1">
      <alignment vertical="center"/>
      <protection locked="0"/>
    </xf>
    <xf numFmtId="0" fontId="26" fillId="28" borderId="64" xfId="0" applyFont="1" applyFill="1" applyBorder="1" applyAlignment="1" applyProtection="1">
      <alignment horizontal="left" vertical="center" wrapText="1"/>
      <protection locked="0"/>
    </xf>
    <xf numFmtId="0" fontId="26" fillId="28" borderId="60" xfId="0" applyFont="1" applyFill="1" applyBorder="1" applyAlignment="1" applyProtection="1">
      <alignment horizontal="left" vertical="center" wrapText="1"/>
      <protection locked="0"/>
    </xf>
    <xf numFmtId="0" fontId="26" fillId="28" borderId="64" xfId="0" applyFont="1" applyFill="1" applyBorder="1" applyAlignment="1" applyProtection="1">
      <alignment horizontal="center" vertical="center" wrapText="1"/>
      <protection locked="0"/>
    </xf>
    <xf numFmtId="0" fontId="26" fillId="28" borderId="36" xfId="0" applyFont="1" applyFill="1" applyBorder="1" applyAlignment="1" applyProtection="1">
      <alignment horizontal="left" vertical="center" wrapText="1"/>
      <protection locked="0"/>
    </xf>
    <xf numFmtId="0" fontId="53" fillId="3" borderId="0" xfId="0" applyFont="1" applyFill="1"/>
    <xf numFmtId="0" fontId="11" fillId="0" borderId="37" xfId="0" applyFont="1" applyBorder="1" applyAlignment="1" applyProtection="1">
      <alignment horizontal="center" vertical="top"/>
    </xf>
    <xf numFmtId="0" fontId="14" fillId="0" borderId="37" xfId="0" applyFont="1" applyBorder="1" applyAlignment="1" applyProtection="1">
      <alignment horizontal="center" vertical="top"/>
    </xf>
    <xf numFmtId="0" fontId="37" fillId="0" borderId="0" xfId="0" applyFont="1" applyBorder="1" applyAlignment="1" applyProtection="1">
      <alignment horizontal="center" vertical="center" wrapText="1"/>
    </xf>
    <xf numFmtId="0" fontId="37" fillId="0" borderId="0" xfId="0" applyFont="1" applyBorder="1" applyAlignment="1" applyProtection="1">
      <alignment horizontal="center" vertical="center" wrapText="1"/>
      <protection locked="0"/>
    </xf>
    <xf numFmtId="0" fontId="9" fillId="28" borderId="66" xfId="0" applyFont="1" applyFill="1" applyBorder="1" applyProtection="1">
      <protection locked="0"/>
    </xf>
    <xf numFmtId="0" fontId="26" fillId="0" borderId="64" xfId="0" applyFont="1" applyBorder="1" applyAlignment="1" applyProtection="1">
      <alignment horizontal="center" vertical="center" wrapText="1"/>
    </xf>
    <xf numFmtId="0" fontId="37" fillId="0" borderId="60" xfId="0" applyFont="1" applyBorder="1" applyAlignment="1" applyProtection="1">
      <alignment vertical="center" wrapText="1"/>
    </xf>
    <xf numFmtId="0" fontId="37" fillId="0" borderId="43" xfId="0" applyFont="1" applyBorder="1" applyAlignment="1" applyProtection="1">
      <alignment horizontal="center" vertical="center" wrapText="1"/>
      <protection locked="0"/>
    </xf>
    <xf numFmtId="0" fontId="37" fillId="0" borderId="37" xfId="0" applyFont="1" applyBorder="1" applyAlignment="1" applyProtection="1">
      <alignment vertical="center" wrapText="1"/>
    </xf>
    <xf numFmtId="0" fontId="37" fillId="0" borderId="59" xfId="0" applyFont="1" applyBorder="1" applyAlignment="1" applyProtection="1">
      <alignment horizontal="center" vertical="center" wrapText="1"/>
      <protection locked="0"/>
    </xf>
    <xf numFmtId="0" fontId="26" fillId="0" borderId="54" xfId="0" applyFont="1" applyBorder="1" applyAlignment="1" applyProtection="1">
      <alignment horizontal="right" vertical="top" wrapText="1"/>
    </xf>
    <xf numFmtId="0" fontId="26" fillId="0" borderId="64" xfId="0" applyFont="1" applyBorder="1" applyAlignment="1" applyProtection="1">
      <alignment horizontal="right" vertical="top" wrapText="1"/>
    </xf>
    <xf numFmtId="0" fontId="22" fillId="0" borderId="60" xfId="0" applyFont="1" applyBorder="1" applyAlignment="1" applyProtection="1">
      <alignment horizontal="left" vertical="top" wrapText="1"/>
    </xf>
    <xf numFmtId="0" fontId="55" fillId="0" borderId="44" xfId="0" applyFont="1" applyBorder="1" applyAlignment="1" applyProtection="1">
      <alignment vertical="top"/>
      <protection locked="0"/>
    </xf>
    <xf numFmtId="43" fontId="23"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0" fontId="56" fillId="0" borderId="0" xfId="0" applyFont="1"/>
    <xf numFmtId="43" fontId="19" fillId="0" borderId="0" xfId="0" applyNumberFormat="1" applyFont="1" applyAlignment="1">
      <alignment horizontal="center"/>
    </xf>
    <xf numFmtId="43" fontId="23" fillId="0" borderId="0" xfId="0" applyNumberFormat="1" applyFont="1" applyAlignment="1">
      <alignment horizontal="center"/>
    </xf>
    <xf numFmtId="43" fontId="0" fillId="20" borderId="36" xfId="0" applyNumberFormat="1" applyFill="1" applyBorder="1"/>
    <xf numFmtId="0" fontId="0" fillId="29" borderId="0" xfId="0" applyFill="1"/>
    <xf numFmtId="44" fontId="47" fillId="30" borderId="0" xfId="2" applyFont="1" applyFill="1" applyAlignment="1">
      <alignment vertical="center"/>
    </xf>
    <xf numFmtId="44" fontId="47" fillId="25" borderId="0" xfId="2" applyFont="1" applyFill="1" applyAlignment="1">
      <alignment vertical="center"/>
    </xf>
    <xf numFmtId="44" fontId="48" fillId="31" borderId="0" xfId="2" applyFont="1" applyFill="1"/>
    <xf numFmtId="44" fontId="48" fillId="31" borderId="67" xfId="2" applyFont="1" applyFill="1" applyBorder="1"/>
    <xf numFmtId="44" fontId="0" fillId="31" borderId="0" xfId="2" applyFont="1" applyFill="1"/>
    <xf numFmtId="44" fontId="47" fillId="25" borderId="0" xfId="2" applyFont="1" applyFill="1"/>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0" fontId="44" fillId="0" borderId="0" xfId="4" applyFont="1" applyFill="1" applyBorder="1" applyAlignment="1">
      <alignment wrapText="1"/>
    </xf>
    <xf numFmtId="0" fontId="0" fillId="32" borderId="0" xfId="0" applyFill="1"/>
    <xf numFmtId="0" fontId="1" fillId="0" borderId="1" xfId="9" applyFont="1" applyFill="1" applyBorder="1" applyAlignment="1">
      <alignment wrapText="1"/>
    </xf>
    <xf numFmtId="0" fontId="2" fillId="13" borderId="0" xfId="0" applyFont="1" applyFill="1" applyAlignment="1">
      <alignment wrapText="1"/>
    </xf>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0" fontId="43" fillId="0" borderId="1" xfId="10" applyFont="1" applyFill="1" applyBorder="1" applyAlignment="1">
      <alignment horizontal="center" wrapText="1"/>
    </xf>
    <xf numFmtId="0" fontId="44" fillId="0" borderId="1" xfId="11" applyFont="1" applyFill="1" applyBorder="1" applyAlignment="1">
      <alignment wrapText="1"/>
    </xf>
    <xf numFmtId="0" fontId="43" fillId="0" borderId="0" xfId="4" applyNumberFormat="1" applyFont="1" applyFill="1" applyBorder="1" applyAlignment="1">
      <alignment horizontal="center" wrapText="1"/>
    </xf>
    <xf numFmtId="0" fontId="43" fillId="0" borderId="0" xfId="7" applyFont="1" applyFill="1" applyBorder="1" applyAlignment="1">
      <alignment wrapText="1"/>
    </xf>
    <xf numFmtId="0" fontId="43" fillId="0" borderId="0" xfId="7" applyFont="1" applyFill="1" applyBorder="1" applyAlignment="1">
      <alignment horizontal="center" wrapText="1"/>
    </xf>
    <xf numFmtId="0" fontId="58" fillId="0" borderId="0" xfId="0" applyFont="1"/>
    <xf numFmtId="0" fontId="59" fillId="0" borderId="1" xfId="9" applyFont="1" applyFill="1" applyBorder="1" applyAlignment="1">
      <alignment wrapText="1"/>
    </xf>
    <xf numFmtId="0" fontId="43" fillId="0" borderId="1" xfId="12" applyFont="1" applyFill="1" applyBorder="1" applyAlignment="1">
      <alignment wrapText="1"/>
    </xf>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0" fontId="60" fillId="33" borderId="0" xfId="0" applyFont="1" applyFill="1" applyBorder="1" applyAlignment="1" applyProtection="1">
      <protection locked="0"/>
    </xf>
    <xf numFmtId="0" fontId="0" fillId="0" borderId="0" xfId="0" applyFont="1" applyAlignment="1" applyProtection="1"/>
    <xf numFmtId="0" fontId="61" fillId="0" borderId="0" xfId="0" applyFont="1" applyProtection="1"/>
    <xf numFmtId="0" fontId="60" fillId="0" borderId="0" xfId="0" applyFont="1" applyProtection="1"/>
    <xf numFmtId="0" fontId="60" fillId="35" borderId="0" xfId="0" applyFont="1" applyFill="1" applyBorder="1" applyProtection="1">
      <protection locked="0"/>
    </xf>
    <xf numFmtId="0" fontId="60" fillId="36" borderId="0" xfId="0" applyFont="1" applyFill="1" applyBorder="1" applyAlignment="1" applyProtection="1">
      <protection locked="0"/>
    </xf>
    <xf numFmtId="0" fontId="60" fillId="37" borderId="95" xfId="0" applyFont="1" applyFill="1" applyBorder="1" applyProtection="1"/>
    <xf numFmtId="0" fontId="62" fillId="0" borderId="98" xfId="0" applyFont="1" applyBorder="1" applyProtection="1"/>
    <xf numFmtId="0" fontId="62" fillId="0" borderId="99" xfId="0" applyFont="1" applyBorder="1" applyProtection="1"/>
    <xf numFmtId="0" fontId="62" fillId="0" borderId="0" xfId="0" applyFont="1" applyProtection="1"/>
    <xf numFmtId="0" fontId="60" fillId="38" borderId="0" xfId="0" applyFont="1" applyFill="1" applyBorder="1" applyAlignment="1" applyProtection="1">
      <alignment horizontal="right"/>
      <protection locked="0"/>
    </xf>
    <xf numFmtId="0" fontId="60" fillId="38" borderId="0" xfId="0" applyFont="1" applyFill="1" applyBorder="1" applyAlignment="1" applyProtection="1">
      <protection locked="0"/>
    </xf>
    <xf numFmtId="44" fontId="60" fillId="38" borderId="0" xfId="0" applyNumberFormat="1" applyFont="1" applyFill="1" applyBorder="1" applyAlignment="1" applyProtection="1">
      <protection locked="0"/>
    </xf>
    <xf numFmtId="0" fontId="60" fillId="38" borderId="0" xfId="0" applyFont="1" applyFill="1" applyBorder="1" applyProtection="1">
      <protection locked="0"/>
    </xf>
    <xf numFmtId="44" fontId="60" fillId="38" borderId="0" xfId="0" applyNumberFormat="1" applyFont="1" applyFill="1" applyBorder="1" applyProtection="1">
      <protection locked="0"/>
    </xf>
    <xf numFmtId="0" fontId="60" fillId="0" borderId="97" xfId="0" applyFont="1" applyBorder="1" applyProtection="1"/>
    <xf numFmtId="0" fontId="60" fillId="0" borderId="99" xfId="0" applyFont="1" applyBorder="1" applyProtection="1"/>
    <xf numFmtId="44" fontId="60" fillId="33" borderId="0" xfId="0" applyNumberFormat="1" applyFont="1" applyFill="1" applyBorder="1" applyAlignment="1" applyProtection="1">
      <protection locked="0"/>
    </xf>
    <xf numFmtId="0" fontId="60" fillId="33" borderId="0" xfId="0" applyFont="1" applyFill="1" applyBorder="1" applyProtection="1">
      <protection locked="0"/>
    </xf>
    <xf numFmtId="44" fontId="60" fillId="33" borderId="0" xfId="0" applyNumberFormat="1" applyFont="1" applyFill="1" applyBorder="1" applyProtection="1">
      <protection locked="0"/>
    </xf>
    <xf numFmtId="44" fontId="60" fillId="39" borderId="0" xfId="0" applyNumberFormat="1" applyFont="1" applyFill="1" applyBorder="1" applyProtection="1"/>
    <xf numFmtId="0" fontId="60" fillId="37" borderId="0" xfId="0" applyFont="1" applyFill="1" applyBorder="1" applyProtection="1"/>
    <xf numFmtId="0" fontId="62" fillId="0" borderId="101" xfId="0" applyFont="1" applyBorder="1" applyProtection="1"/>
    <xf numFmtId="0" fontId="60" fillId="0" borderId="102" xfId="0" applyFont="1" applyBorder="1" applyProtection="1"/>
    <xf numFmtId="0" fontId="62" fillId="40" borderId="101" xfId="0" applyFont="1" applyFill="1" applyBorder="1" applyProtection="1"/>
    <xf numFmtId="0" fontId="60" fillId="40" borderId="102" xfId="0" applyFont="1" applyFill="1" applyBorder="1" applyProtection="1"/>
    <xf numFmtId="0" fontId="60" fillId="0" borderId="0" xfId="0" applyFont="1" applyBorder="1" applyProtection="1"/>
    <xf numFmtId="44" fontId="60" fillId="33" borderId="104" xfId="0" applyNumberFormat="1" applyFont="1" applyFill="1" applyBorder="1" applyProtection="1">
      <protection locked="0"/>
    </xf>
    <xf numFmtId="0" fontId="60" fillId="0" borderId="104" xfId="0" applyFont="1" applyBorder="1" applyProtection="1"/>
    <xf numFmtId="0" fontId="60" fillId="40" borderId="104" xfId="0" applyFont="1" applyFill="1" applyBorder="1" applyProtection="1"/>
    <xf numFmtId="44" fontId="60" fillId="40" borderId="104" xfId="0" applyNumberFormat="1" applyFont="1" applyFill="1" applyBorder="1" applyProtection="1"/>
    <xf numFmtId="0" fontId="60" fillId="40" borderId="0" xfId="0" applyFont="1" applyFill="1" applyBorder="1" applyProtection="1"/>
    <xf numFmtId="44" fontId="60" fillId="0" borderId="104" xfId="0" applyNumberFormat="1" applyFont="1" applyBorder="1" applyProtection="1"/>
    <xf numFmtId="0" fontId="60" fillId="0" borderId="105" xfId="0" applyFont="1" applyBorder="1" applyAlignment="1" applyProtection="1"/>
    <xf numFmtId="0" fontId="54" fillId="0" borderId="94" xfId="0" applyFont="1" applyBorder="1" applyAlignment="1" applyProtection="1"/>
    <xf numFmtId="0" fontId="54" fillId="0" borderId="94" xfId="0" applyFont="1" applyBorder="1" applyAlignment="1" applyProtection="1">
      <alignment textRotation="90"/>
    </xf>
    <xf numFmtId="0" fontId="60" fillId="0" borderId="0" xfId="0" applyFont="1" applyFill="1" applyBorder="1" applyAlignment="1" applyProtection="1"/>
    <xf numFmtId="0" fontId="70" fillId="0" borderId="0" xfId="0" applyFont="1" applyBorder="1" applyAlignment="1" applyProtection="1"/>
    <xf numFmtId="0" fontId="54" fillId="0" borderId="0" xfId="0" applyFont="1" applyBorder="1" applyAlignment="1" applyProtection="1"/>
    <xf numFmtId="0" fontId="70" fillId="0" borderId="100" xfId="0" applyFont="1" applyBorder="1" applyAlignment="1" applyProtection="1"/>
    <xf numFmtId="0" fontId="71" fillId="0" borderId="0" xfId="0" applyFont="1" applyBorder="1" applyAlignment="1" applyProtection="1">
      <alignment wrapText="1"/>
    </xf>
    <xf numFmtId="0" fontId="54" fillId="0" borderId="67" xfId="0" applyFont="1" applyBorder="1" applyAlignment="1" applyProtection="1">
      <alignment textRotation="90"/>
    </xf>
    <xf numFmtId="0" fontId="0" fillId="0" borderId="0" xfId="0" applyFont="1" applyAlignment="1" applyProtection="1">
      <alignment horizontal="center"/>
    </xf>
    <xf numFmtId="0" fontId="60" fillId="0" borderId="0" xfId="0" applyFont="1" applyFill="1" applyBorder="1" applyAlignment="1" applyProtection="1">
      <alignment horizontal="right"/>
      <protection locked="0"/>
    </xf>
    <xf numFmtId="0" fontId="60" fillId="0" borderId="0" xfId="0" applyFont="1" applyFill="1" applyProtection="1"/>
    <xf numFmtId="0" fontId="60" fillId="0" borderId="0" xfId="0" applyFont="1" applyFill="1" applyBorder="1" applyProtection="1">
      <protection locked="0"/>
    </xf>
    <xf numFmtId="44" fontId="60" fillId="0" borderId="0" xfId="0" applyNumberFormat="1" applyFont="1" applyFill="1" applyBorder="1" applyProtection="1">
      <protection locked="0"/>
    </xf>
    <xf numFmtId="0" fontId="60" fillId="0" borderId="0" xfId="0" applyFont="1" applyFill="1" applyBorder="1" applyProtection="1"/>
    <xf numFmtId="0" fontId="60" fillId="43" borderId="0" xfId="0" applyFont="1" applyFill="1" applyBorder="1" applyProtection="1"/>
    <xf numFmtId="43" fontId="19" fillId="0" borderId="0" xfId="0" applyNumberFormat="1" applyFont="1" applyAlignment="1">
      <alignment horizontal="center"/>
    </xf>
    <xf numFmtId="43" fontId="23" fillId="0" borderId="0" xfId="0" applyNumberFormat="1" applyFont="1" applyAlignment="1">
      <alignment horizontal="center"/>
    </xf>
    <xf numFmtId="43" fontId="25" fillId="13" borderId="33" xfId="0" applyNumberFormat="1" applyFont="1" applyFill="1" applyBorder="1" applyAlignment="1">
      <alignment horizontal="center" wrapText="1"/>
    </xf>
    <xf numFmtId="43" fontId="19" fillId="0" borderId="0" xfId="0" applyNumberFormat="1" applyFont="1" applyAlignment="1">
      <alignment horizontal="center"/>
    </xf>
    <xf numFmtId="43" fontId="23" fillId="0" borderId="0" xfId="0" applyNumberFormat="1" applyFont="1" applyAlignment="1">
      <alignment horizontal="center"/>
    </xf>
    <xf numFmtId="0" fontId="0" fillId="0" borderId="0" xfId="0" applyFont="1" applyAlignment="1" applyProtection="1"/>
    <xf numFmtId="0" fontId="0" fillId="0" borderId="0" xfId="0" applyFont="1" applyAlignment="1" applyProtection="1"/>
    <xf numFmtId="0" fontId="60" fillId="34" borderId="0" xfId="0" applyFont="1" applyFill="1" applyBorder="1" applyAlignment="1" applyProtection="1">
      <alignment vertical="center"/>
      <protection locked="0"/>
    </xf>
    <xf numFmtId="0" fontId="56" fillId="0" borderId="67" xfId="0" applyFont="1" applyBorder="1" applyAlignment="1" applyProtection="1"/>
    <xf numFmtId="0" fontId="60" fillId="0" borderId="59" xfId="0" applyFont="1" applyBorder="1" applyProtection="1"/>
    <xf numFmtId="0" fontId="61" fillId="0" borderId="0" xfId="0" applyFont="1" applyBorder="1" applyProtection="1"/>
    <xf numFmtId="0" fontId="61" fillId="0" borderId="0" xfId="0" applyFont="1" applyBorder="1" applyAlignment="1" applyProtection="1">
      <alignment horizontal="left"/>
    </xf>
    <xf numFmtId="0" fontId="61" fillId="0" borderId="59" xfId="0" applyFont="1" applyBorder="1" applyProtection="1"/>
    <xf numFmtId="0" fontId="60" fillId="37" borderId="109" xfId="0" applyFont="1" applyFill="1" applyBorder="1" applyProtection="1"/>
    <xf numFmtId="0" fontId="60" fillId="0" borderId="111" xfId="0" applyFont="1" applyBorder="1" applyProtection="1"/>
    <xf numFmtId="0" fontId="62" fillId="0" borderId="112" xfId="0" applyFont="1" applyBorder="1" applyProtection="1"/>
    <xf numFmtId="0" fontId="60" fillId="0" borderId="0" xfId="0" applyFont="1" applyBorder="1" applyAlignment="1" applyProtection="1">
      <alignment horizontal="right"/>
    </xf>
    <xf numFmtId="44" fontId="60" fillId="0" borderId="0" xfId="0" applyNumberFormat="1" applyFont="1" applyBorder="1" applyAlignment="1" applyProtection="1"/>
    <xf numFmtId="44" fontId="60" fillId="0" borderId="0" xfId="0" applyNumberFormat="1" applyFont="1" applyBorder="1" applyProtection="1"/>
    <xf numFmtId="0" fontId="60" fillId="0" borderId="113" xfId="0" applyFont="1" applyBorder="1" applyProtection="1"/>
    <xf numFmtId="0" fontId="60" fillId="37" borderId="59" xfId="0" applyFont="1" applyFill="1" applyBorder="1" applyProtection="1"/>
    <xf numFmtId="0" fontId="60" fillId="40" borderId="111" xfId="0" applyFont="1" applyFill="1" applyBorder="1" applyProtection="1"/>
    <xf numFmtId="0" fontId="60" fillId="40" borderId="112" xfId="0" applyFont="1" applyFill="1" applyBorder="1" applyProtection="1"/>
    <xf numFmtId="44" fontId="60" fillId="40" borderId="0" xfId="0" applyNumberFormat="1" applyFont="1" applyFill="1" applyBorder="1" applyProtection="1"/>
    <xf numFmtId="0" fontId="60" fillId="40" borderId="59" xfId="0" applyFont="1" applyFill="1" applyBorder="1" applyProtection="1"/>
    <xf numFmtId="44" fontId="64" fillId="40" borderId="0" xfId="0" applyNumberFormat="1" applyFont="1" applyFill="1" applyBorder="1" applyAlignment="1" applyProtection="1">
      <alignment horizontal="right" vertical="top"/>
    </xf>
    <xf numFmtId="0" fontId="66" fillId="0" borderId="0" xfId="0" applyFont="1" applyBorder="1" applyProtection="1"/>
    <xf numFmtId="0" fontId="65" fillId="0" borderId="0" xfId="0" applyFont="1" applyBorder="1" applyAlignment="1" applyProtection="1">
      <alignment horizontal="right"/>
    </xf>
    <xf numFmtId="44" fontId="60" fillId="41" borderId="0" xfId="0" applyNumberFormat="1" applyFont="1" applyFill="1" applyBorder="1" applyProtection="1"/>
    <xf numFmtId="0" fontId="65" fillId="40" borderId="0" xfId="0" applyFont="1" applyFill="1" applyBorder="1" applyAlignment="1" applyProtection="1">
      <alignment horizontal="right"/>
    </xf>
    <xf numFmtId="0" fontId="60" fillId="0" borderId="0" xfId="0" applyFont="1" applyBorder="1" applyAlignment="1" applyProtection="1"/>
    <xf numFmtId="0" fontId="0" fillId="0" borderId="0" xfId="0" applyFont="1" applyBorder="1" applyAlignment="1" applyProtection="1"/>
    <xf numFmtId="0" fontId="67" fillId="0" borderId="0" xfId="0" applyFont="1" applyBorder="1" applyAlignment="1" applyProtection="1"/>
    <xf numFmtId="0" fontId="0" fillId="0" borderId="0" xfId="0" applyFont="1" applyBorder="1" applyAlignment="1" applyProtection="1">
      <alignment vertical="top"/>
    </xf>
    <xf numFmtId="0" fontId="54" fillId="0" borderId="107" xfId="0" applyFont="1" applyBorder="1" applyProtection="1"/>
    <xf numFmtId="0" fontId="60" fillId="0" borderId="59" xfId="0" applyFont="1" applyFill="1" applyBorder="1" applyProtection="1"/>
    <xf numFmtId="0" fontId="60" fillId="43" borderId="59" xfId="0" applyFont="1" applyFill="1" applyBorder="1" applyProtection="1"/>
    <xf numFmtId="0" fontId="60" fillId="0" borderId="114" xfId="0" applyFont="1" applyBorder="1" applyProtection="1"/>
    <xf numFmtId="0" fontId="60" fillId="0" borderId="0" xfId="0" applyFont="1" applyBorder="1" applyAlignment="1" applyProtection="1">
      <alignment horizontal="left"/>
    </xf>
    <xf numFmtId="0" fontId="60" fillId="0" borderId="0" xfId="0" applyFont="1" applyBorder="1" applyAlignment="1" applyProtection="1">
      <alignment horizontal="center"/>
    </xf>
    <xf numFmtId="0" fontId="60" fillId="0" borderId="114" xfId="0" applyFont="1" applyBorder="1" applyAlignment="1" applyProtection="1"/>
    <xf numFmtId="0" fontId="69" fillId="0" borderId="59" xfId="0" applyFont="1" applyBorder="1" applyAlignment="1" applyProtection="1">
      <alignment vertical="top" wrapText="1"/>
    </xf>
    <xf numFmtId="0" fontId="69" fillId="0" borderId="0" xfId="0" applyFont="1" applyBorder="1" applyAlignment="1" applyProtection="1">
      <alignment vertical="top" wrapText="1"/>
    </xf>
    <xf numFmtId="0" fontId="54" fillId="0" borderId="59" xfId="0" applyFont="1" applyBorder="1" applyAlignment="1" applyProtection="1"/>
    <xf numFmtId="0" fontId="0" fillId="0" borderId="54" xfId="0" applyFont="1" applyBorder="1" applyAlignment="1" applyProtection="1"/>
    <xf numFmtId="0" fontId="33" fillId="0" borderId="64" xfId="0" applyFont="1" applyBorder="1" applyAlignment="1" applyProtection="1"/>
    <xf numFmtId="0" fontId="0" fillId="0" borderId="64" xfId="0" applyFont="1" applyBorder="1" applyAlignment="1" applyProtection="1"/>
    <xf numFmtId="0" fontId="0" fillId="0" borderId="60" xfId="0" applyFont="1" applyBorder="1" applyAlignment="1" applyProtection="1"/>
    <xf numFmtId="0" fontId="5" fillId="0" borderId="64" xfId="0" applyFont="1" applyBorder="1" applyAlignment="1" applyProtection="1"/>
    <xf numFmtId="0" fontId="0" fillId="0" borderId="60" xfId="0" applyFont="1" applyFill="1" applyBorder="1" applyAlignment="1" applyProtection="1"/>
    <xf numFmtId="0" fontId="0" fillId="0" borderId="116" xfId="0" applyFont="1" applyBorder="1" applyAlignment="1" applyProtection="1"/>
    <xf numFmtId="0" fontId="0" fillId="0" borderId="75" xfId="0" applyFont="1" applyBorder="1" applyAlignment="1" applyProtection="1"/>
    <xf numFmtId="44" fontId="62" fillId="13" borderId="0" xfId="0" applyNumberFormat="1" applyFont="1" applyFill="1" applyBorder="1" applyProtection="1"/>
    <xf numFmtId="44" fontId="60" fillId="33" borderId="0" xfId="2" applyFont="1" applyFill="1" applyBorder="1" applyAlignment="1" applyProtection="1">
      <protection locked="0"/>
    </xf>
    <xf numFmtId="0" fontId="2" fillId="44" borderId="0" xfId="0" applyFont="1" applyFill="1"/>
    <xf numFmtId="43" fontId="23" fillId="0" borderId="0" xfId="0" applyNumberFormat="1" applyFont="1" applyAlignment="1">
      <alignment horizontal="center"/>
    </xf>
    <xf numFmtId="43" fontId="19"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43" fontId="20" fillId="13" borderId="33" xfId="0" applyNumberFormat="1" applyFont="1" applyFill="1" applyBorder="1" applyAlignment="1">
      <alignment horizontal="right" wrapText="1"/>
    </xf>
    <xf numFmtId="0" fontId="52" fillId="3" borderId="0" xfId="0" applyFont="1" applyFill="1" applyAlignment="1">
      <alignment horizontal="left" wrapText="1"/>
    </xf>
    <xf numFmtId="0" fontId="4" fillId="0" borderId="54" xfId="0" applyFont="1" applyBorder="1" applyAlignment="1" applyProtection="1">
      <alignment horizontal="center" vertical="top"/>
      <protection locked="0"/>
    </xf>
    <xf numFmtId="0" fontId="4" fillId="0" borderId="60" xfId="0" applyFont="1" applyBorder="1" applyAlignment="1" applyProtection="1">
      <alignment horizontal="center" vertical="top"/>
      <protection locked="0"/>
    </xf>
    <xf numFmtId="0" fontId="14" fillId="0" borderId="44" xfId="0" applyFont="1" applyBorder="1" applyAlignment="1" applyProtection="1">
      <alignment horizontal="center" vertical="top"/>
    </xf>
    <xf numFmtId="0" fontId="14" fillId="0" borderId="15" xfId="0" applyFont="1" applyBorder="1" applyAlignment="1" applyProtection="1">
      <alignment horizontal="center" vertical="top"/>
    </xf>
    <xf numFmtId="0" fontId="15" fillId="0" borderId="43" xfId="0" applyFont="1" applyBorder="1" applyAlignment="1" applyProtection="1">
      <alignment horizontal="center" vertical="top"/>
    </xf>
    <xf numFmtId="0" fontId="4" fillId="0" borderId="58" xfId="0" applyFont="1" applyBorder="1" applyAlignment="1" applyProtection="1">
      <alignment horizontal="center" vertical="top"/>
      <protection locked="0"/>
    </xf>
    <xf numFmtId="0" fontId="4" fillId="0" borderId="59" xfId="0" applyFont="1" applyBorder="1" applyAlignment="1" applyProtection="1">
      <alignment horizontal="center" vertical="top"/>
      <protection locked="0"/>
    </xf>
    <xf numFmtId="0" fontId="11" fillId="0" borderId="44" xfId="0" applyFont="1" applyBorder="1" applyAlignment="1" applyProtection="1">
      <alignment horizontal="center" vertical="top"/>
    </xf>
    <xf numFmtId="0" fontId="11" fillId="0" borderId="15" xfId="0" applyFont="1" applyBorder="1" applyAlignment="1" applyProtection="1">
      <alignment horizontal="center" vertical="top"/>
    </xf>
    <xf numFmtId="0" fontId="2" fillId="0" borderId="58" xfId="0" applyFont="1" applyBorder="1" applyAlignment="1">
      <alignment horizontal="left" vertical="top" wrapText="1"/>
    </xf>
    <xf numFmtId="0" fontId="2" fillId="0" borderId="0" xfId="0" applyFont="1" applyBorder="1" applyAlignment="1">
      <alignment horizontal="left" vertical="top" wrapText="1"/>
    </xf>
    <xf numFmtId="0" fontId="2" fillId="0" borderId="59" xfId="0" applyFont="1" applyBorder="1" applyAlignment="1">
      <alignment horizontal="left" vertical="top" wrapText="1"/>
    </xf>
    <xf numFmtId="0" fontId="22" fillId="28" borderId="67" xfId="0" applyFont="1" applyFill="1" applyBorder="1" applyAlignment="1" applyProtection="1">
      <alignment horizontal="center" vertical="top" wrapText="1"/>
      <protection locked="0"/>
    </xf>
    <xf numFmtId="0" fontId="54" fillId="28" borderId="58" xfId="0" applyFont="1" applyFill="1" applyBorder="1" applyAlignment="1" applyProtection="1">
      <alignment horizontal="left" vertical="top" wrapText="1"/>
    </xf>
    <xf numFmtId="0" fontId="54" fillId="28" borderId="0" xfId="0" applyFont="1" applyFill="1" applyBorder="1" applyAlignment="1" applyProtection="1">
      <alignment horizontal="left" vertical="top" wrapText="1"/>
    </xf>
    <xf numFmtId="0" fontId="54" fillId="28" borderId="59" xfId="0" applyFont="1" applyFill="1" applyBorder="1" applyAlignment="1" applyProtection="1">
      <alignment horizontal="left" vertical="top" wrapText="1"/>
    </xf>
    <xf numFmtId="0" fontId="29" fillId="16" borderId="0" xfId="0" applyFont="1" applyFill="1" applyBorder="1" applyAlignment="1" applyProtection="1">
      <alignment horizontal="center"/>
    </xf>
    <xf numFmtId="0" fontId="29" fillId="16" borderId="59" xfId="0" applyFont="1" applyFill="1" applyBorder="1" applyAlignment="1" applyProtection="1">
      <alignment horizontal="center"/>
    </xf>
    <xf numFmtId="0" fontId="11" fillId="16" borderId="66" xfId="0" applyFont="1" applyFill="1" applyBorder="1" applyAlignment="1" applyProtection="1">
      <alignment horizontal="center" wrapText="1"/>
      <protection locked="0"/>
    </xf>
    <xf numFmtId="0" fontId="11" fillId="16" borderId="15" xfId="0" applyFont="1" applyFill="1" applyBorder="1" applyAlignment="1" applyProtection="1">
      <alignment horizontal="center" wrapText="1"/>
      <protection locked="0"/>
    </xf>
    <xf numFmtId="0" fontId="8" fillId="18" borderId="81" xfId="0" applyFont="1" applyFill="1" applyBorder="1" applyAlignment="1" applyProtection="1">
      <alignment horizontal="center"/>
      <protection locked="0"/>
    </xf>
    <xf numFmtId="0" fontId="8" fillId="18" borderId="82" xfId="0" applyFont="1" applyFill="1" applyBorder="1" applyAlignment="1" applyProtection="1">
      <alignment horizontal="center"/>
      <protection locked="0"/>
    </xf>
    <xf numFmtId="0" fontId="5" fillId="16" borderId="83" xfId="0" applyFont="1" applyFill="1" applyBorder="1" applyAlignment="1" applyProtection="1">
      <alignment horizontal="center" wrapText="1"/>
      <protection locked="0"/>
    </xf>
    <xf numFmtId="0" fontId="8" fillId="16" borderId="84" xfId="0" applyFont="1" applyFill="1" applyBorder="1" applyAlignment="1" applyProtection="1">
      <alignment horizontal="center" wrapText="1"/>
      <protection locked="0"/>
    </xf>
    <xf numFmtId="0" fontId="5" fillId="16" borderId="85" xfId="0" applyFont="1" applyFill="1" applyBorder="1" applyAlignment="1" applyProtection="1">
      <alignment horizontal="center" wrapText="1"/>
      <protection locked="0"/>
    </xf>
    <xf numFmtId="0" fontId="8" fillId="16" borderId="21" xfId="0" applyFont="1" applyFill="1" applyBorder="1" applyAlignment="1" applyProtection="1">
      <alignment horizontal="center" wrapText="1"/>
      <protection locked="0"/>
    </xf>
    <xf numFmtId="0" fontId="5" fillId="16" borderId="21" xfId="0" applyFont="1" applyFill="1" applyBorder="1" applyAlignment="1" applyProtection="1">
      <alignment horizontal="center" wrapText="1"/>
      <protection locked="0"/>
    </xf>
    <xf numFmtId="2" fontId="5" fillId="16" borderId="85" xfId="0" applyNumberFormat="1" applyFont="1" applyFill="1" applyBorder="1" applyAlignment="1" applyProtection="1">
      <alignment horizontal="center" wrapText="1"/>
      <protection locked="0"/>
    </xf>
    <xf numFmtId="0" fontId="5" fillId="16" borderId="86" xfId="0" applyFont="1" applyFill="1" applyBorder="1" applyAlignment="1" applyProtection="1">
      <alignment horizontal="center" wrapText="1"/>
      <protection locked="0"/>
    </xf>
    <xf numFmtId="0" fontId="5" fillId="16" borderId="87" xfId="0" applyFont="1" applyFill="1" applyBorder="1" applyAlignment="1" applyProtection="1">
      <alignment horizontal="center" wrapText="1"/>
      <protection locked="0"/>
    </xf>
    <xf numFmtId="0" fontId="12" fillId="2" borderId="88" xfId="0" applyFont="1" applyFill="1" applyBorder="1" applyAlignment="1" applyProtection="1">
      <alignment horizontal="center"/>
    </xf>
    <xf numFmtId="0" fontId="12" fillId="2" borderId="89" xfId="0" applyFont="1" applyFill="1" applyBorder="1" applyAlignment="1" applyProtection="1">
      <alignment horizontal="center"/>
    </xf>
    <xf numFmtId="0" fontId="5" fillId="0" borderId="44" xfId="0" applyFont="1" applyBorder="1" applyAlignment="1" applyProtection="1">
      <alignment horizontal="left" vertical="top" wrapText="1"/>
      <protection locked="0"/>
    </xf>
    <xf numFmtId="0" fontId="5" fillId="0" borderId="15" xfId="0" applyFont="1" applyBorder="1" applyAlignment="1" applyProtection="1">
      <alignment horizontal="left" vertical="top" wrapText="1"/>
      <protection locked="0"/>
    </xf>
    <xf numFmtId="0" fontId="5" fillId="0" borderId="43" xfId="0" applyFont="1" applyBorder="1" applyAlignment="1" applyProtection="1">
      <alignment horizontal="left" vertical="top" wrapText="1"/>
      <protection locked="0"/>
    </xf>
    <xf numFmtId="0" fontId="36" fillId="0" borderId="54" xfId="0" applyFont="1" applyBorder="1" applyAlignment="1" applyProtection="1">
      <alignment horizontal="center" vertical="top"/>
    </xf>
    <xf numFmtId="0" fontId="36" fillId="0" borderId="64" xfId="0" applyFont="1" applyBorder="1" applyAlignment="1" applyProtection="1">
      <alignment horizontal="center" vertical="top"/>
    </xf>
    <xf numFmtId="0" fontId="36" fillId="0" borderId="60" xfId="0" applyFont="1" applyBorder="1" applyAlignment="1" applyProtection="1">
      <alignment horizontal="center" vertical="top"/>
    </xf>
    <xf numFmtId="0" fontId="38" fillId="0" borderId="44" xfId="0" applyFont="1" applyBorder="1" applyAlignment="1" applyProtection="1">
      <alignment horizontal="center" vertical="center" wrapText="1"/>
    </xf>
    <xf numFmtId="0" fontId="38" fillId="0" borderId="15" xfId="0" applyFont="1" applyBorder="1" applyAlignment="1" applyProtection="1">
      <alignment horizontal="center" vertical="center" wrapText="1"/>
    </xf>
    <xf numFmtId="0" fontId="38" fillId="0" borderId="43" xfId="0" applyFont="1" applyBorder="1" applyAlignment="1" applyProtection="1">
      <alignment horizontal="center" vertical="center" wrapText="1"/>
    </xf>
    <xf numFmtId="0" fontId="37" fillId="0" borderId="15"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29" fillId="16" borderId="66" xfId="0" applyFont="1" applyFill="1" applyBorder="1" applyAlignment="1" applyProtection="1">
      <alignment horizontal="center"/>
    </xf>
    <xf numFmtId="0" fontId="29" fillId="16" borderId="68" xfId="0" applyFont="1" applyFill="1" applyBorder="1" applyAlignment="1" applyProtection="1">
      <alignment horizontal="center"/>
    </xf>
    <xf numFmtId="0" fontId="9" fillId="3" borderId="66" xfId="0" applyFont="1" applyFill="1" applyBorder="1" applyAlignment="1" applyProtection="1">
      <alignment horizontal="center"/>
    </xf>
    <xf numFmtId="0" fontId="9" fillId="3" borderId="51" xfId="0" applyFont="1" applyFill="1" applyBorder="1" applyAlignment="1" applyProtection="1">
      <alignment horizontal="center"/>
    </xf>
    <xf numFmtId="0" fontId="9" fillId="3" borderId="54" xfId="0" applyFont="1" applyFill="1" applyBorder="1" applyAlignment="1" applyProtection="1">
      <alignment horizontal="center"/>
    </xf>
    <xf numFmtId="0" fontId="9" fillId="3" borderId="64" xfId="0" applyFont="1" applyFill="1" applyBorder="1" applyAlignment="1" applyProtection="1">
      <alignment horizontal="center"/>
    </xf>
    <xf numFmtId="0" fontId="5" fillId="16" borderId="55" xfId="0" applyFont="1" applyFill="1" applyBorder="1" applyAlignment="1" applyProtection="1">
      <alignment horizontal="center"/>
    </xf>
    <xf numFmtId="0" fontId="8" fillId="16" borderId="77" xfId="0" applyFont="1" applyFill="1" applyBorder="1" applyAlignment="1" applyProtection="1">
      <alignment horizontal="center"/>
    </xf>
    <xf numFmtId="0" fontId="8" fillId="16" borderId="78" xfId="0" applyFont="1" applyFill="1" applyBorder="1" applyAlignment="1" applyProtection="1">
      <alignment horizontal="center"/>
    </xf>
    <xf numFmtId="0" fontId="5" fillId="16" borderId="79" xfId="0" applyFont="1" applyFill="1" applyBorder="1" applyAlignment="1" applyProtection="1">
      <alignment horizontal="center"/>
    </xf>
    <xf numFmtId="164" fontId="8" fillId="0" borderId="45" xfId="0" applyNumberFormat="1" applyFont="1" applyBorder="1" applyAlignment="1" applyProtection="1">
      <alignment horizontal="center"/>
      <protection locked="0"/>
    </xf>
    <xf numFmtId="164" fontId="8" fillId="0" borderId="80" xfId="0" applyNumberFormat="1" applyFont="1" applyBorder="1" applyAlignment="1" applyProtection="1">
      <alignment horizontal="center"/>
      <protection locked="0"/>
    </xf>
    <xf numFmtId="0" fontId="5" fillId="0" borderId="49" xfId="0" applyFont="1" applyBorder="1" applyAlignment="1" applyProtection="1">
      <alignment horizontal="center"/>
    </xf>
    <xf numFmtId="0" fontId="60" fillId="0" borderId="107" xfId="0" applyFont="1" applyBorder="1" applyAlignment="1" applyProtection="1">
      <alignment horizontal="center" vertical="center" textRotation="90"/>
    </xf>
    <xf numFmtId="0" fontId="54" fillId="0" borderId="107" xfId="0" applyFont="1" applyBorder="1" applyProtection="1"/>
    <xf numFmtId="0" fontId="54" fillId="0" borderId="108" xfId="0" applyFont="1" applyBorder="1" applyProtection="1"/>
    <xf numFmtId="0" fontId="60" fillId="34" borderId="0" xfId="0" applyFont="1" applyFill="1" applyBorder="1" applyAlignment="1" applyProtection="1">
      <alignment horizontal="center"/>
      <protection locked="0"/>
    </xf>
    <xf numFmtId="0" fontId="54" fillId="0" borderId="0" xfId="0" applyFont="1" applyBorder="1" applyProtection="1">
      <protection locked="0"/>
    </xf>
    <xf numFmtId="14" fontId="60" fillId="34" borderId="0" xfId="0" applyNumberFormat="1" applyFont="1" applyFill="1" applyBorder="1" applyAlignment="1" applyProtection="1">
      <alignment horizontal="center"/>
      <protection locked="0"/>
    </xf>
    <xf numFmtId="0" fontId="61" fillId="0" borderId="0" xfId="0" applyFont="1" applyBorder="1" applyAlignment="1" applyProtection="1">
      <alignment horizontal="center"/>
    </xf>
    <xf numFmtId="0" fontId="0" fillId="0" borderId="0" xfId="0" applyFont="1" applyBorder="1" applyAlignment="1" applyProtection="1"/>
    <xf numFmtId="0" fontId="60" fillId="34" borderId="0" xfId="0" applyFont="1" applyFill="1" applyBorder="1" applyAlignment="1" applyProtection="1">
      <alignment horizontal="left"/>
      <protection locked="0"/>
    </xf>
    <xf numFmtId="0" fontId="61" fillId="0" borderId="0" xfId="0" applyFont="1" applyBorder="1" applyAlignment="1" applyProtection="1">
      <alignment horizontal="left"/>
    </xf>
    <xf numFmtId="0" fontId="60" fillId="36" borderId="0" xfId="0" applyFont="1" applyFill="1" applyBorder="1" applyAlignment="1" applyProtection="1">
      <alignment horizontal="left"/>
      <protection locked="0"/>
    </xf>
    <xf numFmtId="14" fontId="60" fillId="36" borderId="0" xfId="0" applyNumberFormat="1" applyFont="1" applyFill="1" applyBorder="1" applyAlignment="1" applyProtection="1">
      <alignment horizontal="center"/>
      <protection locked="0"/>
    </xf>
    <xf numFmtId="0" fontId="60" fillId="36" borderId="0" xfId="0" applyFont="1" applyFill="1" applyBorder="1" applyAlignment="1" applyProtection="1">
      <alignment horizontal="center"/>
      <protection locked="0"/>
    </xf>
    <xf numFmtId="0" fontId="60" fillId="0" borderId="110" xfId="0" applyFont="1" applyBorder="1" applyAlignment="1" applyProtection="1">
      <alignment horizontal="center" vertical="center" textRotation="90"/>
    </xf>
    <xf numFmtId="0" fontId="54" fillId="0" borderId="58" xfId="0" applyFont="1" applyBorder="1" applyProtection="1"/>
    <xf numFmtId="0" fontId="60" fillId="0" borderId="96" xfId="0" applyFont="1" applyBorder="1" applyAlignment="1" applyProtection="1">
      <alignment horizontal="center" vertical="center"/>
    </xf>
    <xf numFmtId="0" fontId="54" fillId="0" borderId="97" xfId="0" applyFont="1" applyBorder="1" applyProtection="1"/>
    <xf numFmtId="0" fontId="61" fillId="0" borderId="100" xfId="0" applyFont="1" applyBorder="1" applyAlignment="1" applyProtection="1">
      <alignment horizontal="right"/>
    </xf>
    <xf numFmtId="44" fontId="61" fillId="38" borderId="0" xfId="0" applyNumberFormat="1" applyFont="1" applyFill="1" applyBorder="1" applyAlignment="1" applyProtection="1">
      <alignment horizontal="center"/>
    </xf>
    <xf numFmtId="0" fontId="54" fillId="0" borderId="0" xfId="0" applyFont="1" applyBorder="1" applyProtection="1"/>
    <xf numFmtId="44" fontId="60" fillId="0" borderId="5" xfId="0" applyNumberFormat="1" applyFont="1" applyFill="1" applyBorder="1" applyAlignment="1" applyProtection="1">
      <alignment horizontal="center" vertical="center"/>
      <protection locked="0"/>
    </xf>
    <xf numFmtId="0" fontId="0" fillId="0" borderId="106" xfId="0" applyBorder="1" applyAlignment="1">
      <alignment horizontal="center" vertical="center"/>
    </xf>
    <xf numFmtId="0" fontId="60" fillId="0" borderId="100" xfId="0" applyFont="1" applyFill="1" applyBorder="1" applyAlignment="1" applyProtection="1"/>
    <xf numFmtId="0" fontId="0" fillId="0" borderId="0" xfId="0" applyBorder="1" applyAlignment="1"/>
    <xf numFmtId="0" fontId="0" fillId="0" borderId="59" xfId="0" applyBorder="1" applyAlignment="1"/>
    <xf numFmtId="0" fontId="60" fillId="42" borderId="0" xfId="0" applyFont="1" applyFill="1" applyBorder="1" applyAlignment="1" applyProtection="1">
      <alignment horizontal="center"/>
      <protection locked="0"/>
    </xf>
    <xf numFmtId="0" fontId="63" fillId="0" borderId="96" xfId="0" applyFont="1" applyBorder="1" applyAlignment="1" applyProtection="1">
      <alignment horizontal="center"/>
    </xf>
    <xf numFmtId="0" fontId="63" fillId="0" borderId="97" xfId="0" applyFont="1" applyBorder="1" applyAlignment="1" applyProtection="1">
      <alignment horizontal="center"/>
    </xf>
    <xf numFmtId="0" fontId="62" fillId="0" borderId="99" xfId="0" applyFont="1" applyBorder="1" applyAlignment="1" applyProtection="1">
      <alignment horizontal="left"/>
    </xf>
    <xf numFmtId="0" fontId="54" fillId="0" borderId="99" xfId="0" applyFont="1" applyBorder="1" applyProtection="1"/>
    <xf numFmtId="0" fontId="60" fillId="0" borderId="0" xfId="0" applyFont="1" applyBorder="1" applyAlignment="1" applyProtection="1">
      <alignment horizontal="left"/>
    </xf>
    <xf numFmtId="0" fontId="65" fillId="0" borderId="0" xfId="0" applyFont="1" applyBorder="1" applyAlignment="1" applyProtection="1">
      <alignment horizontal="left"/>
    </xf>
    <xf numFmtId="0" fontId="3" fillId="0" borderId="0" xfId="0" applyFont="1" applyBorder="1" applyAlignment="1" applyProtection="1"/>
    <xf numFmtId="0" fontId="61" fillId="0" borderId="0" xfId="0" applyFont="1" applyBorder="1" applyAlignment="1" applyProtection="1">
      <alignment horizontal="right"/>
    </xf>
    <xf numFmtId="44" fontId="64" fillId="0" borderId="0" xfId="0" applyNumberFormat="1" applyFont="1" applyBorder="1" applyAlignment="1" applyProtection="1">
      <alignment horizontal="center" vertical="top"/>
    </xf>
    <xf numFmtId="0" fontId="63" fillId="40" borderId="97" xfId="0" applyFont="1" applyFill="1" applyBorder="1" applyAlignment="1" applyProtection="1">
      <alignment horizontal="center"/>
    </xf>
    <xf numFmtId="0" fontId="54" fillId="40" borderId="97" xfId="0" applyFont="1" applyFill="1" applyBorder="1" applyProtection="1"/>
    <xf numFmtId="0" fontId="54" fillId="0" borderId="101" xfId="0" applyFont="1" applyBorder="1" applyProtection="1"/>
    <xf numFmtId="0" fontId="62" fillId="40" borderId="99" xfId="0" applyFont="1" applyFill="1" applyBorder="1" applyAlignment="1" applyProtection="1">
      <alignment horizontal="left"/>
    </xf>
    <xf numFmtId="0" fontId="54" fillId="40" borderId="101" xfId="0" applyFont="1" applyFill="1" applyBorder="1" applyProtection="1"/>
    <xf numFmtId="0" fontId="60" fillId="40" borderId="103" xfId="0" applyFont="1" applyFill="1" applyBorder="1" applyAlignment="1" applyProtection="1">
      <alignment horizontal="left"/>
    </xf>
    <xf numFmtId="0" fontId="54" fillId="40" borderId="103" xfId="0" applyFont="1" applyFill="1" applyBorder="1" applyProtection="1"/>
    <xf numFmtId="0" fontId="60" fillId="0" borderId="100" xfId="0" applyFont="1" applyBorder="1" applyAlignment="1" applyProtection="1">
      <alignment horizontal="left"/>
    </xf>
    <xf numFmtId="0" fontId="60" fillId="40" borderId="104" xfId="0" applyFont="1" applyFill="1" applyBorder="1" applyAlignment="1" applyProtection="1">
      <alignment horizontal="left"/>
    </xf>
    <xf numFmtId="0" fontId="54" fillId="40" borderId="104" xfId="0" applyFont="1" applyFill="1" applyBorder="1" applyProtection="1"/>
    <xf numFmtId="0" fontId="65" fillId="0" borderId="100" xfId="0" applyFont="1" applyBorder="1" applyAlignment="1" applyProtection="1">
      <alignment horizontal="center" wrapText="1"/>
    </xf>
    <xf numFmtId="0" fontId="65" fillId="0" borderId="0" xfId="0" applyFont="1" applyBorder="1" applyAlignment="1" applyProtection="1">
      <alignment horizontal="center" wrapText="1"/>
    </xf>
    <xf numFmtId="0" fontId="60" fillId="37" borderId="0" xfId="0" applyFont="1" applyFill="1" applyBorder="1" applyAlignment="1" applyProtection="1">
      <alignment horizontal="center"/>
    </xf>
    <xf numFmtId="0" fontId="54" fillId="0" borderId="115" xfId="0" applyFont="1" applyBorder="1" applyProtection="1"/>
    <xf numFmtId="0" fontId="69" fillId="0" borderId="100" xfId="0" applyFont="1" applyBorder="1" applyAlignment="1" applyProtection="1">
      <alignment horizontal="left" vertical="top" wrapText="1"/>
    </xf>
    <xf numFmtId="0" fontId="69" fillId="0" borderId="0" xfId="0" applyFont="1" applyBorder="1" applyAlignment="1" applyProtection="1">
      <alignment horizontal="left" vertical="top" wrapText="1"/>
    </xf>
    <xf numFmtId="0" fontId="70" fillId="0" borderId="0" xfId="0" applyFont="1" applyBorder="1" applyAlignment="1" applyProtection="1">
      <alignment horizontal="left" vertical="top" wrapText="1"/>
    </xf>
    <xf numFmtId="44" fontId="72" fillId="0" borderId="5" xfId="0" applyNumberFormat="1" applyFont="1" applyBorder="1" applyAlignment="1" applyProtection="1">
      <alignment horizontal="center" wrapText="1"/>
    </xf>
    <xf numFmtId="0" fontId="5" fillId="0" borderId="106" xfId="0" applyFont="1" applyBorder="1" applyAlignment="1" applyProtection="1">
      <alignment wrapText="1"/>
    </xf>
    <xf numFmtId="0" fontId="5" fillId="0" borderId="67" xfId="0" applyFont="1" applyBorder="1" applyAlignment="1" applyProtection="1">
      <alignment wrapText="1"/>
    </xf>
    <xf numFmtId="0" fontId="5" fillId="0" borderId="113" xfId="0" applyFont="1" applyBorder="1" applyAlignment="1" applyProtection="1">
      <alignment wrapText="1"/>
    </xf>
    <xf numFmtId="0" fontId="62" fillId="0" borderId="94" xfId="0" applyFont="1" applyBorder="1" applyAlignment="1" applyProtection="1">
      <alignment horizontal="left"/>
    </xf>
    <xf numFmtId="0" fontId="54" fillId="0" borderId="94" xfId="0" applyFont="1" applyBorder="1" applyProtection="1"/>
    <xf numFmtId="0" fontId="61" fillId="0" borderId="0" xfId="0" applyFont="1" applyBorder="1" applyAlignment="1" applyProtection="1">
      <alignment horizontal="left" wrapText="1"/>
    </xf>
    <xf numFmtId="0" fontId="60" fillId="0" borderId="0" xfId="0" applyFont="1" applyBorder="1" applyAlignment="1" applyProtection="1">
      <alignment horizontal="right"/>
    </xf>
    <xf numFmtId="0" fontId="62" fillId="0" borderId="0" xfId="0" applyFont="1" applyBorder="1" applyAlignment="1" applyProtection="1">
      <alignment horizontal="right"/>
    </xf>
    <xf numFmtId="0" fontId="22" fillId="0" borderId="58" xfId="0" applyFont="1" applyBorder="1" applyAlignment="1">
      <alignment horizontal="left" vertical="top" wrapText="1"/>
    </xf>
    <xf numFmtId="0" fontId="22" fillId="0" borderId="0" xfId="0" applyFont="1" applyBorder="1" applyAlignment="1">
      <alignment horizontal="left" vertical="top" wrapText="1"/>
    </xf>
    <xf numFmtId="0" fontId="22" fillId="0" borderId="59" xfId="0" applyFont="1" applyBorder="1" applyAlignment="1">
      <alignment horizontal="left" vertical="top" wrapText="1"/>
    </xf>
    <xf numFmtId="0" fontId="22" fillId="28" borderId="58" xfId="0" applyFont="1" applyFill="1" applyBorder="1" applyAlignment="1" applyProtection="1">
      <alignment horizontal="left" vertical="top" wrapText="1"/>
    </xf>
    <xf numFmtId="0" fontId="22" fillId="28" borderId="0" xfId="0" applyFont="1" applyFill="1" applyBorder="1" applyAlignment="1" applyProtection="1">
      <alignment horizontal="left" vertical="top" wrapText="1"/>
    </xf>
    <xf numFmtId="0" fontId="22" fillId="28" borderId="59" xfId="0" applyFont="1" applyFill="1" applyBorder="1" applyAlignment="1" applyProtection="1">
      <alignment horizontal="left" vertical="top" wrapText="1"/>
    </xf>
    <xf numFmtId="0" fontId="22" fillId="0" borderId="0" xfId="0" applyFont="1" applyAlignment="1">
      <alignment horizontal="left" vertical="top" wrapText="1"/>
    </xf>
    <xf numFmtId="0" fontId="14" fillId="0" borderId="54" xfId="0" applyFont="1" applyBorder="1" applyAlignment="1" applyProtection="1">
      <alignment horizontal="center" vertical="top"/>
    </xf>
    <xf numFmtId="0" fontId="14" fillId="0" borderId="64" xfId="0" applyFont="1" applyBorder="1" applyAlignment="1" applyProtection="1">
      <alignment horizontal="center" vertical="top"/>
    </xf>
    <xf numFmtId="0" fontId="15" fillId="0" borderId="60" xfId="0" applyFont="1" applyBorder="1" applyAlignment="1" applyProtection="1">
      <alignment horizontal="center" vertical="top"/>
    </xf>
    <xf numFmtId="0" fontId="22" fillId="0" borderId="66" xfId="0" applyFont="1" applyBorder="1" applyAlignment="1" applyProtection="1">
      <alignment horizontal="left" vertical="top" wrapText="1"/>
    </xf>
    <xf numFmtId="0" fontId="22" fillId="0" borderId="51" xfId="0" applyFont="1" applyBorder="1" applyAlignment="1" applyProtection="1">
      <alignment horizontal="left" vertical="top" wrapText="1"/>
    </xf>
    <xf numFmtId="0" fontId="22" fillId="0" borderId="68" xfId="0" applyFont="1" applyBorder="1" applyAlignment="1" applyProtection="1">
      <alignment horizontal="left" vertical="top" wrapText="1"/>
    </xf>
    <xf numFmtId="0" fontId="22" fillId="0" borderId="58"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59" xfId="0" applyFont="1" applyBorder="1" applyAlignment="1" applyProtection="1">
      <alignment horizontal="left" vertical="top" wrapText="1"/>
    </xf>
    <xf numFmtId="0" fontId="22" fillId="0" borderId="64" xfId="0" applyFont="1" applyBorder="1" applyAlignment="1" applyProtection="1">
      <alignment horizontal="center" vertical="top" wrapText="1"/>
    </xf>
    <xf numFmtId="0" fontId="54" fillId="0" borderId="54" xfId="0" applyFont="1" applyBorder="1" applyAlignment="1" applyProtection="1">
      <alignment horizontal="left" vertical="center" wrapText="1"/>
    </xf>
    <xf numFmtId="0" fontId="54" fillId="0" borderId="64" xfId="0" applyFont="1" applyBorder="1" applyAlignment="1" applyProtection="1">
      <alignment horizontal="left" vertical="center" wrapText="1"/>
    </xf>
    <xf numFmtId="0" fontId="12" fillId="2" borderId="92" xfId="0" applyFont="1" applyFill="1" applyBorder="1" applyAlignment="1" applyProtection="1">
      <alignment horizontal="center"/>
    </xf>
    <xf numFmtId="0" fontId="12" fillId="2" borderId="82" xfId="0" applyFont="1" applyFill="1" applyBorder="1" applyAlignment="1" applyProtection="1">
      <alignment horizontal="center"/>
    </xf>
    <xf numFmtId="0" fontId="35" fillId="0" borderId="44" xfId="0" applyFont="1" applyBorder="1" applyAlignment="1" applyProtection="1">
      <alignment horizontal="center" vertical="top"/>
      <protection locked="0"/>
    </xf>
    <xf numFmtId="0" fontId="35" fillId="0" borderId="15" xfId="0" applyFont="1" applyBorder="1" applyAlignment="1" applyProtection="1">
      <alignment horizontal="center" vertical="top"/>
      <protection locked="0"/>
    </xf>
    <xf numFmtId="0" fontId="35" fillId="0" borderId="43" xfId="0" applyFont="1" applyBorder="1" applyAlignment="1" applyProtection="1">
      <alignment horizontal="center" vertical="top"/>
      <protection locked="0"/>
    </xf>
    <xf numFmtId="0" fontId="36" fillId="0" borderId="44" xfId="0" applyFont="1" applyBorder="1" applyAlignment="1" applyProtection="1">
      <alignment horizontal="center" vertical="top"/>
    </xf>
    <xf numFmtId="0" fontId="36" fillId="0" borderId="15" xfId="0" applyFont="1" applyBorder="1" applyAlignment="1" applyProtection="1">
      <alignment horizontal="center" vertical="top"/>
    </xf>
    <xf numFmtId="0" fontId="36" fillId="0" borderId="43" xfId="0" applyFont="1" applyBorder="1" applyAlignment="1" applyProtection="1">
      <alignment horizontal="center" vertical="top"/>
    </xf>
    <xf numFmtId="0" fontId="0" fillId="0" borderId="66" xfId="0" applyFill="1" applyBorder="1" applyAlignment="1" applyProtection="1">
      <alignment horizontal="center" vertical="center" wrapText="1" shrinkToFit="1"/>
    </xf>
    <xf numFmtId="0" fontId="0" fillId="0" borderId="51" xfId="0" applyFill="1" applyBorder="1" applyAlignment="1" applyProtection="1">
      <alignment horizontal="center" vertical="center" wrapText="1" shrinkToFit="1"/>
    </xf>
    <xf numFmtId="0" fontId="0" fillId="0" borderId="68" xfId="0" applyFill="1" applyBorder="1" applyAlignment="1" applyProtection="1">
      <alignment horizontal="center" vertical="center" wrapText="1" shrinkToFit="1"/>
    </xf>
    <xf numFmtId="0" fontId="0" fillId="0" borderId="58" xfId="0" applyFill="1" applyBorder="1" applyAlignment="1" applyProtection="1">
      <alignment horizontal="center" vertical="center" wrapText="1" shrinkToFit="1"/>
    </xf>
    <xf numFmtId="0" fontId="0" fillId="0" borderId="0" xfId="0" applyFill="1" applyBorder="1" applyAlignment="1" applyProtection="1">
      <alignment horizontal="center" vertical="center" wrapText="1" shrinkToFit="1"/>
    </xf>
    <xf numFmtId="0" fontId="0" fillId="0" borderId="59" xfId="0" applyFill="1" applyBorder="1" applyAlignment="1" applyProtection="1">
      <alignment horizontal="center" vertical="center" wrapText="1" shrinkToFit="1"/>
    </xf>
    <xf numFmtId="0" fontId="11" fillId="16" borderId="51" xfId="0" applyFont="1" applyFill="1" applyBorder="1" applyAlignment="1" applyProtection="1">
      <alignment horizontal="center" wrapText="1"/>
      <protection locked="0"/>
    </xf>
    <xf numFmtId="0" fontId="11" fillId="16" borderId="43" xfId="0" applyFont="1" applyFill="1" applyBorder="1" applyAlignment="1" applyProtection="1">
      <alignment horizontal="center" wrapText="1"/>
      <protection locked="0"/>
    </xf>
    <xf numFmtId="0" fontId="9" fillId="3" borderId="90" xfId="0" applyFont="1" applyFill="1" applyBorder="1" applyAlignment="1" applyProtection="1">
      <alignment horizontal="center"/>
    </xf>
    <xf numFmtId="0" fontId="9" fillId="3" borderId="49" xfId="0" applyFont="1" applyFill="1" applyBorder="1" applyAlignment="1" applyProtection="1">
      <alignment horizontal="center"/>
    </xf>
    <xf numFmtId="0" fontId="9" fillId="3" borderId="91" xfId="0" applyFont="1" applyFill="1" applyBorder="1" applyAlignment="1" applyProtection="1">
      <alignment horizontal="center"/>
    </xf>
    <xf numFmtId="43" fontId="19" fillId="0" borderId="0" xfId="0" applyNumberFormat="1" applyFont="1" applyAlignment="1">
      <alignment horizontal="center"/>
    </xf>
    <xf numFmtId="43" fontId="19" fillId="0" borderId="0" xfId="0" quotePrefix="1" applyNumberFormat="1" applyFont="1" applyAlignment="1">
      <alignment horizontal="center"/>
    </xf>
    <xf numFmtId="43" fontId="23" fillId="0" borderId="0" xfId="0" applyNumberFormat="1" applyFont="1" applyAlignment="1">
      <alignment horizontal="center"/>
    </xf>
    <xf numFmtId="43" fontId="23" fillId="27" borderId="0" xfId="0" applyNumberFormat="1" applyFont="1" applyFill="1" applyAlignment="1">
      <alignment horizontal="center"/>
    </xf>
    <xf numFmtId="0" fontId="23" fillId="0" borderId="0" xfId="0" applyFont="1" applyAlignment="1">
      <alignment horizontal="center"/>
    </xf>
    <xf numFmtId="43" fontId="25" fillId="3" borderId="34" xfId="0" applyNumberFormat="1" applyFont="1" applyFill="1" applyBorder="1" applyAlignment="1">
      <alignment horizontal="center" wrapText="1"/>
    </xf>
    <xf numFmtId="43" fontId="25" fillId="3" borderId="35" xfId="0" applyNumberFormat="1" applyFont="1" applyFill="1" applyBorder="1" applyAlignment="1">
      <alignment horizontal="center" wrapText="1"/>
    </xf>
    <xf numFmtId="43" fontId="8" fillId="3" borderId="34" xfId="0" applyNumberFormat="1" applyFont="1" applyFill="1" applyBorder="1" applyAlignment="1">
      <alignment wrapText="1"/>
    </xf>
    <xf numFmtId="43" fontId="8" fillId="3" borderId="35" xfId="0" applyNumberFormat="1" applyFont="1" applyFill="1" applyBorder="1" applyAlignment="1">
      <alignment wrapText="1"/>
    </xf>
    <xf numFmtId="0" fontId="25" fillId="3" borderId="34" xfId="0" applyFont="1" applyFill="1" applyBorder="1" applyAlignment="1">
      <alignment horizontal="center" wrapText="1"/>
    </xf>
    <xf numFmtId="0" fontId="25" fillId="3" borderId="35" xfId="0" applyFont="1" applyFill="1" applyBorder="1" applyAlignment="1">
      <alignment horizontal="center" wrapText="1"/>
    </xf>
    <xf numFmtId="0" fontId="8" fillId="3" borderId="34" xfId="0" applyFont="1" applyFill="1" applyBorder="1" applyAlignment="1">
      <alignment wrapText="1"/>
    </xf>
    <xf numFmtId="0" fontId="8" fillId="3" borderId="35" xfId="0" applyFont="1" applyFill="1" applyBorder="1" applyAlignment="1">
      <alignment wrapText="1"/>
    </xf>
    <xf numFmtId="0" fontId="0" fillId="3" borderId="34" xfId="0" applyFill="1" applyBorder="1" applyAlignment="1">
      <alignment wrapText="1"/>
    </xf>
    <xf numFmtId="0" fontId="0" fillId="3" borderId="35" xfId="0" applyFill="1" applyBorder="1" applyAlignment="1">
      <alignment wrapText="1"/>
    </xf>
    <xf numFmtId="43" fontId="23" fillId="20" borderId="0" xfId="0" applyNumberFormat="1" applyFont="1" applyFill="1" applyAlignment="1">
      <alignment horizontal="center"/>
    </xf>
  </cellXfs>
  <cellStyles count="13">
    <cellStyle name="Comma" xfId="1" builtinId="3"/>
    <cellStyle name="Currency" xfId="2" builtinId="4"/>
    <cellStyle name="Normal" xfId="0" builtinId="0"/>
    <cellStyle name="Normal_OTHER AFTER TAX DED" xfId="3"/>
    <cellStyle name="Normal_OutOfStateTax" xfId="9"/>
    <cellStyle name="Normal_PAY CODE" xfId="10"/>
    <cellStyle name="Normal_PAY CODE_1" xfId="11"/>
    <cellStyle name="Normal_PRPAY wo GAO70a" xfId="4"/>
    <cellStyle name="Normal_Sheet1" xfId="5"/>
    <cellStyle name="Normal_Sheet2" xfId="12"/>
    <cellStyle name="Normal_unmatched" xfId="6"/>
    <cellStyle name="Normal_unmatched pay code" xfId="7"/>
    <cellStyle name="Percent" xfId="8" builtinId="5"/>
  </cellStyles>
  <dxfs count="29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Drop" dropStyle="combo" dx="22" fmlaLink="$D$4" fmlaRange="AGENCY!$B$1:$B$103" sel="1" val="0"/>
</file>

<file path=xl/ctrlProps/ctrlProp10.xml><?xml version="1.0" encoding="utf-8"?>
<formControlPr xmlns="http://schemas.microsoft.com/office/spreadsheetml/2009/9/main" objectType="Drop" dropStyle="combo" dx="22" fmlaLink="#REF!" fmlaRange="'PAY CODE'!$A$1:$A$282" sel="1" val="0"/>
</file>

<file path=xl/ctrlProps/ctrlProp100.xml><?xml version="1.0" encoding="utf-8"?>
<formControlPr xmlns="http://schemas.microsoft.com/office/spreadsheetml/2009/9/main" objectType="Drop" dropStyle="combo" dx="22" fmlaLink="$A$85" fmlaRange="'ASRS LTD ER'!$A$1:$A$73" sel="1" val="0"/>
</file>

<file path=xl/ctrlProps/ctrlProp101.xml><?xml version="1.0" encoding="utf-8"?>
<formControlPr xmlns="http://schemas.microsoft.com/office/spreadsheetml/2009/9/main" objectType="Drop" dropStyle="combo" dx="22" fmlaLink="$A$93" fmlaRange="'SUPP BENEFIT ER RET'!$A$1:$A$180" sel="1" val="5"/>
</file>

<file path=xl/ctrlProps/ctrlProp102.xml><?xml version="1.0" encoding="utf-8"?>
<formControlPr xmlns="http://schemas.microsoft.com/office/spreadsheetml/2009/9/main" objectType="Drop" dropStyle="combo" dx="22" fmlaLink="$A$93" fmlaRange="'SUPP BENEFIT ER RET'!$B$1:$B$180" sel="1" val="0"/>
</file>

<file path=xl/ctrlProps/ctrlProp103.xml><?xml version="1.0" encoding="utf-8"?>
<formControlPr xmlns="http://schemas.microsoft.com/office/spreadsheetml/2009/9/main" objectType="Drop" dropStyle="combo" dx="22" fmlaLink="$A$94" fmlaRange="'LEGACY RATE'!$A$1:$A$59" noThreeD="1" sel="1" val="0"/>
</file>

<file path=xl/ctrlProps/ctrlProp104.xml><?xml version="1.0" encoding="utf-8"?>
<formControlPr xmlns="http://schemas.microsoft.com/office/spreadsheetml/2009/9/main" objectType="Drop" dropStyle="combo" dx="22" fmlaLink="$A$94" fmlaRange="'LEGACY RATE'!$B$1:$B$59" noThreeD="1" sel="1" val="0"/>
</file>

<file path=xl/ctrlProps/ctrlProp105.xml><?xml version="1.0" encoding="utf-8"?>
<formControlPr xmlns="http://schemas.microsoft.com/office/spreadsheetml/2009/9/main" objectType="Drop" dropLines="3" dropStyle="combo" dx="22" fmlaLink="$A$95" fmlaRange="'Deferred Comp %$'!$B$1:$B$3" sel="1" val="0"/>
</file>

<file path=xl/ctrlProps/ctrlProp106.xml><?xml version="1.0" encoding="utf-8"?>
<formControlPr xmlns="http://schemas.microsoft.com/office/spreadsheetml/2009/9/main" objectType="Drop" dropLines="3" dropStyle="combo" dx="22" fmlaLink="$A$95" fmlaRange="'Deferred Comp %$'!$A$1:$A$3" sel="1" val="0"/>
</file>

<file path=xl/ctrlProps/ctrlProp107.xml><?xml version="1.0" encoding="utf-8"?>
<formControlPr xmlns="http://schemas.microsoft.com/office/spreadsheetml/2009/9/main" objectType="Drop" dropLines="3" dropStyle="combo" dx="22" fmlaLink="$A$96" fmlaRange="'Deferred Comp %$'!$B$1:$B$3" sel="1" val="0"/>
</file>

<file path=xl/ctrlProps/ctrlProp108.xml><?xml version="1.0" encoding="utf-8"?>
<formControlPr xmlns="http://schemas.microsoft.com/office/spreadsheetml/2009/9/main" objectType="Drop" dropLines="3" dropStyle="combo" dx="22" fmlaLink="$A$96" fmlaRange="'Deferred Comp %$'!$A$1:$A$3" sel="1" val="0"/>
</file>

<file path=xl/ctrlProps/ctrlProp109.xml><?xml version="1.0" encoding="utf-8"?>
<formControlPr xmlns="http://schemas.microsoft.com/office/spreadsheetml/2009/9/main" objectType="Drop" dropLines="5" dropStyle="combo" dx="22" fmlaLink="$A$36" fmlaRange="Imputed!$B$1:$B$5" sel="1" val="0"/>
</file>

<file path=xl/ctrlProps/ctrlProp11.xml><?xml version="1.0" encoding="utf-8"?>
<formControlPr xmlns="http://schemas.microsoft.com/office/spreadsheetml/2009/9/main" objectType="Drop" dropStyle="combo" dx="22" fmlaLink="$A$24" fmlaRange="'PAY CODE'!$A$1:$A$282" sel="1" val="0"/>
</file>

<file path=xl/ctrlProps/ctrlProp110.xml><?xml version="1.0" encoding="utf-8"?>
<formControlPr xmlns="http://schemas.microsoft.com/office/spreadsheetml/2009/9/main" objectType="Drop" dropLines="5" dropStyle="combo" dx="22" fmlaLink="$A$36" fmlaRange="Imputed!$A$1:$A$5" sel="1" val="0"/>
</file>

<file path=xl/ctrlProps/ctrlProp111.xml><?xml version="1.0" encoding="utf-8"?>
<formControlPr xmlns="http://schemas.microsoft.com/office/spreadsheetml/2009/9/main" objectType="Drop" dropStyle="combo" dx="22" fmlaLink="$A$38" fmlaRange="'Non Taxable Reportable'!$B$1:$B$5" sel="1" val="0"/>
</file>

<file path=xl/ctrlProps/ctrlProp112.xml><?xml version="1.0" encoding="utf-8"?>
<formControlPr xmlns="http://schemas.microsoft.com/office/spreadsheetml/2009/9/main" objectType="Drop" dropStyle="combo" dx="22" fmlaLink="$A$38" fmlaRange="'Non Taxable Reportable'!$A$1:$A$5" sel="1" val="0"/>
</file>

<file path=xl/ctrlProps/ctrlProp113.xml><?xml version="1.0" encoding="utf-8"?>
<formControlPr xmlns="http://schemas.microsoft.com/office/spreadsheetml/2009/9/main" objectType="Drop" dropStyle="combo" dx="22" fmlaLink="A63" fmlaRange="'Additional %'!$A$1:$A$8" noThreeD="1" sel="1" val="0"/>
</file>

<file path=xl/ctrlProps/ctrlProp114.xml><?xml version="1.0" encoding="utf-8"?>
<formControlPr xmlns="http://schemas.microsoft.com/office/spreadsheetml/2009/9/main" objectType="Drop" dropStyle="combo" dx="22" fmlaLink="A63" fmlaRange="'Additional %'!$B$1:$B$8" noThreeD="1" sel="1" val="0"/>
</file>

<file path=xl/ctrlProps/ctrlProp115.xml><?xml version="1.0" encoding="utf-8"?>
<formControlPr xmlns="http://schemas.microsoft.com/office/spreadsheetml/2009/9/main" objectType="Drop" dropStyle="combo" dx="16" fmlaLink="$A$46" fmlaRange="OutOfStateTaxEE!$B$1:$B$62" noThreeD="1" sel="1" val="0"/>
</file>

<file path=xl/ctrlProps/ctrlProp116.xml><?xml version="1.0" encoding="utf-8"?>
<formControlPr xmlns="http://schemas.microsoft.com/office/spreadsheetml/2009/9/main" objectType="Drop" dropStyle="combo" dx="16" fmlaLink="$A$46" fmlaRange="OutOfStateTaxEE!$A$1:$A$62" sel="1" val="0"/>
</file>

<file path=xl/ctrlProps/ctrlProp117.xml><?xml version="1.0" encoding="utf-8"?>
<formControlPr xmlns="http://schemas.microsoft.com/office/spreadsheetml/2009/9/main" objectType="Drop" dropStyle="combo" dx="16" fmlaLink="$A$47" fmlaRange="'OutOfStateTaxEE Other'!$B$1:$B$33" sel="1" val="0"/>
</file>

<file path=xl/ctrlProps/ctrlProp118.xml><?xml version="1.0" encoding="utf-8"?>
<formControlPr xmlns="http://schemas.microsoft.com/office/spreadsheetml/2009/9/main" objectType="Drop" dropStyle="combo" dx="16" fmlaLink="$A$47" fmlaRange="'OutOfStateTaxEE Other'!$A$1:$A$33" sel="1" val="0"/>
</file>

<file path=xl/ctrlProps/ctrlProp119.xml><?xml version="1.0" encoding="utf-8"?>
<formControlPr xmlns="http://schemas.microsoft.com/office/spreadsheetml/2009/9/main" objectType="Drop" dropStyle="combo" dx="16" fmlaLink="$A$78" fmlaRange="OutOfStateTaxER!$B$1:$B$51" sel="1" val="0"/>
</file>

<file path=xl/ctrlProps/ctrlProp12.xml><?xml version="1.0" encoding="utf-8"?>
<formControlPr xmlns="http://schemas.microsoft.com/office/spreadsheetml/2009/9/main" objectType="Drop" dropStyle="combo" dx="22" fmlaLink="$A$25" fmlaRange="'PAY CODE'!$A$1:$A$282" sel="1" val="0"/>
</file>

<file path=xl/ctrlProps/ctrlProp120.xml><?xml version="1.0" encoding="utf-8"?>
<formControlPr xmlns="http://schemas.microsoft.com/office/spreadsheetml/2009/9/main" objectType="Drop" dropStyle="combo" dx="16" fmlaLink="$A$78" fmlaRange="OutOfStateTaxER!$A$1:$A$51" sel="1" val="0"/>
</file>

<file path=xl/ctrlProps/ctrlProp121.xml><?xml version="1.0" encoding="utf-8"?>
<formControlPr xmlns="http://schemas.microsoft.com/office/spreadsheetml/2009/9/main" objectType="Drop" dropStyle="combo" dx="16" fmlaLink="$A$97" fmlaRange="'OutOfStateTaxER Other'!$B$1:$B$14" sel="1" val="0"/>
</file>

<file path=xl/ctrlProps/ctrlProp122.xml><?xml version="1.0" encoding="utf-8"?>
<formControlPr xmlns="http://schemas.microsoft.com/office/spreadsheetml/2009/9/main" objectType="Drop" dropStyle="combo" dx="16" fmlaLink="$A$97" fmlaRange="'OutOfStateTaxER Other'!$A$1:$A$14" noThreeD="1" sel="1" val="0"/>
</file>

<file path=xl/ctrlProps/ctrlProp123.xml><?xml version="1.0" encoding="utf-8"?>
<formControlPr xmlns="http://schemas.microsoft.com/office/spreadsheetml/2009/9/main" objectType="Drop" dropStyle="combo" dx="16" fmlaLink="$A$50" fmlaRange="'Ret Hlth Sub EE'!$B$1:$B$11" noThreeD="1" sel="1" val="0"/>
</file>

<file path=xl/ctrlProps/ctrlProp124.xml><?xml version="1.0" encoding="utf-8"?>
<formControlPr xmlns="http://schemas.microsoft.com/office/spreadsheetml/2009/9/main" objectType="Drop" dropStyle="combo" dx="16" fmlaLink="$A$50" fmlaRange="'Ret Hlth Sub EE'!$A$1:$A$11" sel="1" val="0"/>
</file>

<file path=xl/ctrlProps/ctrlProp125.xml><?xml version="1.0" encoding="utf-8"?>
<formControlPr xmlns="http://schemas.microsoft.com/office/spreadsheetml/2009/9/main" objectType="Drop" dropStyle="combo" dx="16" fmlaLink="$A$87" fmlaRange="'Ret Hlth Sub ER'!$B$1:$B$11" sel="1" val="0"/>
</file>

<file path=xl/ctrlProps/ctrlProp126.xml><?xml version="1.0" encoding="utf-8"?>
<formControlPr xmlns="http://schemas.microsoft.com/office/spreadsheetml/2009/9/main" objectType="Drop" dropStyle="combo" dx="16" fmlaLink="$A$87" fmlaRange="'Ret Hlth Sub ER'!$A$1:$A$11" sel="1" val="0"/>
</file>

<file path=xl/ctrlProps/ctrlProp127.xml><?xml version="1.0" encoding="utf-8"?>
<formControlPr xmlns="http://schemas.microsoft.com/office/spreadsheetml/2009/9/main" objectType="Drop" dropStyle="combo" dx="22" fmlaLink="$D$4" fmlaRange="AGENCY!$B$1:$B$103" sel="1" val="0"/>
</file>

<file path=xl/ctrlProps/ctrlProp128.xml><?xml version="1.0" encoding="utf-8"?>
<formControlPr xmlns="http://schemas.microsoft.com/office/spreadsheetml/2009/9/main" objectType="Drop" dropStyle="combo" dx="22" fmlaLink="$D$4" fmlaRange="AGENCY!$A$1:$A$103" sel="1" val="102"/>
</file>

<file path=xl/ctrlProps/ctrlProp129.xml><?xml version="1.0" encoding="utf-8"?>
<formControlPr xmlns="http://schemas.microsoft.com/office/spreadsheetml/2009/9/main" objectType="Drop" dropStyle="combo" dx="22" fmlaLink="$A$19" fmlaRange="'PAY CODE'!$A$1:$A$282" sel="1" val="0"/>
</file>

<file path=xl/ctrlProps/ctrlProp13.xml><?xml version="1.0" encoding="utf-8"?>
<formControlPr xmlns="http://schemas.microsoft.com/office/spreadsheetml/2009/9/main" objectType="Drop" dropStyle="combo" dx="22" fmlaLink="$A$26" fmlaRange="'PAY CODE'!$A$1:$A$282" sel="1" val="0"/>
</file>

<file path=xl/ctrlProps/ctrlProp130.xml><?xml version="1.0" encoding="utf-8"?>
<formControlPr xmlns="http://schemas.microsoft.com/office/spreadsheetml/2009/9/main" objectType="Drop" dropStyle="combo" dx="22" fmlaLink="$A$20" fmlaRange="'PAY CODE'!$A$1:$A$282" sel="1" val="0"/>
</file>

<file path=xl/ctrlProps/ctrlProp131.xml><?xml version="1.0" encoding="utf-8"?>
<formControlPr xmlns="http://schemas.microsoft.com/office/spreadsheetml/2009/9/main" objectType="Drop" dropStyle="combo" dx="22" fmlaLink="$A$21" fmlaRange="'PAY CODE'!$A$1:$A$282" sel="1" val="0"/>
</file>

<file path=xl/ctrlProps/ctrlProp132.xml><?xml version="1.0" encoding="utf-8"?>
<formControlPr xmlns="http://schemas.microsoft.com/office/spreadsheetml/2009/9/main" objectType="Drop" dropStyle="combo" dx="22" fmlaLink="$A$19" fmlaRange="'PAY CODE'!$B$1:$B$282" sel="1" val="0"/>
</file>

<file path=xl/ctrlProps/ctrlProp133.xml><?xml version="1.0" encoding="utf-8"?>
<formControlPr xmlns="http://schemas.microsoft.com/office/spreadsheetml/2009/9/main" objectType="Drop" dropStyle="combo" dx="22" fmlaLink="$A$20" fmlaRange="'PAY CODE'!$B$1:$B$282" sel="1" val="0"/>
</file>

<file path=xl/ctrlProps/ctrlProp134.xml><?xml version="1.0" encoding="utf-8"?>
<formControlPr xmlns="http://schemas.microsoft.com/office/spreadsheetml/2009/9/main" objectType="Drop" dropStyle="combo" dx="22" fmlaLink="$A$22" fmlaRange="'PAY CODE'!$A$1:$A$282" sel="1" val="0"/>
</file>

<file path=xl/ctrlProps/ctrlProp135.xml><?xml version="1.0" encoding="utf-8"?>
<formControlPr xmlns="http://schemas.microsoft.com/office/spreadsheetml/2009/9/main" objectType="Drop" dropStyle="combo" dx="22" fmlaLink="$A$23" fmlaRange="'PAY CODE'!$A$1:$A$282" sel="1" val="0"/>
</file>

<file path=xl/ctrlProps/ctrlProp136.xml><?xml version="1.0" encoding="utf-8"?>
<formControlPr xmlns="http://schemas.microsoft.com/office/spreadsheetml/2009/9/main" objectType="Drop" dropStyle="combo" dx="22" fmlaLink="#REF!" fmlaRange="'PAY CODE'!$A$1:$A$282" sel="1" val="0"/>
</file>

<file path=xl/ctrlProps/ctrlProp137.xml><?xml version="1.0" encoding="utf-8"?>
<formControlPr xmlns="http://schemas.microsoft.com/office/spreadsheetml/2009/9/main" objectType="Drop" dropStyle="combo" dx="22" fmlaLink="$A$24" fmlaRange="'PAY CODE'!$A$1:$A$282" sel="1" val="0"/>
</file>

<file path=xl/ctrlProps/ctrlProp138.xml><?xml version="1.0" encoding="utf-8"?>
<formControlPr xmlns="http://schemas.microsoft.com/office/spreadsheetml/2009/9/main" objectType="Drop" dropStyle="combo" dx="22" fmlaLink="$A$25" fmlaRange="'PAY CODE'!$A$1:$A$282" sel="1" val="0"/>
</file>

<file path=xl/ctrlProps/ctrlProp139.xml><?xml version="1.0" encoding="utf-8"?>
<formControlPr xmlns="http://schemas.microsoft.com/office/spreadsheetml/2009/9/main" objectType="Drop" dropStyle="combo" dx="22" fmlaLink="$A$26" fmlaRange="'PAY CODE'!$A$1:$A$282" sel="1" val="0"/>
</file>

<file path=xl/ctrlProps/ctrlProp14.xml><?xml version="1.0" encoding="utf-8"?>
<formControlPr xmlns="http://schemas.microsoft.com/office/spreadsheetml/2009/9/main" objectType="Drop" dropStyle="combo" dx="22" fmlaLink="#REF!" fmlaRange="'Covid Pay Code'!$A$1:$A$5" sel="1" val="0"/>
</file>

<file path=xl/ctrlProps/ctrlProp140.xml><?xml version="1.0" encoding="utf-8"?>
<formControlPr xmlns="http://schemas.microsoft.com/office/spreadsheetml/2009/9/main" objectType="Drop" dropStyle="combo" dx="22" fmlaLink="#REF!" fmlaRange="'Covid Pay Code'!$A$1:$A$5" sel="1" val="0"/>
</file>

<file path=xl/ctrlProps/ctrlProp141.xml><?xml version="1.0" encoding="utf-8"?>
<formControlPr xmlns="http://schemas.microsoft.com/office/spreadsheetml/2009/9/main" objectType="Drop" dropStyle="combo" dx="22" fmlaLink="$A$21" fmlaRange="'PAY CODE'!$B$1:$B$282" sel="1" val="0"/>
</file>

<file path=xl/ctrlProps/ctrlProp142.xml><?xml version="1.0" encoding="utf-8"?>
<formControlPr xmlns="http://schemas.microsoft.com/office/spreadsheetml/2009/9/main" objectType="Drop" dropStyle="combo" dx="22" fmlaLink="$A$23" fmlaRange="'PAY CODE'!$B$1:$B$282" sel="1" val="0"/>
</file>

<file path=xl/ctrlProps/ctrlProp143.xml><?xml version="1.0" encoding="utf-8"?>
<formControlPr xmlns="http://schemas.microsoft.com/office/spreadsheetml/2009/9/main" objectType="Drop" dropStyle="combo" dx="22" fmlaLink="#REF!" fmlaRange="'PAY CODE'!$B$1:$B$282" sel="1" val="207"/>
</file>

<file path=xl/ctrlProps/ctrlProp144.xml><?xml version="1.0" encoding="utf-8"?>
<formControlPr xmlns="http://schemas.microsoft.com/office/spreadsheetml/2009/9/main" objectType="Drop" dropStyle="combo" dx="22" fmlaLink="$A$24" fmlaRange="'PAY CODE'!$B$1:$B$282" sel="1" val="0"/>
</file>

<file path=xl/ctrlProps/ctrlProp145.xml><?xml version="1.0" encoding="utf-8"?>
<formControlPr xmlns="http://schemas.microsoft.com/office/spreadsheetml/2009/9/main" objectType="Drop" dropStyle="combo" dx="22" fmlaLink="$A$25" fmlaRange="'PAY CODE'!$B$1:$B$282" sel="1" val="0"/>
</file>

<file path=xl/ctrlProps/ctrlProp146.xml><?xml version="1.0" encoding="utf-8"?>
<formControlPr xmlns="http://schemas.microsoft.com/office/spreadsheetml/2009/9/main" objectType="Drop" dropStyle="combo" dx="22" fmlaLink="$A$26" fmlaRange="'PAY CODE'!$B$1:$B$282" sel="1" val="0"/>
</file>

<file path=xl/ctrlProps/ctrlProp147.xml><?xml version="1.0" encoding="utf-8"?>
<formControlPr xmlns="http://schemas.microsoft.com/office/spreadsheetml/2009/9/main" objectType="Drop" dropStyle="combo" dx="22" fmlaLink="#REF!" fmlaRange="'Covid Pay Code'!$B$1:$B$5" sel="1" val="0"/>
</file>

<file path=xl/ctrlProps/ctrlProp148.xml><?xml version="1.0" encoding="utf-8"?>
<formControlPr xmlns="http://schemas.microsoft.com/office/spreadsheetml/2009/9/main" objectType="Drop" dropStyle="combo" dx="22" fmlaLink="$A$22" fmlaRange="'PAY CODE'!$B$1:$B$282" sel="1" val="0"/>
</file>

<file path=xl/ctrlProps/ctrlProp149.xml><?xml version="1.0" encoding="utf-8"?>
<formControlPr xmlns="http://schemas.microsoft.com/office/spreadsheetml/2009/9/main" objectType="Drop" dropStyle="combo" dx="22" fmlaLink="$A$51" fmlaRange="'HEALTH INS'!$A$1:$A$15" sel="1" val="0"/>
</file>

<file path=xl/ctrlProps/ctrlProp15.xml><?xml version="1.0" encoding="utf-8"?>
<formControlPr xmlns="http://schemas.microsoft.com/office/spreadsheetml/2009/9/main" objectType="Drop" dropStyle="combo" dx="22" fmlaLink="$A$21" fmlaRange="'PAY CODE'!$B$1:$B$282" sel="1" val="0"/>
</file>

<file path=xl/ctrlProps/ctrlProp150.xml><?xml version="1.0" encoding="utf-8"?>
<formControlPr xmlns="http://schemas.microsoft.com/office/spreadsheetml/2009/9/main" objectType="Drop" dropStyle="combo" dx="22" fmlaLink="$A$52" fmlaRange="'DENTAL INS'!$A$1:$A$5" sel="1" val="0"/>
</file>

<file path=xl/ctrlProps/ctrlProp151.xml><?xml version="1.0" encoding="utf-8"?>
<formControlPr xmlns="http://schemas.microsoft.com/office/spreadsheetml/2009/9/main" objectType="Drop" dropStyle="combo" dx="22" fmlaLink="$A$53" fmlaRange="'OTHER INS PRETAX '!$A$1:$A$19" sel="1" val="3"/>
</file>

<file path=xl/ctrlProps/ctrlProp152.xml><?xml version="1.0" encoding="utf-8"?>
<formControlPr xmlns="http://schemas.microsoft.com/office/spreadsheetml/2009/9/main" objectType="Drop" dropStyle="combo" dx="22" fmlaLink="$A$57" fmlaRange="'OTHER INS TAXABLE '!$A$1:$A$50" sel="1" val="0"/>
</file>

<file path=xl/ctrlProps/ctrlProp153.xml><?xml version="1.0" encoding="utf-8"?>
<formControlPr xmlns="http://schemas.microsoft.com/office/spreadsheetml/2009/9/main" objectType="Drop" dropStyle="combo" dx="22" fmlaLink="$A$60" fmlaRange="'OTHER PRETAX DED '!$A$1:$A$9" sel="1" val="0"/>
</file>

<file path=xl/ctrlProps/ctrlProp154.xml><?xml version="1.0" encoding="utf-8"?>
<formControlPr xmlns="http://schemas.microsoft.com/office/spreadsheetml/2009/9/main" objectType="Drop" dropStyle="combo" dx="22" fmlaLink="$A$61" fmlaRange="'OTHER PRETAX DED '!$A$1:$A$9" sel="1" val="0"/>
</file>

<file path=xl/ctrlProps/ctrlProp155.xml><?xml version="1.0" encoding="utf-8"?>
<formControlPr xmlns="http://schemas.microsoft.com/office/spreadsheetml/2009/9/main" objectType="Drop" dropStyle="combo" dx="22" fmlaLink="$A$64" fmlaRange="'OTHER AFTER TAX DED '!$A$1:$A$93" sel="1" val="0"/>
</file>

<file path=xl/ctrlProps/ctrlProp156.xml><?xml version="1.0" encoding="utf-8"?>
<formControlPr xmlns="http://schemas.microsoft.com/office/spreadsheetml/2009/9/main" objectType="Drop" dropStyle="combo" dx="22" fmlaLink="$A$65" fmlaRange="'OTHER AFTER TAX DED '!$A$1:$A$93" sel="1" val="0"/>
</file>

<file path=xl/ctrlProps/ctrlProp157.xml><?xml version="1.0" encoding="utf-8"?>
<formControlPr xmlns="http://schemas.microsoft.com/office/spreadsheetml/2009/9/main" objectType="Drop" dropStyle="combo" dx="22" fmlaLink="$A$49" fmlaRange="'RETIREMENT EE'!$A$1:$A$88" sel="1" val="27"/>
</file>

<file path=xl/ctrlProps/ctrlProp158.xml><?xml version="1.0" encoding="utf-8"?>
<formControlPr xmlns="http://schemas.microsoft.com/office/spreadsheetml/2009/9/main" objectType="Drop" dropStyle="combo" dx="22" fmlaLink="$A$54" fmlaRange="'OTHER INS PRETAX '!$A$1:$A$19" sel="1" val="0"/>
</file>

<file path=xl/ctrlProps/ctrlProp159.xml><?xml version="1.0" encoding="utf-8"?>
<formControlPr xmlns="http://schemas.microsoft.com/office/spreadsheetml/2009/9/main" objectType="Drop" dropStyle="combo" dx="22" fmlaLink="$A$49" fmlaRange="'RETIREMENT EE'!$B$1:$B$88" sel="1" val="0"/>
</file>

<file path=xl/ctrlProps/ctrlProp16.xml><?xml version="1.0" encoding="utf-8"?>
<formControlPr xmlns="http://schemas.microsoft.com/office/spreadsheetml/2009/9/main" objectType="Drop" dropStyle="combo" dx="22" fmlaLink="$A$23" fmlaRange="'PAY CODE'!$B$1:$B$282" sel="1" val="0"/>
</file>

<file path=xl/ctrlProps/ctrlProp160.xml><?xml version="1.0" encoding="utf-8"?>
<formControlPr xmlns="http://schemas.microsoft.com/office/spreadsheetml/2009/9/main" objectType="Drop" dropStyle="combo" dx="22" fmlaLink="$A$51" fmlaRange="'HEALTH INS'!$B$1:$B$15" sel="1" val="0"/>
</file>

<file path=xl/ctrlProps/ctrlProp161.xml><?xml version="1.0" encoding="utf-8"?>
<formControlPr xmlns="http://schemas.microsoft.com/office/spreadsheetml/2009/9/main" objectType="Drop" dropStyle="combo" dx="22" fmlaLink="$A$52" fmlaRange="'DENTAL INS'!$B$1:$B$5" sel="1" val="0"/>
</file>

<file path=xl/ctrlProps/ctrlProp162.xml><?xml version="1.0" encoding="utf-8"?>
<formControlPr xmlns="http://schemas.microsoft.com/office/spreadsheetml/2009/9/main" objectType="Drop" dropStyle="combo" dx="22" fmlaLink="$A$53" fmlaRange="'OTHER INS PRETAX '!$B$1:$B$19" sel="1" val="0"/>
</file>

<file path=xl/ctrlProps/ctrlProp163.xml><?xml version="1.0" encoding="utf-8"?>
<formControlPr xmlns="http://schemas.microsoft.com/office/spreadsheetml/2009/9/main" objectType="Drop" dropStyle="combo" dx="22" fmlaLink="$A$54" fmlaRange="'OTHER INS PRETAX '!$B$1:$B$19" sel="1" val="0"/>
</file>

<file path=xl/ctrlProps/ctrlProp164.xml><?xml version="1.0" encoding="utf-8"?>
<formControlPr xmlns="http://schemas.microsoft.com/office/spreadsheetml/2009/9/main" objectType="Drop" dropStyle="combo" dx="22" fmlaLink="$A$58" fmlaRange="'OTHER INS TAXABLE '!$A$1:$A$50" sel="1" val="0"/>
</file>

<file path=xl/ctrlProps/ctrlProp165.xml><?xml version="1.0" encoding="utf-8"?>
<formControlPr xmlns="http://schemas.microsoft.com/office/spreadsheetml/2009/9/main" objectType="Drop" dropStyle="combo" dx="22" fmlaLink="$A$57" fmlaRange="'OTHER INS TAXABLE '!$B$1:$B$50" sel="1" val="0"/>
</file>

<file path=xl/ctrlProps/ctrlProp166.xml><?xml version="1.0" encoding="utf-8"?>
<formControlPr xmlns="http://schemas.microsoft.com/office/spreadsheetml/2009/9/main" objectType="Drop" dropStyle="combo" dx="22" fmlaLink="$A$58" fmlaRange="'OTHER INS TAXABLE '!$B:$B" sel="1" val="0"/>
</file>

<file path=xl/ctrlProps/ctrlProp167.xml><?xml version="1.0" encoding="utf-8"?>
<formControlPr xmlns="http://schemas.microsoft.com/office/spreadsheetml/2009/9/main" objectType="Drop" dropStyle="combo" dx="22" fmlaLink="$A$60" fmlaRange="'OTHER PRETAX DED '!$B$1:$B$7" sel="1" val="0"/>
</file>

<file path=xl/ctrlProps/ctrlProp168.xml><?xml version="1.0" encoding="utf-8"?>
<formControlPr xmlns="http://schemas.microsoft.com/office/spreadsheetml/2009/9/main" objectType="Drop" dropStyle="combo" dx="22" fmlaLink="$A$61" fmlaRange="'OTHER PRETAX DED '!$B$1:$B$7" sel="1" val="0"/>
</file>

<file path=xl/ctrlProps/ctrlProp169.xml><?xml version="1.0" encoding="utf-8"?>
<formControlPr xmlns="http://schemas.microsoft.com/office/spreadsheetml/2009/9/main" objectType="Drop" dropStyle="combo" dx="22" fmlaLink="$A$64" fmlaRange="'OTHER AFTER TAX DED '!$B$1:$B$93" sel="1" val="0"/>
</file>

<file path=xl/ctrlProps/ctrlProp17.xml><?xml version="1.0" encoding="utf-8"?>
<formControlPr xmlns="http://schemas.microsoft.com/office/spreadsheetml/2009/9/main" objectType="Drop" dropStyle="combo" dx="22" fmlaLink="#REF!" fmlaRange="'PAY CODE'!$B$1:$B$282" sel="1" val="207"/>
</file>

<file path=xl/ctrlProps/ctrlProp170.xml><?xml version="1.0" encoding="utf-8"?>
<formControlPr xmlns="http://schemas.microsoft.com/office/spreadsheetml/2009/9/main" objectType="Drop" dropStyle="combo" dx="22" fmlaLink="$A$65" fmlaRange="'OTHER AFTER TAX DED '!$B$1:$B$93" sel="1" val="0"/>
</file>

<file path=xl/ctrlProps/ctrlProp171.xml><?xml version="1.0" encoding="utf-8"?>
<formControlPr xmlns="http://schemas.microsoft.com/office/spreadsheetml/2009/9/main" objectType="Drop" dropStyle="combo" dx="22" fmlaLink="$A$86" fmlaRange="'RETIREMENT ER'!$A$1:$A$255" sel="1" val="0"/>
</file>

<file path=xl/ctrlProps/ctrlProp172.xml><?xml version="1.0" encoding="utf-8"?>
<formControlPr xmlns="http://schemas.microsoft.com/office/spreadsheetml/2009/9/main" objectType="Drop" dropStyle="combo" dx="22" fmlaLink="$A$51" fmlaRange="'HEALTH INS'!$A$1:$A$15" sel="1" val="0"/>
</file>

<file path=xl/ctrlProps/ctrlProp173.xml><?xml version="1.0" encoding="utf-8"?>
<formControlPr xmlns="http://schemas.microsoft.com/office/spreadsheetml/2009/9/main" objectType="Drop" dropStyle="combo" dx="22" fmlaLink="$A$52" fmlaRange="'DENTAL INS'!$A$1:$A$5" sel="1" val="0"/>
</file>

<file path=xl/ctrlProps/ctrlProp174.xml><?xml version="1.0" encoding="utf-8"?>
<formControlPr xmlns="http://schemas.microsoft.com/office/spreadsheetml/2009/9/main" objectType="Drop" dropStyle="combo" dx="22" fmlaLink="$A$86" fmlaRange="'RETIREMENT ER'!$B$1:$B$255" sel="1" val="0"/>
</file>

<file path=xl/ctrlProps/ctrlProp175.xml><?xml version="1.0" encoding="utf-8"?>
<formControlPr xmlns="http://schemas.microsoft.com/office/spreadsheetml/2009/9/main" objectType="Drop" dropStyle="combo" dx="22" fmlaLink="$A$51" fmlaRange="'HEALTH INS'!$C$1:$C$15" sel="1" val="0"/>
</file>

<file path=xl/ctrlProps/ctrlProp176.xml><?xml version="1.0" encoding="utf-8"?>
<formControlPr xmlns="http://schemas.microsoft.com/office/spreadsheetml/2009/9/main" objectType="Drop" dropStyle="combo" dx="22" fmlaLink="$A$52" fmlaRange="'DENTAL INS'!$C$1:$C$5" sel="1" val="0"/>
</file>

<file path=xl/ctrlProps/ctrlProp177.xml><?xml version="1.0" encoding="utf-8"?>
<formControlPr xmlns="http://schemas.microsoft.com/office/spreadsheetml/2009/9/main" objectType="Drop" dropStyle="combo" dx="22" fmlaLink="$A$90" fmlaRange="'ER LTD'!$A$1:$A$5" sel="1" val="0"/>
</file>

<file path=xl/ctrlProps/ctrlProp178.xml><?xml version="1.0" encoding="utf-8"?>
<formControlPr xmlns="http://schemas.microsoft.com/office/spreadsheetml/2009/9/main" objectType="Drop" dropStyle="combo" dx="22" fmlaLink="$A$90" fmlaRange="'ER LTD'!$B$1:$B$5" sel="1" val="0"/>
</file>

<file path=xl/ctrlProps/ctrlProp179.xml><?xml version="1.0" encoding="utf-8"?>
<formControlPr xmlns="http://schemas.microsoft.com/office/spreadsheetml/2009/9/main" objectType="Drop" dropStyle="combo" dx="22" fmlaLink="$A$55" fmlaRange="'OTHER INS PRETAX '!$A$1:$A$19" sel="1" val="6"/>
</file>

<file path=xl/ctrlProps/ctrlProp18.xml><?xml version="1.0" encoding="utf-8"?>
<formControlPr xmlns="http://schemas.microsoft.com/office/spreadsheetml/2009/9/main" objectType="Drop" dropStyle="combo" dx="22" fmlaLink="$A$24" fmlaRange="'PAY CODE'!$B$1:$B$282" sel="1" val="0"/>
</file>

<file path=xl/ctrlProps/ctrlProp180.xml><?xml version="1.0" encoding="utf-8"?>
<formControlPr xmlns="http://schemas.microsoft.com/office/spreadsheetml/2009/9/main" objectType="Drop" dropStyle="combo" dx="22" fmlaLink="$A$55" fmlaRange="'OTHER INS PRETAX '!$B$1:$B$19" sel="1" val="0"/>
</file>

<file path=xl/ctrlProps/ctrlProp181.xml><?xml version="1.0" encoding="utf-8"?>
<formControlPr xmlns="http://schemas.microsoft.com/office/spreadsheetml/2009/9/main" objectType="Drop" dropStyle="combo" dx="22" fmlaLink="$A$56" fmlaRange="'OTHER INS PRETAX '!$A$1:$A$19" sel="1" val="0"/>
</file>

<file path=xl/ctrlProps/ctrlProp182.xml><?xml version="1.0" encoding="utf-8"?>
<formControlPr xmlns="http://schemas.microsoft.com/office/spreadsheetml/2009/9/main" objectType="Drop" dropStyle="combo" dx="22" fmlaLink="$A$56" fmlaRange="'OTHER INS PRETAX '!$B$1:$B$19" sel="1" val="0"/>
</file>

<file path=xl/ctrlProps/ctrlProp183.xml><?xml version="1.0" encoding="utf-8"?>
<formControlPr xmlns="http://schemas.microsoft.com/office/spreadsheetml/2009/9/main" objectType="Drop" dropStyle="combo" dx="22" fmlaLink="$A$27" fmlaRange="'PAY CODE'!$A$1:$A$282" sel="1" val="0"/>
</file>

<file path=xl/ctrlProps/ctrlProp184.xml><?xml version="1.0" encoding="utf-8"?>
<formControlPr xmlns="http://schemas.microsoft.com/office/spreadsheetml/2009/9/main" objectType="Drop" dropStyle="combo" dx="22" fmlaLink="$A$28" fmlaRange="'PAY CODE'!$A$1:$A$282" sel="1" val="0"/>
</file>

<file path=xl/ctrlProps/ctrlProp185.xml><?xml version="1.0" encoding="utf-8"?>
<formControlPr xmlns="http://schemas.microsoft.com/office/spreadsheetml/2009/9/main" objectType="Drop" dropStyle="combo" dx="22" fmlaLink="$A$27" fmlaRange="'PAY CODE'!$B$1:$B$282" sel="1" val="207"/>
</file>

<file path=xl/ctrlProps/ctrlProp186.xml><?xml version="1.0" encoding="utf-8"?>
<formControlPr xmlns="http://schemas.microsoft.com/office/spreadsheetml/2009/9/main" objectType="Drop" dropStyle="combo" dx="22" fmlaLink="$A$28" fmlaRange="'PAY CODE'!$B$1:$B$282" sel="1" val="0"/>
</file>

<file path=xl/ctrlProps/ctrlProp187.xml><?xml version="1.0" encoding="utf-8"?>
<formControlPr xmlns="http://schemas.microsoft.com/office/spreadsheetml/2009/9/main" objectType="Drop" dropStyle="combo" dx="22" fmlaLink="$A$31" fmlaRange="'NON-TAX TRAVEL'!$A$1:$A$16" sel="1" val="0"/>
</file>

<file path=xl/ctrlProps/ctrlProp188.xml><?xml version="1.0" encoding="utf-8"?>
<formControlPr xmlns="http://schemas.microsoft.com/office/spreadsheetml/2009/9/main" objectType="Drop" dropStyle="combo" dx="22" fmlaLink="$A$31" fmlaRange="'NON-TAX TRAVEL'!$B$1:$B$16" sel="1" val="0"/>
</file>

<file path=xl/ctrlProps/ctrlProp189.xml><?xml version="1.0" encoding="utf-8"?>
<formControlPr xmlns="http://schemas.microsoft.com/office/spreadsheetml/2009/9/main" objectType="Drop" dropStyle="combo" dx="22" fmlaLink="$A$33" fmlaRange="'TAX TRAVEL'!$A$1:$A$5" sel="1" val="0"/>
</file>

<file path=xl/ctrlProps/ctrlProp19.xml><?xml version="1.0" encoding="utf-8"?>
<formControlPr xmlns="http://schemas.microsoft.com/office/spreadsheetml/2009/9/main" objectType="Drop" dropStyle="combo" dx="22" fmlaLink="$A$25" fmlaRange="'PAY CODE'!$B$1:$B$282" sel="1" val="0"/>
</file>

<file path=xl/ctrlProps/ctrlProp190.xml><?xml version="1.0" encoding="utf-8"?>
<formControlPr xmlns="http://schemas.microsoft.com/office/spreadsheetml/2009/9/main" objectType="Drop" dropStyle="combo" dx="22" fmlaLink="$A$33" fmlaRange="'TAX TRAVEL'!$B$1:$B$5" sel="1" val="0"/>
</file>

<file path=xl/ctrlProps/ctrlProp191.xml><?xml version="1.0" encoding="utf-8"?>
<formControlPr xmlns="http://schemas.microsoft.com/office/spreadsheetml/2009/9/main" objectType="Drop" dropStyle="combo" dx="22" fmlaLink="$A$59" fmlaRange="'OTHER INS TAXABLE '!$A$1:$A$50" sel="1" val="0"/>
</file>

<file path=xl/ctrlProps/ctrlProp192.xml><?xml version="1.0" encoding="utf-8"?>
<formControlPr xmlns="http://schemas.microsoft.com/office/spreadsheetml/2009/9/main" objectType="Drop" dropStyle="combo" dx="22" fmlaLink="$A$58" fmlaRange="'OTHER INS TAXABLE '!$B$1:$B$46" sel="1" val="0"/>
</file>

<file path=xl/ctrlProps/ctrlProp193.xml><?xml version="1.0" encoding="utf-8"?>
<formControlPr xmlns="http://schemas.microsoft.com/office/spreadsheetml/2009/9/main" objectType="Drop" dropStyle="combo" dx="22" fmlaLink="$A$61" fmlaRange="'OTHER INS TAXABLE '!$B$1:$B$46" sel="1" val="0"/>
</file>

<file path=xl/ctrlProps/ctrlProp194.xml><?xml version="1.0" encoding="utf-8"?>
<formControlPr xmlns="http://schemas.microsoft.com/office/spreadsheetml/2009/9/main" objectType="Drop" dropStyle="combo" dx="22" fmlaLink="$A$34" fmlaRange="'TAX MILITARY DIFF'!$A$1:$A$2" sel="1" val="0"/>
</file>

<file path=xl/ctrlProps/ctrlProp195.xml><?xml version="1.0" encoding="utf-8"?>
<formControlPr xmlns="http://schemas.microsoft.com/office/spreadsheetml/2009/9/main" objectType="Drop" dropStyle="combo" dx="22" fmlaLink="$A$34" fmlaRange="'TAX MILITARY DIFF'!$B$1:$B$2" sel="1" val="0"/>
</file>

<file path=xl/ctrlProps/ctrlProp196.xml><?xml version="1.0" encoding="utf-8"?>
<formControlPr xmlns="http://schemas.microsoft.com/office/spreadsheetml/2009/9/main" objectType="Drop" dropStyle="combo" dx="22" fmlaLink="$A$66" fmlaRange="GARNISHMENTS!$A$1:$A$31" sel="1" val="0"/>
</file>

<file path=xl/ctrlProps/ctrlProp197.xml><?xml version="1.0" encoding="utf-8"?>
<formControlPr xmlns="http://schemas.microsoft.com/office/spreadsheetml/2009/9/main" objectType="Drop" dropStyle="combo" dx="22" fmlaLink="$A$66" fmlaRange="GARNISHMENTS!$B$1:$B$31" sel="1" val="0"/>
</file>

<file path=xl/ctrlProps/ctrlProp198.xml><?xml version="1.0" encoding="utf-8"?>
<formControlPr xmlns="http://schemas.microsoft.com/office/spreadsheetml/2009/9/main" objectType="Drop" dropStyle="combo" dx="22" fmlaLink="$A$30" fmlaRange="'NON TAX RMB'!$A$1:$A$19" sel="1" val="0"/>
</file>

<file path=xl/ctrlProps/ctrlProp199.xml><?xml version="1.0" encoding="utf-8"?>
<formControlPr xmlns="http://schemas.microsoft.com/office/spreadsheetml/2009/9/main" objectType="Drop" dropStyle="combo" dx="22" fmlaLink="$A$30" fmlaRange="'NON TAX RMB'!$B$1:$B$19" sel="1" val="10"/>
</file>

<file path=xl/ctrlProps/ctrlProp2.xml><?xml version="1.0" encoding="utf-8"?>
<formControlPr xmlns="http://schemas.microsoft.com/office/spreadsheetml/2009/9/main" objectType="Drop" dropStyle="combo" dx="22" fmlaLink="$D$4" fmlaRange="AGENCY!$A$1:$A$103" sel="1" val="102"/>
</file>

<file path=xl/ctrlProps/ctrlProp20.xml><?xml version="1.0" encoding="utf-8"?>
<formControlPr xmlns="http://schemas.microsoft.com/office/spreadsheetml/2009/9/main" objectType="Drop" dropStyle="combo" dx="22" fmlaLink="$A$26" fmlaRange="'PAY CODE'!$B$1:$B$282" sel="1" val="0"/>
</file>

<file path=xl/ctrlProps/ctrlProp200.xml><?xml version="1.0" encoding="utf-8"?>
<formControlPr xmlns="http://schemas.microsoft.com/office/spreadsheetml/2009/9/main" objectType="Drop" dropStyle="combo" dx="22" fmlaLink="$A$62" fmlaRange="BUYBACKS!$A$1:$A$11" sel="1" val="0"/>
</file>

<file path=xl/ctrlProps/ctrlProp201.xml><?xml version="1.0" encoding="utf-8"?>
<formControlPr xmlns="http://schemas.microsoft.com/office/spreadsheetml/2009/9/main" objectType="Drop" dropStyle="combo" dx="22" fmlaLink="$A$62" fmlaRange="BUYBACKS!$B$1:$B$11" sel="1" val="0"/>
</file>

<file path=xl/ctrlProps/ctrlProp202.xml><?xml version="1.0" encoding="utf-8"?>
<formControlPr xmlns="http://schemas.microsoft.com/office/spreadsheetml/2009/9/main" objectType="Drop" dropStyle="combo" dx="22" fmlaLink="$A$58" fmlaRange="'OTHER INS TAXABLE '!$B$1:$B$50" sel="1" val="40"/>
</file>

<file path=xl/ctrlProps/ctrlProp203.xml><?xml version="1.0" encoding="utf-8"?>
<formControlPr xmlns="http://schemas.microsoft.com/office/spreadsheetml/2009/9/main" objectType="Drop" dropStyle="combo" dx="22" fmlaLink="$A$58" fmlaRange="'OTHER INS TAXABLE '!$B:$B" sel="1" val="0"/>
</file>

<file path=xl/ctrlProps/ctrlProp204.xml><?xml version="1.0" encoding="utf-8"?>
<formControlPr xmlns="http://schemas.microsoft.com/office/spreadsheetml/2009/9/main" objectType="Drop" dropStyle="combo" dx="22" fmlaLink="$A$59" fmlaRange="'OTHER INS TAXABLE '!$B$1:$B$46" sel="1" val="0"/>
</file>

<file path=xl/ctrlProps/ctrlProp205.xml><?xml version="1.0" encoding="utf-8"?>
<formControlPr xmlns="http://schemas.microsoft.com/office/spreadsheetml/2009/9/main" objectType="Drop" dropStyle="combo" dx="22" fmlaLink="$A$61" fmlaRange="'OTHER PRETAX DED '!$B$1:$B$9" sel="1" val="0"/>
</file>

<file path=xl/ctrlProps/ctrlProp206.xml><?xml version="1.0" encoding="utf-8"?>
<formControlPr xmlns="http://schemas.microsoft.com/office/spreadsheetml/2009/9/main" objectType="Drop" dropStyle="combo" dx="22" fmlaLink="$A$58" fmlaRange="'OTHER INS TAXABLE '!$B:$B" sel="1" val="0"/>
</file>

<file path=xl/ctrlProps/ctrlProp207.xml><?xml version="1.0" encoding="utf-8"?>
<formControlPr xmlns="http://schemas.microsoft.com/office/spreadsheetml/2009/9/main" objectType="Drop" dropStyle="combo" dx="22" fmlaLink="$A$59" fmlaRange="'OTHER INS TAXABLE '!$B$1:$B$46" sel="1" val="2"/>
</file>

<file path=xl/ctrlProps/ctrlProp208.xml><?xml version="1.0" encoding="utf-8"?>
<formControlPr xmlns="http://schemas.microsoft.com/office/spreadsheetml/2009/9/main" objectType="Drop" dropStyle="combo" dx="22" fmlaLink="$A$60" fmlaRange="'OTHER PRETAX DED '!$B$1:$B$7" sel="1" val="0"/>
</file>

<file path=xl/ctrlProps/ctrlProp209.xml><?xml version="1.0" encoding="utf-8"?>
<formControlPr xmlns="http://schemas.microsoft.com/office/spreadsheetml/2009/9/main" objectType="Drop" dropStyle="combo" dx="22" fmlaLink="$A$61" fmlaRange="'OTHER PRETAX DED '!$B$1:$B$7" sel="1" val="0"/>
</file>

<file path=xl/ctrlProps/ctrlProp21.xml><?xml version="1.0" encoding="utf-8"?>
<formControlPr xmlns="http://schemas.microsoft.com/office/spreadsheetml/2009/9/main" objectType="Drop" dropStyle="combo" dx="22" fmlaLink="#REF!" fmlaRange="'Covid Pay Code'!$B$1:$B$5" sel="1" val="0"/>
</file>

<file path=xl/ctrlProps/ctrlProp210.xml><?xml version="1.0" encoding="utf-8"?>
<formControlPr xmlns="http://schemas.microsoft.com/office/spreadsheetml/2009/9/main" objectType="Drop" dropStyle="combo" dx="22" fmlaLink="$A$61" fmlaRange="'OTHER INS TAXABLE '!$B$1:$B$46" sel="1" val="0"/>
</file>

<file path=xl/ctrlProps/ctrlProp211.xml><?xml version="1.0" encoding="utf-8"?>
<formControlPr xmlns="http://schemas.microsoft.com/office/spreadsheetml/2009/9/main" objectType="Drop" dropStyle="combo" dx="22" fmlaLink="$A$60" fmlaRange="'OTHER PRETAX DED '!$B$1:$B$9" sel="1" val="0"/>
</file>

<file path=xl/ctrlProps/ctrlProp212.xml><?xml version="1.0" encoding="utf-8"?>
<formControlPr xmlns="http://schemas.microsoft.com/office/spreadsheetml/2009/9/main" objectType="Drop" dropStyle="combo" dx="22" fmlaLink="$A$58" fmlaRange="'OTHER INS TAXABLE '!$B:$B" sel="1" val="0"/>
</file>

<file path=xl/ctrlProps/ctrlProp213.xml><?xml version="1.0" encoding="utf-8"?>
<formControlPr xmlns="http://schemas.microsoft.com/office/spreadsheetml/2009/9/main" objectType="Drop" dropStyle="combo" dx="22" fmlaLink="$A$59" fmlaRange="'OTHER INS TAXABLE '!$B$1:$B$50" sel="1" val="0"/>
</file>

<file path=xl/ctrlProps/ctrlProp214.xml><?xml version="1.0" encoding="utf-8"?>
<formControlPr xmlns="http://schemas.microsoft.com/office/spreadsheetml/2009/9/main" objectType="Drop" dropLines="3" dropStyle="combo" dx="22" fmlaLink="B11" fmlaRange="OverpaymentType!$A$1:$A$3" sel="1" val="0"/>
</file>

<file path=xl/ctrlProps/ctrlProp215.xml><?xml version="1.0" encoding="utf-8"?>
<formControlPr xmlns="http://schemas.microsoft.com/office/spreadsheetml/2009/9/main" objectType="Drop" dropStyle="combo" dx="22" fmlaLink="$A$29" fmlaRange="'NON TAX UNIFORM'!$A$1:$A$2" sel="1" val="0"/>
</file>

<file path=xl/ctrlProps/ctrlProp216.xml><?xml version="1.0" encoding="utf-8"?>
<formControlPr xmlns="http://schemas.microsoft.com/office/spreadsheetml/2009/9/main" objectType="Drop" dropStyle="combo" dx="22" fmlaLink="$A$29" fmlaRange="'NON TAX UNIFORM'!$B$1:$B$2" sel="1" val="0"/>
</file>

<file path=xl/ctrlProps/ctrlProp217.xml><?xml version="1.0" encoding="utf-8"?>
<formControlPr xmlns="http://schemas.microsoft.com/office/spreadsheetml/2009/9/main" objectType="Drop" dropStyle="combo" dx="22" fmlaLink="$A$32" fmlaRange="'TAX RMB'!$A$1:$A$4" sel="1" val="0"/>
</file>

<file path=xl/ctrlProps/ctrlProp218.xml><?xml version="1.0" encoding="utf-8"?>
<formControlPr xmlns="http://schemas.microsoft.com/office/spreadsheetml/2009/9/main" objectType="Drop" dropStyle="combo" dx="22" fmlaLink="$A$32" fmlaRange="'TAX RMB'!$B$1:$B$4" sel="1" val="0"/>
</file>

<file path=xl/ctrlProps/ctrlProp219.xml><?xml version="1.0" encoding="utf-8"?>
<formControlPr xmlns="http://schemas.microsoft.com/office/spreadsheetml/2009/9/main" objectType="Drop" dropStyle="combo" dx="22" fmlaLink="$A$91" fmlaRange="'ER HSA'!$A$1:$A$8" sel="1" val="0"/>
</file>

<file path=xl/ctrlProps/ctrlProp22.xml><?xml version="1.0" encoding="utf-8"?>
<formControlPr xmlns="http://schemas.microsoft.com/office/spreadsheetml/2009/9/main" objectType="Drop" dropStyle="combo" dx="22" fmlaLink="$A$22" fmlaRange="'PAY CODE'!$B$1:$B$282" sel="1" val="0"/>
</file>

<file path=xl/ctrlProps/ctrlProp220.xml><?xml version="1.0" encoding="utf-8"?>
<formControlPr xmlns="http://schemas.microsoft.com/office/spreadsheetml/2009/9/main" objectType="Drop" dropStyle="combo" dx="22" fmlaLink="$A$91" fmlaRange="'ER HSA'!$B$1:$B$8" sel="1" val="0"/>
</file>

<file path=xl/ctrlProps/ctrlProp221.xml><?xml version="1.0" encoding="utf-8"?>
<formControlPr xmlns="http://schemas.microsoft.com/office/spreadsheetml/2009/9/main" objectType="Drop" dropStyle="combo" dx="22" fmlaLink="A92" fmlaRange="'ER - ACR'!$A$1:$A$85" sel="1" val="14"/>
</file>

<file path=xl/ctrlProps/ctrlProp222.xml><?xml version="1.0" encoding="utf-8"?>
<formControlPr xmlns="http://schemas.microsoft.com/office/spreadsheetml/2009/9/main" objectType="Drop" dropStyle="combo" dx="22" fmlaLink="$A$92" fmlaRange="'ER - ACR'!$B$1:$B$85" sel="1" val="0"/>
</file>

<file path=xl/ctrlProps/ctrlProp223.xml><?xml version="1.0" encoding="utf-8"?>
<formControlPr xmlns="http://schemas.microsoft.com/office/spreadsheetml/2009/9/main" objectType="Drop" dropStyle="combo" dx="22" fmlaLink="$A$48" fmlaRange="'ASRS LTD EE'!$A$1:$A$73" sel="1" val="0"/>
</file>

<file path=xl/ctrlProps/ctrlProp224.xml><?xml version="1.0" encoding="utf-8"?>
<formControlPr xmlns="http://schemas.microsoft.com/office/spreadsheetml/2009/9/main" objectType="Drop" dropStyle="combo" dx="22" fmlaLink="$A$48" fmlaRange="'ASRS LTD EE'!$B$1:$B$73" sel="1" val="0"/>
</file>

<file path=xl/ctrlProps/ctrlProp225.xml><?xml version="1.0" encoding="utf-8"?>
<formControlPr xmlns="http://schemas.microsoft.com/office/spreadsheetml/2009/9/main" objectType="Drop" dropStyle="combo" dx="22" fmlaLink="$A$85" fmlaRange="'ASRS LTD ER'!$B$1:$B$73" sel="1" val="0"/>
</file>

<file path=xl/ctrlProps/ctrlProp226.xml><?xml version="1.0" encoding="utf-8"?>
<formControlPr xmlns="http://schemas.microsoft.com/office/spreadsheetml/2009/9/main" objectType="Drop" dropStyle="combo" dx="22" fmlaLink="$A$85" fmlaRange="'ASRS LTD ER'!$A$1:$A$73" sel="1" val="0"/>
</file>

<file path=xl/ctrlProps/ctrlProp227.xml><?xml version="1.0" encoding="utf-8"?>
<formControlPr xmlns="http://schemas.microsoft.com/office/spreadsheetml/2009/9/main" objectType="Drop" dropStyle="combo" dx="22" fmlaLink="$A$93" fmlaRange="'SUPP BENEFIT ER RET'!$A$1:$A$180" sel="1" val="5"/>
</file>

<file path=xl/ctrlProps/ctrlProp228.xml><?xml version="1.0" encoding="utf-8"?>
<formControlPr xmlns="http://schemas.microsoft.com/office/spreadsheetml/2009/9/main" objectType="Drop" dropStyle="combo" dx="22" fmlaLink="$A$93" fmlaRange="'SUPP BENEFIT ER RET'!$B$1:$B$180" sel="1" val="0"/>
</file>

<file path=xl/ctrlProps/ctrlProp229.xml><?xml version="1.0" encoding="utf-8"?>
<formControlPr xmlns="http://schemas.microsoft.com/office/spreadsheetml/2009/9/main" objectType="Drop" dropStyle="combo" dx="22" fmlaLink="$A$94" fmlaRange="'LEGACY RATE'!$A$1:$A$59" noThreeD="1" sel="1" val="0"/>
</file>

<file path=xl/ctrlProps/ctrlProp23.xml><?xml version="1.0" encoding="utf-8"?>
<formControlPr xmlns="http://schemas.microsoft.com/office/spreadsheetml/2009/9/main" objectType="Drop" dropStyle="combo" dx="22" fmlaLink="$A$51" fmlaRange="'HEALTH INS'!$A$1:$A$15" sel="1" val="0"/>
</file>

<file path=xl/ctrlProps/ctrlProp230.xml><?xml version="1.0" encoding="utf-8"?>
<formControlPr xmlns="http://schemas.microsoft.com/office/spreadsheetml/2009/9/main" objectType="Drop" dropStyle="combo" dx="22" fmlaLink="$A$94" fmlaRange="'LEGACY RATE'!$B$1:$B$59" noThreeD="1" sel="1" val="0"/>
</file>

<file path=xl/ctrlProps/ctrlProp231.xml><?xml version="1.0" encoding="utf-8"?>
<formControlPr xmlns="http://schemas.microsoft.com/office/spreadsheetml/2009/9/main" objectType="Drop" dropLines="3" dropStyle="combo" dx="22" fmlaLink="$A$95" fmlaRange="'Deferred Comp %$'!$B$1:$B$3" sel="1" val="0"/>
</file>

<file path=xl/ctrlProps/ctrlProp232.xml><?xml version="1.0" encoding="utf-8"?>
<formControlPr xmlns="http://schemas.microsoft.com/office/spreadsheetml/2009/9/main" objectType="Drop" dropLines="3" dropStyle="combo" dx="22" fmlaLink="$A$95" fmlaRange="'Deferred Comp %$'!$A$1:$A$3" sel="1" val="0"/>
</file>

<file path=xl/ctrlProps/ctrlProp233.xml><?xml version="1.0" encoding="utf-8"?>
<formControlPr xmlns="http://schemas.microsoft.com/office/spreadsheetml/2009/9/main" objectType="Drop" dropLines="3" dropStyle="combo" dx="22" fmlaLink="$A$96" fmlaRange="'Deferred Comp %$'!$B$1:$B$3" sel="1" val="0"/>
</file>

<file path=xl/ctrlProps/ctrlProp234.xml><?xml version="1.0" encoding="utf-8"?>
<formControlPr xmlns="http://schemas.microsoft.com/office/spreadsheetml/2009/9/main" objectType="Drop" dropLines="3" dropStyle="combo" dx="22" fmlaLink="$A$96" fmlaRange="'Deferred Comp %$'!$A$1:$A$3" sel="1" val="0"/>
</file>

<file path=xl/ctrlProps/ctrlProp235.xml><?xml version="1.0" encoding="utf-8"?>
<formControlPr xmlns="http://schemas.microsoft.com/office/spreadsheetml/2009/9/main" objectType="Drop" dropLines="5" dropStyle="combo" dx="22" fmlaLink="$A$36" fmlaRange="Imputed!$B$1:$B$5" sel="1" val="0"/>
</file>

<file path=xl/ctrlProps/ctrlProp236.xml><?xml version="1.0" encoding="utf-8"?>
<formControlPr xmlns="http://schemas.microsoft.com/office/spreadsheetml/2009/9/main" objectType="Drop" dropLines="5" dropStyle="combo" dx="22" fmlaLink="$A$36" fmlaRange="Imputed!$A$1:$A$5" sel="1" val="0"/>
</file>

<file path=xl/ctrlProps/ctrlProp237.xml><?xml version="1.0" encoding="utf-8"?>
<formControlPr xmlns="http://schemas.microsoft.com/office/spreadsheetml/2009/9/main" objectType="Drop" dropStyle="combo" dx="22" fmlaLink="$A$38" fmlaRange="'Non Taxable Reportable'!$B$1:$B$5" sel="1" val="0"/>
</file>

<file path=xl/ctrlProps/ctrlProp238.xml><?xml version="1.0" encoding="utf-8"?>
<formControlPr xmlns="http://schemas.microsoft.com/office/spreadsheetml/2009/9/main" objectType="Drop" dropStyle="combo" dx="22" fmlaLink="$A$38" fmlaRange="'Non Taxable Reportable'!$A$1:$A$5" sel="1" val="0"/>
</file>

<file path=xl/ctrlProps/ctrlProp239.xml><?xml version="1.0" encoding="utf-8"?>
<formControlPr xmlns="http://schemas.microsoft.com/office/spreadsheetml/2009/9/main" objectType="Drop" dropStyle="combo" dx="22" fmlaLink="A63" fmlaRange="'Additional %'!$A$1:$A$8" noThreeD="1" sel="1" val="0"/>
</file>

<file path=xl/ctrlProps/ctrlProp24.xml><?xml version="1.0" encoding="utf-8"?>
<formControlPr xmlns="http://schemas.microsoft.com/office/spreadsheetml/2009/9/main" objectType="Drop" dropStyle="combo" dx="22" fmlaLink="$A$52" fmlaRange="'DENTAL INS'!$A$1:$A$5" sel="1" val="0"/>
</file>

<file path=xl/ctrlProps/ctrlProp240.xml><?xml version="1.0" encoding="utf-8"?>
<formControlPr xmlns="http://schemas.microsoft.com/office/spreadsheetml/2009/9/main" objectType="Drop" dropStyle="combo" dx="22" fmlaLink="A63" fmlaRange="'Additional %'!$B$1:$B$8" noThreeD="1" sel="1" val="0"/>
</file>

<file path=xl/ctrlProps/ctrlProp241.xml><?xml version="1.0" encoding="utf-8"?>
<formControlPr xmlns="http://schemas.microsoft.com/office/spreadsheetml/2009/9/main" objectType="Drop" dropStyle="combo" dx="16" fmlaLink="$A$46" fmlaRange="OutOfStateTaxEE!$B$1:$B$62" noThreeD="1" sel="1" val="0"/>
</file>

<file path=xl/ctrlProps/ctrlProp242.xml><?xml version="1.0" encoding="utf-8"?>
<formControlPr xmlns="http://schemas.microsoft.com/office/spreadsheetml/2009/9/main" objectType="Drop" dropStyle="combo" dx="16" fmlaLink="$A$46" fmlaRange="OutOfStateTaxEE!$A$1:$A$62" sel="1" val="0"/>
</file>

<file path=xl/ctrlProps/ctrlProp243.xml><?xml version="1.0" encoding="utf-8"?>
<formControlPr xmlns="http://schemas.microsoft.com/office/spreadsheetml/2009/9/main" objectType="Drop" dropStyle="combo" dx="16" fmlaLink="$A$47" fmlaRange="'OutOfStateTaxEE Other'!$B$1:$B$33" sel="1" val="0"/>
</file>

<file path=xl/ctrlProps/ctrlProp244.xml><?xml version="1.0" encoding="utf-8"?>
<formControlPr xmlns="http://schemas.microsoft.com/office/spreadsheetml/2009/9/main" objectType="Drop" dropStyle="combo" dx="16" fmlaLink="$A$47" fmlaRange="'OutOfStateTaxEE Other'!$A$1:$A$33" sel="1" val="0"/>
</file>

<file path=xl/ctrlProps/ctrlProp245.xml><?xml version="1.0" encoding="utf-8"?>
<formControlPr xmlns="http://schemas.microsoft.com/office/spreadsheetml/2009/9/main" objectType="Drop" dropStyle="combo" dx="16" fmlaLink="$A$78" fmlaRange="OutOfStateTaxER!$B$1:$B$51" sel="1" val="0"/>
</file>

<file path=xl/ctrlProps/ctrlProp246.xml><?xml version="1.0" encoding="utf-8"?>
<formControlPr xmlns="http://schemas.microsoft.com/office/spreadsheetml/2009/9/main" objectType="Drop" dropStyle="combo" dx="16" fmlaLink="$A$78" fmlaRange="OutOfStateTaxER!$A$1:$A$51" sel="1" val="0"/>
</file>

<file path=xl/ctrlProps/ctrlProp247.xml><?xml version="1.0" encoding="utf-8"?>
<formControlPr xmlns="http://schemas.microsoft.com/office/spreadsheetml/2009/9/main" objectType="Drop" dropStyle="combo" dx="16" fmlaLink="$A$97" fmlaRange="'OutOfStateTaxER Other'!$B$1:$B$14" sel="1" val="0"/>
</file>

<file path=xl/ctrlProps/ctrlProp248.xml><?xml version="1.0" encoding="utf-8"?>
<formControlPr xmlns="http://schemas.microsoft.com/office/spreadsheetml/2009/9/main" objectType="Drop" dropStyle="combo" dx="16" fmlaLink="$A$97" fmlaRange="'OutOfStateTaxER Other'!$A$1:$A$14" noThreeD="1" sel="1" val="0"/>
</file>

<file path=xl/ctrlProps/ctrlProp249.xml><?xml version="1.0" encoding="utf-8"?>
<formControlPr xmlns="http://schemas.microsoft.com/office/spreadsheetml/2009/9/main" objectType="Drop" dropStyle="combo" dx="16" fmlaLink="$A$50" fmlaRange="'Ret Hlth Sub EE'!$B$1:$B$11" noThreeD="1" sel="1" val="0"/>
</file>

<file path=xl/ctrlProps/ctrlProp25.xml><?xml version="1.0" encoding="utf-8"?>
<formControlPr xmlns="http://schemas.microsoft.com/office/spreadsheetml/2009/9/main" objectType="Drop" dropStyle="combo" dx="22" fmlaLink="$A$53" fmlaRange="'OTHER INS PRETAX '!$A$1:$A$19" sel="1" val="3"/>
</file>

<file path=xl/ctrlProps/ctrlProp250.xml><?xml version="1.0" encoding="utf-8"?>
<formControlPr xmlns="http://schemas.microsoft.com/office/spreadsheetml/2009/9/main" objectType="Drop" dropStyle="combo" dx="16" fmlaLink="$A$50" fmlaRange="'Ret Hlth Sub EE'!$A$1:$A$11" sel="1" val="0"/>
</file>

<file path=xl/ctrlProps/ctrlProp251.xml><?xml version="1.0" encoding="utf-8"?>
<formControlPr xmlns="http://schemas.microsoft.com/office/spreadsheetml/2009/9/main" objectType="Drop" dropStyle="combo" dx="16" fmlaLink="$A$87" fmlaRange="'Ret Hlth Sub ER'!$B$1:$B$11" sel="1" val="0"/>
</file>

<file path=xl/ctrlProps/ctrlProp252.xml><?xml version="1.0" encoding="utf-8"?>
<formControlPr xmlns="http://schemas.microsoft.com/office/spreadsheetml/2009/9/main" objectType="Drop" dropStyle="combo" dx="16" fmlaLink="$A$87" fmlaRange="'Ret Hlth Sub ER'!$A$1:$A$11" sel="1" val="0"/>
</file>

<file path=xl/ctrlProps/ctrlProp253.xml><?xml version="1.0" encoding="utf-8"?>
<formControlPr xmlns="http://schemas.microsoft.com/office/spreadsheetml/2009/9/main" objectType="Drop" dropStyle="combo" dx="22" fmlaLink="$D$4" fmlaRange="AGENCY!$B$1:$B$103" sel="1" val="0"/>
</file>

<file path=xl/ctrlProps/ctrlProp254.xml><?xml version="1.0" encoding="utf-8"?>
<formControlPr xmlns="http://schemas.microsoft.com/office/spreadsheetml/2009/9/main" objectType="Drop" dropStyle="combo" dx="22" fmlaLink="$D$4" fmlaRange="AGENCY!$A$1:$A$103" sel="1" val="102"/>
</file>

<file path=xl/ctrlProps/ctrlProp255.xml><?xml version="1.0" encoding="utf-8"?>
<formControlPr xmlns="http://schemas.microsoft.com/office/spreadsheetml/2009/9/main" objectType="Drop" dropStyle="combo" dx="22" fmlaLink="$A$19" fmlaRange="'PAY CODE'!$A$1:$A$282" sel="1" val="0"/>
</file>

<file path=xl/ctrlProps/ctrlProp256.xml><?xml version="1.0" encoding="utf-8"?>
<formControlPr xmlns="http://schemas.microsoft.com/office/spreadsheetml/2009/9/main" objectType="Drop" dropStyle="combo" dx="22" fmlaLink="$A$20" fmlaRange="'PAY CODE'!$A$1:$A$282" sel="1" val="0"/>
</file>

<file path=xl/ctrlProps/ctrlProp257.xml><?xml version="1.0" encoding="utf-8"?>
<formControlPr xmlns="http://schemas.microsoft.com/office/spreadsheetml/2009/9/main" objectType="Drop" dropStyle="combo" dx="22" fmlaLink="$A$21" fmlaRange="'PAY CODE'!$A$1:$A$282" sel="1" val="0"/>
</file>

<file path=xl/ctrlProps/ctrlProp258.xml><?xml version="1.0" encoding="utf-8"?>
<formControlPr xmlns="http://schemas.microsoft.com/office/spreadsheetml/2009/9/main" objectType="Drop" dropStyle="combo" dx="22" fmlaLink="$A$19" fmlaRange="'PAY CODE'!$B$1:$B$282" sel="1" val="0"/>
</file>

<file path=xl/ctrlProps/ctrlProp259.xml><?xml version="1.0" encoding="utf-8"?>
<formControlPr xmlns="http://schemas.microsoft.com/office/spreadsheetml/2009/9/main" objectType="Drop" dropStyle="combo" dx="22" fmlaLink="$A$20" fmlaRange="'PAY CODE'!$B$1:$B$282" sel="1" val="0"/>
</file>

<file path=xl/ctrlProps/ctrlProp26.xml><?xml version="1.0" encoding="utf-8"?>
<formControlPr xmlns="http://schemas.microsoft.com/office/spreadsheetml/2009/9/main" objectType="Drop" dropStyle="combo" dx="22" fmlaLink="$A$57" fmlaRange="'OTHER INS TAXABLE '!$A$1:$A$50" sel="1" val="0"/>
</file>

<file path=xl/ctrlProps/ctrlProp260.xml><?xml version="1.0" encoding="utf-8"?>
<formControlPr xmlns="http://schemas.microsoft.com/office/spreadsheetml/2009/9/main" objectType="Drop" dropStyle="combo" dx="22" fmlaLink="$A$22" fmlaRange="'PAY CODE'!$A$1:$A$282" sel="1" val="0"/>
</file>

<file path=xl/ctrlProps/ctrlProp261.xml><?xml version="1.0" encoding="utf-8"?>
<formControlPr xmlns="http://schemas.microsoft.com/office/spreadsheetml/2009/9/main" objectType="Drop" dropStyle="combo" dx="22" fmlaLink="$A$23" fmlaRange="'PAY CODE'!$A$1:$A$282" sel="1" val="0"/>
</file>

<file path=xl/ctrlProps/ctrlProp262.xml><?xml version="1.0" encoding="utf-8"?>
<formControlPr xmlns="http://schemas.microsoft.com/office/spreadsheetml/2009/9/main" objectType="Drop" dropStyle="combo" dx="22" fmlaLink="#REF!" fmlaRange="'PAY CODE'!$A$1:$A$282" sel="1" val="0"/>
</file>

<file path=xl/ctrlProps/ctrlProp263.xml><?xml version="1.0" encoding="utf-8"?>
<formControlPr xmlns="http://schemas.microsoft.com/office/spreadsheetml/2009/9/main" objectType="Drop" dropStyle="combo" dx="22" fmlaLink="$A$24" fmlaRange="'PAY CODE'!$A$1:$A$282" sel="1" val="0"/>
</file>

<file path=xl/ctrlProps/ctrlProp264.xml><?xml version="1.0" encoding="utf-8"?>
<formControlPr xmlns="http://schemas.microsoft.com/office/spreadsheetml/2009/9/main" objectType="Drop" dropStyle="combo" dx="22" fmlaLink="$A$25" fmlaRange="'PAY CODE'!$A$1:$A$282" sel="1" val="0"/>
</file>

<file path=xl/ctrlProps/ctrlProp265.xml><?xml version="1.0" encoding="utf-8"?>
<formControlPr xmlns="http://schemas.microsoft.com/office/spreadsheetml/2009/9/main" objectType="Drop" dropStyle="combo" dx="22" fmlaLink="$A$26" fmlaRange="'PAY CODE'!$A$1:$A$282" sel="1" val="0"/>
</file>

<file path=xl/ctrlProps/ctrlProp266.xml><?xml version="1.0" encoding="utf-8"?>
<formControlPr xmlns="http://schemas.microsoft.com/office/spreadsheetml/2009/9/main" objectType="Drop" dropStyle="combo" dx="22" fmlaLink="$A$29" fmlaRange="'Covid Pay Code'!$A$1:$A$5" sel="1" val="0"/>
</file>

<file path=xl/ctrlProps/ctrlProp267.xml><?xml version="1.0" encoding="utf-8"?>
<formControlPr xmlns="http://schemas.microsoft.com/office/spreadsheetml/2009/9/main" objectType="Drop" dropStyle="combo" dx="22" fmlaLink="$A$21" fmlaRange="'PAY CODE'!$B$1:$B$282" sel="1" val="0"/>
</file>

<file path=xl/ctrlProps/ctrlProp268.xml><?xml version="1.0" encoding="utf-8"?>
<formControlPr xmlns="http://schemas.microsoft.com/office/spreadsheetml/2009/9/main" objectType="Drop" dropStyle="combo" dx="22" fmlaLink="$A$23" fmlaRange="'PAY CODE'!$B$1:$B$282" sel="1" val="254"/>
</file>

<file path=xl/ctrlProps/ctrlProp269.xml><?xml version="1.0" encoding="utf-8"?>
<formControlPr xmlns="http://schemas.microsoft.com/office/spreadsheetml/2009/9/main" objectType="Drop" dropStyle="combo" dx="22" fmlaLink="#REF!" fmlaRange="'PAY CODE'!$B$1:$B$282" sel="1" val="207"/>
</file>

<file path=xl/ctrlProps/ctrlProp27.xml><?xml version="1.0" encoding="utf-8"?>
<formControlPr xmlns="http://schemas.microsoft.com/office/spreadsheetml/2009/9/main" objectType="Drop" dropStyle="combo" dx="22" fmlaLink="$A$60" fmlaRange="'OTHER PRETAX DED '!$A$1:$A$9" sel="1" val="0"/>
</file>

<file path=xl/ctrlProps/ctrlProp270.xml><?xml version="1.0" encoding="utf-8"?>
<formControlPr xmlns="http://schemas.microsoft.com/office/spreadsheetml/2009/9/main" objectType="Drop" dropStyle="combo" dx="22" fmlaLink="$A$24" fmlaRange="'PAY CODE'!$B$1:$B$282" sel="1" val="0"/>
</file>

<file path=xl/ctrlProps/ctrlProp271.xml><?xml version="1.0" encoding="utf-8"?>
<formControlPr xmlns="http://schemas.microsoft.com/office/spreadsheetml/2009/9/main" objectType="Drop" dropStyle="combo" dx="22" fmlaLink="$A$25" fmlaRange="'PAY CODE'!$B$1:$B$282" sel="1" val="0"/>
</file>

<file path=xl/ctrlProps/ctrlProp272.xml><?xml version="1.0" encoding="utf-8"?>
<formControlPr xmlns="http://schemas.microsoft.com/office/spreadsheetml/2009/9/main" objectType="Drop" dropStyle="combo" dx="22" fmlaLink="$A$26" fmlaRange="'PAY CODE'!$B$1:$B$282" sel="1" val="0"/>
</file>

<file path=xl/ctrlProps/ctrlProp273.xml><?xml version="1.0" encoding="utf-8"?>
<formControlPr xmlns="http://schemas.microsoft.com/office/spreadsheetml/2009/9/main" objectType="Drop" dropStyle="combo" dx="22" fmlaLink="$A$29" fmlaRange="'Covid Pay Code'!$B$1:$B$5" sel="1" val="0"/>
</file>

<file path=xl/ctrlProps/ctrlProp274.xml><?xml version="1.0" encoding="utf-8"?>
<formControlPr xmlns="http://schemas.microsoft.com/office/spreadsheetml/2009/9/main" objectType="Drop" dropStyle="combo" dx="22" fmlaLink="$A$22" fmlaRange="'PAY CODE'!$B$1:$B$282" sel="1" val="0"/>
</file>

<file path=xl/ctrlProps/ctrlProp275.xml><?xml version="1.0" encoding="utf-8"?>
<formControlPr xmlns="http://schemas.microsoft.com/office/spreadsheetml/2009/9/main" objectType="Drop" dropStyle="combo" dx="22" fmlaLink="$A$51" fmlaRange="'HEALTH INS'!$A$1:$A$15" sel="1" val="0"/>
</file>

<file path=xl/ctrlProps/ctrlProp276.xml><?xml version="1.0" encoding="utf-8"?>
<formControlPr xmlns="http://schemas.microsoft.com/office/spreadsheetml/2009/9/main" objectType="Drop" dropStyle="combo" dx="22" fmlaLink="$A$52" fmlaRange="'DENTAL INS'!$A$1:$A$5" sel="1" val="0"/>
</file>

<file path=xl/ctrlProps/ctrlProp277.xml><?xml version="1.0" encoding="utf-8"?>
<formControlPr xmlns="http://schemas.microsoft.com/office/spreadsheetml/2009/9/main" objectType="Drop" dropStyle="combo" dx="22" fmlaLink="$A$53" fmlaRange="'OTHER INS PRETAX '!$A$1:$A$19" sel="1" val="3"/>
</file>

<file path=xl/ctrlProps/ctrlProp278.xml><?xml version="1.0" encoding="utf-8"?>
<formControlPr xmlns="http://schemas.microsoft.com/office/spreadsheetml/2009/9/main" objectType="Drop" dropStyle="combo" dx="22" fmlaLink="$A$57" fmlaRange="'OTHER INS TAXABLE '!$A$1:$A$50" sel="1" val="0"/>
</file>

<file path=xl/ctrlProps/ctrlProp279.xml><?xml version="1.0" encoding="utf-8"?>
<formControlPr xmlns="http://schemas.microsoft.com/office/spreadsheetml/2009/9/main" objectType="Drop" dropStyle="combo" dx="22" fmlaLink="$A$60" fmlaRange="'OTHER PRETAX DED '!$A$1:$A$9" sel="1" val="0"/>
</file>

<file path=xl/ctrlProps/ctrlProp28.xml><?xml version="1.0" encoding="utf-8"?>
<formControlPr xmlns="http://schemas.microsoft.com/office/spreadsheetml/2009/9/main" objectType="Drop" dropStyle="combo" dx="22" fmlaLink="$A$61" fmlaRange="'OTHER PRETAX DED '!$A$1:$A$9" sel="1" val="0"/>
</file>

<file path=xl/ctrlProps/ctrlProp280.xml><?xml version="1.0" encoding="utf-8"?>
<formControlPr xmlns="http://schemas.microsoft.com/office/spreadsheetml/2009/9/main" objectType="Drop" dropStyle="combo" dx="22" fmlaLink="$A$61" fmlaRange="'OTHER PRETAX DED '!$A$1:$A$9" sel="1" val="0"/>
</file>

<file path=xl/ctrlProps/ctrlProp281.xml><?xml version="1.0" encoding="utf-8"?>
<formControlPr xmlns="http://schemas.microsoft.com/office/spreadsheetml/2009/9/main" objectType="Drop" dropStyle="combo" dx="22" fmlaLink="$A$64" fmlaRange="'OTHER AFTER TAX DED '!$A$1:$A$93" sel="1" val="0"/>
</file>

<file path=xl/ctrlProps/ctrlProp282.xml><?xml version="1.0" encoding="utf-8"?>
<formControlPr xmlns="http://schemas.microsoft.com/office/spreadsheetml/2009/9/main" objectType="Drop" dropStyle="combo" dx="22" fmlaLink="$A$65" fmlaRange="'OTHER AFTER TAX DED '!$A$1:$A$93" sel="1" val="0"/>
</file>

<file path=xl/ctrlProps/ctrlProp283.xml><?xml version="1.0" encoding="utf-8"?>
<formControlPr xmlns="http://schemas.microsoft.com/office/spreadsheetml/2009/9/main" objectType="Drop" dropStyle="combo" dx="22" fmlaLink="$A$50" fmlaRange="'RETIREMENT EE'!$A$1:$A$88" sel="1" val="27"/>
</file>

<file path=xl/ctrlProps/ctrlProp284.xml><?xml version="1.0" encoding="utf-8"?>
<formControlPr xmlns="http://schemas.microsoft.com/office/spreadsheetml/2009/9/main" objectType="Drop" dropStyle="combo" dx="22" fmlaLink="$A$54" fmlaRange="'OTHER INS PRETAX '!$A$1:$A$19" sel="1" val="0"/>
</file>

<file path=xl/ctrlProps/ctrlProp285.xml><?xml version="1.0" encoding="utf-8"?>
<formControlPr xmlns="http://schemas.microsoft.com/office/spreadsheetml/2009/9/main" objectType="Drop" dropStyle="combo" dx="22" fmlaLink="$A$50" fmlaRange="'RETIREMENT EE'!$B$1:$B$88" sel="1" val="27"/>
</file>

<file path=xl/ctrlProps/ctrlProp286.xml><?xml version="1.0" encoding="utf-8"?>
<formControlPr xmlns="http://schemas.microsoft.com/office/spreadsheetml/2009/9/main" objectType="Drop" dropStyle="combo" dx="22" fmlaLink="$A$51" fmlaRange="'HEALTH INS'!$B$1:$B$15" sel="1" val="0"/>
</file>

<file path=xl/ctrlProps/ctrlProp287.xml><?xml version="1.0" encoding="utf-8"?>
<formControlPr xmlns="http://schemas.microsoft.com/office/spreadsheetml/2009/9/main" objectType="Drop" dropStyle="combo" dx="22" fmlaLink="$A$52" fmlaRange="'DENTAL INS'!$B$1:$B$5" sel="1" val="0"/>
</file>

<file path=xl/ctrlProps/ctrlProp288.xml><?xml version="1.0" encoding="utf-8"?>
<formControlPr xmlns="http://schemas.microsoft.com/office/spreadsheetml/2009/9/main" objectType="Drop" dropStyle="combo" dx="22" fmlaLink="$A$53" fmlaRange="'OTHER INS PRETAX '!$B$1:$B$19" sel="1" val="0"/>
</file>

<file path=xl/ctrlProps/ctrlProp289.xml><?xml version="1.0" encoding="utf-8"?>
<formControlPr xmlns="http://schemas.microsoft.com/office/spreadsheetml/2009/9/main" objectType="Drop" dropStyle="combo" dx="22" fmlaLink="$A$54" fmlaRange="'OTHER INS PRETAX '!$B$1:$B$19" sel="1" val="0"/>
</file>

<file path=xl/ctrlProps/ctrlProp29.xml><?xml version="1.0" encoding="utf-8"?>
<formControlPr xmlns="http://schemas.microsoft.com/office/spreadsheetml/2009/9/main" objectType="Drop" dropStyle="combo" dx="22" fmlaLink="$A$64" fmlaRange="'OTHER AFTER TAX DED '!$A$1:$A$93" sel="1" val="0"/>
</file>

<file path=xl/ctrlProps/ctrlProp290.xml><?xml version="1.0" encoding="utf-8"?>
<formControlPr xmlns="http://schemas.microsoft.com/office/spreadsheetml/2009/9/main" objectType="Drop" dropStyle="combo" dx="22" fmlaLink="$A$58" fmlaRange="'OTHER INS TAXABLE '!$A$1:$A$50" sel="1" val="0"/>
</file>

<file path=xl/ctrlProps/ctrlProp291.xml><?xml version="1.0" encoding="utf-8"?>
<formControlPr xmlns="http://schemas.microsoft.com/office/spreadsheetml/2009/9/main" objectType="Drop" dropStyle="combo" dx="22" fmlaLink="$A$57" fmlaRange="'OTHER INS TAXABLE '!$B$1:$B$50" sel="1" val="0"/>
</file>

<file path=xl/ctrlProps/ctrlProp292.xml><?xml version="1.0" encoding="utf-8"?>
<formControlPr xmlns="http://schemas.microsoft.com/office/spreadsheetml/2009/9/main" objectType="Drop" dropStyle="combo" dx="22" fmlaLink="$A$58" fmlaRange="'OTHER INS TAXABLE '!$B:$B" sel="1" val="0"/>
</file>

<file path=xl/ctrlProps/ctrlProp293.xml><?xml version="1.0" encoding="utf-8"?>
<formControlPr xmlns="http://schemas.microsoft.com/office/spreadsheetml/2009/9/main" objectType="Drop" dropStyle="combo" dx="22" fmlaLink="$A$60" fmlaRange="'OTHER PRETAX DED '!$B$1:$B$7" sel="1" val="0"/>
</file>

<file path=xl/ctrlProps/ctrlProp294.xml><?xml version="1.0" encoding="utf-8"?>
<formControlPr xmlns="http://schemas.microsoft.com/office/spreadsheetml/2009/9/main" objectType="Drop" dropStyle="combo" dx="22" fmlaLink="$A$61" fmlaRange="'OTHER PRETAX DED '!$B$1:$B$7" sel="1" val="0"/>
</file>

<file path=xl/ctrlProps/ctrlProp295.xml><?xml version="1.0" encoding="utf-8"?>
<formControlPr xmlns="http://schemas.microsoft.com/office/spreadsheetml/2009/9/main" objectType="Drop" dropStyle="combo" dx="22" fmlaLink="$A$64" fmlaRange="'OTHER AFTER TAX DED '!$B$1:$B$93" sel="1" val="0"/>
</file>

<file path=xl/ctrlProps/ctrlProp296.xml><?xml version="1.0" encoding="utf-8"?>
<formControlPr xmlns="http://schemas.microsoft.com/office/spreadsheetml/2009/9/main" objectType="Drop" dropStyle="combo" dx="22" fmlaLink="$A$65" fmlaRange="'OTHER AFTER TAX DED '!$B$1:$B$93" sel="1" val="0"/>
</file>

<file path=xl/ctrlProps/ctrlProp297.xml><?xml version="1.0" encoding="utf-8"?>
<formControlPr xmlns="http://schemas.microsoft.com/office/spreadsheetml/2009/9/main" objectType="Drop" dropStyle="combo" dx="22" fmlaLink="$A$86" fmlaRange="'RETIREMENT ER'!$A$1:$A$255" sel="1" val="0"/>
</file>

<file path=xl/ctrlProps/ctrlProp298.xml><?xml version="1.0" encoding="utf-8"?>
<formControlPr xmlns="http://schemas.microsoft.com/office/spreadsheetml/2009/9/main" objectType="Drop" dropStyle="combo" dx="22" fmlaLink="$A$51" fmlaRange="'HEALTH INS'!$A$1:$A$15" sel="1" val="0"/>
</file>

<file path=xl/ctrlProps/ctrlProp299.xml><?xml version="1.0" encoding="utf-8"?>
<formControlPr xmlns="http://schemas.microsoft.com/office/spreadsheetml/2009/9/main" objectType="Drop" dropStyle="combo" dx="22" fmlaLink="$A$52" fmlaRange="'DENTAL INS'!$A$1:$A$5" sel="1" val="0"/>
</file>

<file path=xl/ctrlProps/ctrlProp3.xml><?xml version="1.0" encoding="utf-8"?>
<formControlPr xmlns="http://schemas.microsoft.com/office/spreadsheetml/2009/9/main" objectType="Drop" dropStyle="combo" dx="22" fmlaLink="$A$19" fmlaRange="'PAY CODE'!$A$1:$A$282" sel="1" val="0"/>
</file>

<file path=xl/ctrlProps/ctrlProp30.xml><?xml version="1.0" encoding="utf-8"?>
<formControlPr xmlns="http://schemas.microsoft.com/office/spreadsheetml/2009/9/main" objectType="Drop" dropStyle="combo" dx="22" fmlaLink="$A$65" fmlaRange="'OTHER AFTER TAX DED '!$A$1:$A$93" sel="1" val="0"/>
</file>

<file path=xl/ctrlProps/ctrlProp300.xml><?xml version="1.0" encoding="utf-8"?>
<formControlPr xmlns="http://schemas.microsoft.com/office/spreadsheetml/2009/9/main" objectType="Drop" dropStyle="combo" dx="22" fmlaLink="$A$86" fmlaRange="'RETIREMENT ER'!$B$1:$B$255" sel="1" val="0"/>
</file>

<file path=xl/ctrlProps/ctrlProp301.xml><?xml version="1.0" encoding="utf-8"?>
<formControlPr xmlns="http://schemas.microsoft.com/office/spreadsheetml/2009/9/main" objectType="Drop" dropStyle="combo" dx="22" fmlaLink="$A$51" fmlaRange="'HEALTH INS'!$C$1:$C$15" sel="1" val="0"/>
</file>

<file path=xl/ctrlProps/ctrlProp302.xml><?xml version="1.0" encoding="utf-8"?>
<formControlPr xmlns="http://schemas.microsoft.com/office/spreadsheetml/2009/9/main" objectType="Drop" dropStyle="combo" dx="22" fmlaLink="$A$52" fmlaRange="'DENTAL INS'!$C$1:$C$5" sel="1" val="0"/>
</file>

<file path=xl/ctrlProps/ctrlProp303.xml><?xml version="1.0" encoding="utf-8"?>
<formControlPr xmlns="http://schemas.microsoft.com/office/spreadsheetml/2009/9/main" objectType="Drop" dropStyle="combo" dx="22" fmlaLink="$A$89" fmlaRange="'ER LTD'!$A$1:$A$5" sel="1" val="0"/>
</file>

<file path=xl/ctrlProps/ctrlProp304.xml><?xml version="1.0" encoding="utf-8"?>
<formControlPr xmlns="http://schemas.microsoft.com/office/spreadsheetml/2009/9/main" objectType="Drop" dropStyle="combo" dx="22" fmlaLink="$A$89" fmlaRange="'ER LTD'!$B$1:$B$5" sel="1" val="0"/>
</file>

<file path=xl/ctrlProps/ctrlProp305.xml><?xml version="1.0" encoding="utf-8"?>
<formControlPr xmlns="http://schemas.microsoft.com/office/spreadsheetml/2009/9/main" objectType="Drop" dropStyle="combo" dx="22" fmlaLink="$A$55" fmlaRange="'OTHER INS PRETAX '!$A$1:$A$19" sel="1" val="6"/>
</file>

<file path=xl/ctrlProps/ctrlProp306.xml><?xml version="1.0" encoding="utf-8"?>
<formControlPr xmlns="http://schemas.microsoft.com/office/spreadsheetml/2009/9/main" objectType="Drop" dropStyle="combo" dx="22" fmlaLink="$A$55" fmlaRange="'OTHER INS PRETAX '!$B$1:$B$19" sel="1" val="0"/>
</file>

<file path=xl/ctrlProps/ctrlProp307.xml><?xml version="1.0" encoding="utf-8"?>
<formControlPr xmlns="http://schemas.microsoft.com/office/spreadsheetml/2009/9/main" objectType="Drop" dropStyle="combo" dx="22" fmlaLink="$A$56" fmlaRange="'OTHER INS PRETAX '!$A$1:$A$19" sel="1" val="0"/>
</file>

<file path=xl/ctrlProps/ctrlProp308.xml><?xml version="1.0" encoding="utf-8"?>
<formControlPr xmlns="http://schemas.microsoft.com/office/spreadsheetml/2009/9/main" objectType="Drop" dropStyle="combo" dx="22" fmlaLink="$A$56" fmlaRange="'OTHER INS PRETAX '!$B$1:$B$19" sel="1" val="0"/>
</file>

<file path=xl/ctrlProps/ctrlProp309.xml><?xml version="1.0" encoding="utf-8"?>
<formControlPr xmlns="http://schemas.microsoft.com/office/spreadsheetml/2009/9/main" objectType="Drop" dropStyle="combo" dx="22" fmlaLink="$A$27" fmlaRange="'PAY CODE'!$A$1:$A$282" sel="1" val="0"/>
</file>

<file path=xl/ctrlProps/ctrlProp31.xml><?xml version="1.0" encoding="utf-8"?>
<formControlPr xmlns="http://schemas.microsoft.com/office/spreadsheetml/2009/9/main" objectType="Drop" dropStyle="combo" dx="22" fmlaLink="$A$49" fmlaRange="'RETIREMENT EE'!$A$1:$A$88" sel="1" val="27"/>
</file>

<file path=xl/ctrlProps/ctrlProp310.xml><?xml version="1.0" encoding="utf-8"?>
<formControlPr xmlns="http://schemas.microsoft.com/office/spreadsheetml/2009/9/main" objectType="Drop" dropStyle="combo" dx="22" fmlaLink="$A$28" fmlaRange="'Covid Pay Code'!$A$1:$A$5" sel="1" val="0"/>
</file>

<file path=xl/ctrlProps/ctrlProp311.xml><?xml version="1.0" encoding="utf-8"?>
<formControlPr xmlns="http://schemas.microsoft.com/office/spreadsheetml/2009/9/main" objectType="Drop" dropStyle="combo" dx="22" fmlaLink="$A$27" fmlaRange="'PAY CODE'!$B$1:$B$282" sel="1" val="207"/>
</file>

<file path=xl/ctrlProps/ctrlProp312.xml><?xml version="1.0" encoding="utf-8"?>
<formControlPr xmlns="http://schemas.microsoft.com/office/spreadsheetml/2009/9/main" objectType="Drop" dropStyle="combo" dx="22" fmlaLink="$A$28" fmlaRange="'Covid Pay Code'!$B$1:$B$5" sel="1" val="0"/>
</file>

<file path=xl/ctrlProps/ctrlProp313.xml><?xml version="1.0" encoding="utf-8"?>
<formControlPr xmlns="http://schemas.microsoft.com/office/spreadsheetml/2009/9/main" objectType="Drop" dropStyle="combo" dx="22" fmlaLink="$A$32" fmlaRange="'NON-TAX TRAVEL'!$A$1:$A$16" sel="1" val="0"/>
</file>

<file path=xl/ctrlProps/ctrlProp314.xml><?xml version="1.0" encoding="utf-8"?>
<formControlPr xmlns="http://schemas.microsoft.com/office/spreadsheetml/2009/9/main" objectType="Drop" dropStyle="combo" dx="22" fmlaLink="$A$32" fmlaRange="'NON-TAX TRAVEL'!$B$1:$B$16" sel="1" val="0"/>
</file>

<file path=xl/ctrlProps/ctrlProp315.xml><?xml version="1.0" encoding="utf-8"?>
<formControlPr xmlns="http://schemas.microsoft.com/office/spreadsheetml/2009/9/main" objectType="Drop" dropStyle="combo" dx="22" fmlaLink="$A$34" fmlaRange="'TAX TRAVEL'!$A$1:$A$5" sel="1" val="0"/>
</file>

<file path=xl/ctrlProps/ctrlProp316.xml><?xml version="1.0" encoding="utf-8"?>
<formControlPr xmlns="http://schemas.microsoft.com/office/spreadsheetml/2009/9/main" objectType="Drop" dropStyle="combo" dx="22" fmlaLink="$A$34" fmlaRange="'TAX TRAVEL'!$B$1:$B$5" sel="1" val="0"/>
</file>

<file path=xl/ctrlProps/ctrlProp317.xml><?xml version="1.0" encoding="utf-8"?>
<formControlPr xmlns="http://schemas.microsoft.com/office/spreadsheetml/2009/9/main" objectType="Drop" dropStyle="combo" dx="22" fmlaLink="$A$59" fmlaRange="'OTHER INS TAXABLE '!$A$1:$A$50" sel="1" val="0"/>
</file>

<file path=xl/ctrlProps/ctrlProp318.xml><?xml version="1.0" encoding="utf-8"?>
<formControlPr xmlns="http://schemas.microsoft.com/office/spreadsheetml/2009/9/main" objectType="Drop" dropStyle="combo" dx="22" fmlaLink="$A$58" fmlaRange="'OTHER INS TAXABLE '!$B$1:$B$46" sel="1" val="0"/>
</file>

<file path=xl/ctrlProps/ctrlProp319.xml><?xml version="1.0" encoding="utf-8"?>
<formControlPr xmlns="http://schemas.microsoft.com/office/spreadsheetml/2009/9/main" objectType="Drop" dropStyle="combo" dx="22" fmlaLink="$A$61" fmlaRange="'OTHER INS TAXABLE '!$B$1:$B$46" sel="1" val="0"/>
</file>

<file path=xl/ctrlProps/ctrlProp32.xml><?xml version="1.0" encoding="utf-8"?>
<formControlPr xmlns="http://schemas.microsoft.com/office/spreadsheetml/2009/9/main" objectType="Drop" dropStyle="combo" dx="22" fmlaLink="$A$54" fmlaRange="'OTHER INS PRETAX '!$A$1:$A$19" sel="1" val="0"/>
</file>

<file path=xl/ctrlProps/ctrlProp320.xml><?xml version="1.0" encoding="utf-8"?>
<formControlPr xmlns="http://schemas.microsoft.com/office/spreadsheetml/2009/9/main" objectType="Drop" dropStyle="combo" dx="22" fmlaLink="$A$35" fmlaRange="'TAX MILITARY DIFF'!$A$1:$A$2" sel="1" val="0"/>
</file>

<file path=xl/ctrlProps/ctrlProp321.xml><?xml version="1.0" encoding="utf-8"?>
<formControlPr xmlns="http://schemas.microsoft.com/office/spreadsheetml/2009/9/main" objectType="Drop" dropStyle="combo" dx="22" fmlaLink="$A$35" fmlaRange="'TAX MILITARY DIFF'!$B$1:$B$2" sel="1" val="0"/>
</file>

<file path=xl/ctrlProps/ctrlProp322.xml><?xml version="1.0" encoding="utf-8"?>
<formControlPr xmlns="http://schemas.microsoft.com/office/spreadsheetml/2009/9/main" objectType="Drop" dropStyle="combo" dx="22" fmlaLink="$A$66" fmlaRange="GARNISHMENTS!$A$1:$A$31" sel="1" val="0"/>
</file>

<file path=xl/ctrlProps/ctrlProp323.xml><?xml version="1.0" encoding="utf-8"?>
<formControlPr xmlns="http://schemas.microsoft.com/office/spreadsheetml/2009/9/main" objectType="Drop" dropStyle="combo" dx="22" fmlaLink="$A$66" fmlaRange="GARNISHMENTS!$B$1:$B$31" sel="1" val="0"/>
</file>

<file path=xl/ctrlProps/ctrlProp324.xml><?xml version="1.0" encoding="utf-8"?>
<formControlPr xmlns="http://schemas.microsoft.com/office/spreadsheetml/2009/9/main" objectType="Drop" dropStyle="combo" dx="22" fmlaLink="$A$31" fmlaRange="'NON TAX RMB'!$A$1:$A$19" sel="1" val="0"/>
</file>

<file path=xl/ctrlProps/ctrlProp325.xml><?xml version="1.0" encoding="utf-8"?>
<formControlPr xmlns="http://schemas.microsoft.com/office/spreadsheetml/2009/9/main" objectType="Drop" dropStyle="combo" dx="22" fmlaLink="$A$31" fmlaRange="'NON TAX RMB'!$B$1:$B$19" sel="1" val="0"/>
</file>

<file path=xl/ctrlProps/ctrlProp326.xml><?xml version="1.0" encoding="utf-8"?>
<formControlPr xmlns="http://schemas.microsoft.com/office/spreadsheetml/2009/9/main" objectType="Drop" dropStyle="combo" dx="22" fmlaLink="$A$62" fmlaRange="BUYBACKS!$A$1:$A$11" sel="1" val="0"/>
</file>

<file path=xl/ctrlProps/ctrlProp327.xml><?xml version="1.0" encoding="utf-8"?>
<formControlPr xmlns="http://schemas.microsoft.com/office/spreadsheetml/2009/9/main" objectType="Drop" dropStyle="combo" dx="22" fmlaLink="$A$62" fmlaRange="BUYBACKS!$B$1:$B$11" sel="1" val="0"/>
</file>

<file path=xl/ctrlProps/ctrlProp328.xml><?xml version="1.0" encoding="utf-8"?>
<formControlPr xmlns="http://schemas.microsoft.com/office/spreadsheetml/2009/9/main" objectType="Drop" dropStyle="combo" dx="22" fmlaLink="$A$58" fmlaRange="'OTHER INS TAXABLE '!$B$1:$B$50" sel="1" val="40"/>
</file>

<file path=xl/ctrlProps/ctrlProp329.xml><?xml version="1.0" encoding="utf-8"?>
<formControlPr xmlns="http://schemas.microsoft.com/office/spreadsheetml/2009/9/main" objectType="Drop" dropStyle="combo" dx="22" fmlaLink="$A$58" fmlaRange="'OTHER INS TAXABLE '!$B:$B" sel="1" val="0"/>
</file>

<file path=xl/ctrlProps/ctrlProp33.xml><?xml version="1.0" encoding="utf-8"?>
<formControlPr xmlns="http://schemas.microsoft.com/office/spreadsheetml/2009/9/main" objectType="Drop" dropStyle="combo" dx="22" fmlaLink="$A$49" fmlaRange="'RETIREMENT EE'!$B$1:$B$88" sel="1" val="0"/>
</file>

<file path=xl/ctrlProps/ctrlProp330.xml><?xml version="1.0" encoding="utf-8"?>
<formControlPr xmlns="http://schemas.microsoft.com/office/spreadsheetml/2009/9/main" objectType="Drop" dropStyle="combo" dx="22" fmlaLink="$A$59" fmlaRange="'OTHER INS TAXABLE '!$B$1:$B$46" sel="1" val="0"/>
</file>

<file path=xl/ctrlProps/ctrlProp331.xml><?xml version="1.0" encoding="utf-8"?>
<formControlPr xmlns="http://schemas.microsoft.com/office/spreadsheetml/2009/9/main" objectType="Drop" dropStyle="combo" dx="22" fmlaLink="$A$61" fmlaRange="'OTHER PRETAX DED '!$B$1:$B$9" sel="1" val="0"/>
</file>

<file path=xl/ctrlProps/ctrlProp332.xml><?xml version="1.0" encoding="utf-8"?>
<formControlPr xmlns="http://schemas.microsoft.com/office/spreadsheetml/2009/9/main" objectType="Drop" dropStyle="combo" dx="22" fmlaLink="$A$58" fmlaRange="'OTHER INS TAXABLE '!$B:$B" sel="1" val="0"/>
</file>

<file path=xl/ctrlProps/ctrlProp333.xml><?xml version="1.0" encoding="utf-8"?>
<formControlPr xmlns="http://schemas.microsoft.com/office/spreadsheetml/2009/9/main" objectType="Drop" dropStyle="combo" dx="22" fmlaLink="$A$59" fmlaRange="'OTHER INS TAXABLE '!$B$1:$B$46" sel="1" val="2"/>
</file>

<file path=xl/ctrlProps/ctrlProp334.xml><?xml version="1.0" encoding="utf-8"?>
<formControlPr xmlns="http://schemas.microsoft.com/office/spreadsheetml/2009/9/main" objectType="Drop" dropStyle="combo" dx="22" fmlaLink="$A$60" fmlaRange="'OTHER PRETAX DED '!$B$1:$B$7" sel="1" val="0"/>
</file>

<file path=xl/ctrlProps/ctrlProp335.xml><?xml version="1.0" encoding="utf-8"?>
<formControlPr xmlns="http://schemas.microsoft.com/office/spreadsheetml/2009/9/main" objectType="Drop" dropStyle="combo" dx="22" fmlaLink="$A$61" fmlaRange="'OTHER PRETAX DED '!$B$1:$B$7" sel="1" val="0"/>
</file>

<file path=xl/ctrlProps/ctrlProp336.xml><?xml version="1.0" encoding="utf-8"?>
<formControlPr xmlns="http://schemas.microsoft.com/office/spreadsheetml/2009/9/main" objectType="Drop" dropStyle="combo" dx="22" fmlaLink="$A$61" fmlaRange="'OTHER INS TAXABLE '!$B$1:$B$46" sel="1" val="0"/>
</file>

<file path=xl/ctrlProps/ctrlProp337.xml><?xml version="1.0" encoding="utf-8"?>
<formControlPr xmlns="http://schemas.microsoft.com/office/spreadsheetml/2009/9/main" objectType="Drop" dropStyle="combo" dx="22" fmlaLink="$A$60" fmlaRange="'OTHER PRETAX DED '!$B$1:$B$9" sel="1" val="0"/>
</file>

<file path=xl/ctrlProps/ctrlProp338.xml><?xml version="1.0" encoding="utf-8"?>
<formControlPr xmlns="http://schemas.microsoft.com/office/spreadsheetml/2009/9/main" objectType="Drop" dropStyle="combo" dx="22" fmlaLink="$A$58" fmlaRange="'OTHER INS TAXABLE '!$B:$B" sel="1" val="0"/>
</file>

<file path=xl/ctrlProps/ctrlProp339.xml><?xml version="1.0" encoding="utf-8"?>
<formControlPr xmlns="http://schemas.microsoft.com/office/spreadsheetml/2009/9/main" objectType="Drop" dropStyle="combo" dx="22" fmlaLink="$A$59" fmlaRange="'OTHER INS TAXABLE '!$B$1:$B$50" sel="1" val="0"/>
</file>

<file path=xl/ctrlProps/ctrlProp34.xml><?xml version="1.0" encoding="utf-8"?>
<formControlPr xmlns="http://schemas.microsoft.com/office/spreadsheetml/2009/9/main" objectType="Drop" dropStyle="combo" dx="22" fmlaLink="$A$51" fmlaRange="'HEALTH INS'!$B$1:$B$15" sel="1" val="0"/>
</file>

<file path=xl/ctrlProps/ctrlProp340.xml><?xml version="1.0" encoding="utf-8"?>
<formControlPr xmlns="http://schemas.microsoft.com/office/spreadsheetml/2009/9/main" objectType="Drop" dropLines="3" dropStyle="combo" dx="22" fmlaLink="B11" fmlaRange="OverpaymentType!$A$1:$A$3" sel="1" val="0"/>
</file>

<file path=xl/ctrlProps/ctrlProp341.xml><?xml version="1.0" encoding="utf-8"?>
<formControlPr xmlns="http://schemas.microsoft.com/office/spreadsheetml/2009/9/main" objectType="Drop" dropStyle="combo" dx="22" fmlaLink="$A$30" fmlaRange="'NON TAX UNIFORM'!$A$1:$A$2" sel="1" val="0"/>
</file>

<file path=xl/ctrlProps/ctrlProp342.xml><?xml version="1.0" encoding="utf-8"?>
<formControlPr xmlns="http://schemas.microsoft.com/office/spreadsheetml/2009/9/main" objectType="Drop" dropStyle="combo" dx="22" fmlaLink="$A$30" fmlaRange="'NON TAX UNIFORM'!$B$1:$B$2" sel="1" val="0"/>
</file>

<file path=xl/ctrlProps/ctrlProp343.xml><?xml version="1.0" encoding="utf-8"?>
<formControlPr xmlns="http://schemas.microsoft.com/office/spreadsheetml/2009/9/main" objectType="Drop" dropStyle="combo" dx="22" fmlaLink="$A$33" fmlaRange="'TAX RMB'!$A$1:$A$4" sel="1" val="0"/>
</file>

<file path=xl/ctrlProps/ctrlProp344.xml><?xml version="1.0" encoding="utf-8"?>
<formControlPr xmlns="http://schemas.microsoft.com/office/spreadsheetml/2009/9/main" objectType="Drop" dropStyle="combo" dx="22" fmlaLink="$A$33" fmlaRange="'TAX RMB'!$B$1:$B$4" sel="1" val="0"/>
</file>

<file path=xl/ctrlProps/ctrlProp345.xml><?xml version="1.0" encoding="utf-8"?>
<formControlPr xmlns="http://schemas.microsoft.com/office/spreadsheetml/2009/9/main" objectType="Drop" dropStyle="combo" dx="22" fmlaLink="$A$90" fmlaRange="'ER HSA'!$A$1:$A$8" sel="1" val="0"/>
</file>

<file path=xl/ctrlProps/ctrlProp346.xml><?xml version="1.0" encoding="utf-8"?>
<formControlPr xmlns="http://schemas.microsoft.com/office/spreadsheetml/2009/9/main" objectType="Drop" dropStyle="combo" dx="22" fmlaLink="$A$90" fmlaRange="'ER HSA'!$B$1:$B$8" sel="1" val="0"/>
</file>

<file path=xl/ctrlProps/ctrlProp347.xml><?xml version="1.0" encoding="utf-8"?>
<formControlPr xmlns="http://schemas.microsoft.com/office/spreadsheetml/2009/9/main" objectType="Drop" dropStyle="combo" dx="22" fmlaLink="A91" fmlaRange="'ER - ACR'!$A$1:$A$85" sel="1" val="14"/>
</file>

<file path=xl/ctrlProps/ctrlProp348.xml><?xml version="1.0" encoding="utf-8"?>
<formControlPr xmlns="http://schemas.microsoft.com/office/spreadsheetml/2009/9/main" objectType="Drop" dropStyle="combo" dx="22" fmlaLink="$A$91" fmlaRange="'ER - ACR'!$B$1:$B$85" sel="1" val="0"/>
</file>

<file path=xl/ctrlProps/ctrlProp349.xml><?xml version="1.0" encoding="utf-8"?>
<formControlPr xmlns="http://schemas.microsoft.com/office/spreadsheetml/2009/9/main" objectType="Drop" dropStyle="combo" dx="22" fmlaLink="$A$49" fmlaRange="'ASRS LTD EE'!$A$1:$A$73" sel="1" val="0"/>
</file>

<file path=xl/ctrlProps/ctrlProp35.xml><?xml version="1.0" encoding="utf-8"?>
<formControlPr xmlns="http://schemas.microsoft.com/office/spreadsheetml/2009/9/main" objectType="Drop" dropStyle="combo" dx="22" fmlaLink="$A$52" fmlaRange="'DENTAL INS'!$B$1:$B$5" sel="1" val="0"/>
</file>

<file path=xl/ctrlProps/ctrlProp350.xml><?xml version="1.0" encoding="utf-8"?>
<formControlPr xmlns="http://schemas.microsoft.com/office/spreadsheetml/2009/9/main" objectType="Drop" dropStyle="combo" dx="22" fmlaLink="$A$49" fmlaRange="'ASRS LTD EE'!$B$1:$B$73" sel="1" val="0"/>
</file>

<file path=xl/ctrlProps/ctrlProp351.xml><?xml version="1.0" encoding="utf-8"?>
<formControlPr xmlns="http://schemas.microsoft.com/office/spreadsheetml/2009/9/main" objectType="Drop" dropStyle="combo" dx="22" fmlaLink="$A$85" fmlaRange="'ASRS LTD ER'!$B$1:$B$73" sel="1" val="0"/>
</file>

<file path=xl/ctrlProps/ctrlProp352.xml><?xml version="1.0" encoding="utf-8"?>
<formControlPr xmlns="http://schemas.microsoft.com/office/spreadsheetml/2009/9/main" objectType="Drop" dropStyle="combo" dx="22" fmlaLink="$A$85" fmlaRange="'ASRS LTD ER'!$A$1:$A$73" sel="1" val="0"/>
</file>

<file path=xl/ctrlProps/ctrlProp353.xml><?xml version="1.0" encoding="utf-8"?>
<formControlPr xmlns="http://schemas.microsoft.com/office/spreadsheetml/2009/9/main" objectType="Drop" dropStyle="combo" dx="22" fmlaLink="$A$92" fmlaRange="'SUPP BENEFIT ER RET'!$A$1:$A$180" sel="1" val="5"/>
</file>

<file path=xl/ctrlProps/ctrlProp354.xml><?xml version="1.0" encoding="utf-8"?>
<formControlPr xmlns="http://schemas.microsoft.com/office/spreadsheetml/2009/9/main" objectType="Drop" dropStyle="combo" dx="22" fmlaLink="$A$92" fmlaRange="'SUPP BENEFIT ER RET'!$B$1:$B$180" sel="1" val="0"/>
</file>

<file path=xl/ctrlProps/ctrlProp355.xml><?xml version="1.0" encoding="utf-8"?>
<formControlPr xmlns="http://schemas.microsoft.com/office/spreadsheetml/2009/9/main" objectType="Drop" dropStyle="combo" dx="22" fmlaLink="$A$93" fmlaRange="'LEGACY RATE'!$A$1:$A$59" noThreeD="1" sel="1" val="0"/>
</file>

<file path=xl/ctrlProps/ctrlProp356.xml><?xml version="1.0" encoding="utf-8"?>
<formControlPr xmlns="http://schemas.microsoft.com/office/spreadsheetml/2009/9/main" objectType="Drop" dropStyle="combo" dx="22" fmlaLink="$A$93" fmlaRange="'LEGACY RATE'!$B$1:$B$59" noThreeD="1" sel="1" val="0"/>
</file>

<file path=xl/ctrlProps/ctrlProp357.xml><?xml version="1.0" encoding="utf-8"?>
<formControlPr xmlns="http://schemas.microsoft.com/office/spreadsheetml/2009/9/main" objectType="Drop" dropLines="3" dropStyle="combo" dx="22" fmlaLink="$A$94" fmlaRange="'Deferred Comp %$'!$B$1:$B$3" sel="1" val="0"/>
</file>

<file path=xl/ctrlProps/ctrlProp358.xml><?xml version="1.0" encoding="utf-8"?>
<formControlPr xmlns="http://schemas.microsoft.com/office/spreadsheetml/2009/9/main" objectType="Drop" dropLines="3" dropStyle="combo" dx="22" fmlaLink="$A$94" fmlaRange="'Deferred Comp %$'!$A$1:$A$3" sel="1" val="0"/>
</file>

<file path=xl/ctrlProps/ctrlProp359.xml><?xml version="1.0" encoding="utf-8"?>
<formControlPr xmlns="http://schemas.microsoft.com/office/spreadsheetml/2009/9/main" objectType="Drop" dropLines="3" dropStyle="combo" dx="22" fmlaLink="$A$95" fmlaRange="'Deferred Comp %$'!$B$1:$B$3" sel="1" val="0"/>
</file>

<file path=xl/ctrlProps/ctrlProp36.xml><?xml version="1.0" encoding="utf-8"?>
<formControlPr xmlns="http://schemas.microsoft.com/office/spreadsheetml/2009/9/main" objectType="Drop" dropStyle="combo" dx="22" fmlaLink="$A$53" fmlaRange="'OTHER INS PRETAX '!$B$1:$B$19" sel="1" val="0"/>
</file>

<file path=xl/ctrlProps/ctrlProp360.xml><?xml version="1.0" encoding="utf-8"?>
<formControlPr xmlns="http://schemas.microsoft.com/office/spreadsheetml/2009/9/main" objectType="Drop" dropLines="3" dropStyle="combo" dx="22" fmlaLink="$A$95" fmlaRange="'Deferred Comp %$'!$A$1:$A$3" sel="1" val="0"/>
</file>

<file path=xl/ctrlProps/ctrlProp361.xml><?xml version="1.0" encoding="utf-8"?>
<formControlPr xmlns="http://schemas.microsoft.com/office/spreadsheetml/2009/9/main" objectType="Drop" dropLines="5" dropStyle="combo" dx="22" fmlaLink="$A$37" fmlaRange="Imputed!$B$1:$B$5" sel="1" val="0"/>
</file>

<file path=xl/ctrlProps/ctrlProp362.xml><?xml version="1.0" encoding="utf-8"?>
<formControlPr xmlns="http://schemas.microsoft.com/office/spreadsheetml/2009/9/main" objectType="Drop" dropLines="5" dropStyle="combo" dx="22" fmlaLink="$A$37" fmlaRange="Imputed!$A$1:$A$5" sel="1" val="0"/>
</file>

<file path=xl/ctrlProps/ctrlProp363.xml><?xml version="1.0" encoding="utf-8"?>
<formControlPr xmlns="http://schemas.microsoft.com/office/spreadsheetml/2009/9/main" objectType="Drop" dropStyle="combo" dx="22" fmlaLink="$A$39" fmlaRange="'Non Taxable Reportable'!$B$1:$B$5" sel="1" val="0"/>
</file>

<file path=xl/ctrlProps/ctrlProp364.xml><?xml version="1.0" encoding="utf-8"?>
<formControlPr xmlns="http://schemas.microsoft.com/office/spreadsheetml/2009/9/main" objectType="Drop" dropStyle="combo" dx="22" fmlaLink="$A$39" fmlaRange="'Non Taxable Reportable'!$A$1:$A$5" sel="1" val="0"/>
</file>

<file path=xl/ctrlProps/ctrlProp365.xml><?xml version="1.0" encoding="utf-8"?>
<formControlPr xmlns="http://schemas.microsoft.com/office/spreadsheetml/2009/9/main" objectType="Drop" dropStyle="combo" dx="22" fmlaLink="A63" fmlaRange="'Additional %'!$A$1:$A$8" noThreeD="1" sel="1" val="0"/>
</file>

<file path=xl/ctrlProps/ctrlProp366.xml><?xml version="1.0" encoding="utf-8"?>
<formControlPr xmlns="http://schemas.microsoft.com/office/spreadsheetml/2009/9/main" objectType="Drop" dropStyle="combo" dx="22" fmlaLink="A63" fmlaRange="'Additional %'!$B$1:$B$8" noThreeD="1" sel="1" val="0"/>
</file>

<file path=xl/ctrlProps/ctrlProp367.xml><?xml version="1.0" encoding="utf-8"?>
<formControlPr xmlns="http://schemas.microsoft.com/office/spreadsheetml/2009/9/main" objectType="Drop" dropStyle="combo" dx="16" fmlaLink="$A$47" fmlaRange="OutOfStateTaxEE!$B$1:$B$62" noThreeD="1" sel="1" val="0"/>
</file>

<file path=xl/ctrlProps/ctrlProp368.xml><?xml version="1.0" encoding="utf-8"?>
<formControlPr xmlns="http://schemas.microsoft.com/office/spreadsheetml/2009/9/main" objectType="Drop" dropStyle="combo" dx="16" fmlaLink="$A$47" fmlaRange="OutOfStateTaxEE!$A$1:$A$62" sel="1" val="0"/>
</file>

<file path=xl/ctrlProps/ctrlProp369.xml><?xml version="1.0" encoding="utf-8"?>
<formControlPr xmlns="http://schemas.microsoft.com/office/spreadsheetml/2009/9/main" objectType="Drop" dropStyle="combo" dx="16" fmlaLink="$A$48" fmlaRange="'OutOfStateTaxEE Other'!$B$1:$B$21" sel="1" val="0"/>
</file>

<file path=xl/ctrlProps/ctrlProp37.xml><?xml version="1.0" encoding="utf-8"?>
<formControlPr xmlns="http://schemas.microsoft.com/office/spreadsheetml/2009/9/main" objectType="Drop" dropStyle="combo" dx="22" fmlaLink="$A$54" fmlaRange="'OTHER INS PRETAX '!$B$1:$B$19" sel="1" val="0"/>
</file>

<file path=xl/ctrlProps/ctrlProp370.xml><?xml version="1.0" encoding="utf-8"?>
<formControlPr xmlns="http://schemas.microsoft.com/office/spreadsheetml/2009/9/main" objectType="Drop" dropStyle="combo" dx="16" fmlaLink="$A$48" fmlaRange="'OutOfStateTaxEE Other'!$A$1:$A$21" sel="1" val="0"/>
</file>

<file path=xl/ctrlProps/ctrlProp371.xml><?xml version="1.0" encoding="utf-8"?>
<formControlPr xmlns="http://schemas.microsoft.com/office/spreadsheetml/2009/9/main" objectType="Drop" dropStyle="combo" dx="16" fmlaLink="$A$78" fmlaRange="OutOfStateTaxER!$B$1:$B$51" sel="1" val="0"/>
</file>

<file path=xl/ctrlProps/ctrlProp372.xml><?xml version="1.0" encoding="utf-8"?>
<formControlPr xmlns="http://schemas.microsoft.com/office/spreadsheetml/2009/9/main" objectType="Drop" dropStyle="combo" dx="16" fmlaLink="$A$78" fmlaRange="OutOfStateTaxER!$A$1:$A$51" sel="1" val="0"/>
</file>

<file path=xl/ctrlProps/ctrlProp373.xml><?xml version="1.0" encoding="utf-8"?>
<formControlPr xmlns="http://schemas.microsoft.com/office/spreadsheetml/2009/9/main" objectType="Drop" dropStyle="combo" dx="16" fmlaLink="$A$96" fmlaRange="'OutOfStateTaxER Other'!$B$1:$B$7" sel="1" val="0"/>
</file>

<file path=xl/ctrlProps/ctrlProp374.xml><?xml version="1.0" encoding="utf-8"?>
<formControlPr xmlns="http://schemas.microsoft.com/office/spreadsheetml/2009/9/main" objectType="Drop" dropStyle="combo" dx="16" fmlaLink="$A$96" fmlaRange="'OutOfStateTaxER Other'!$A$1:$A$7" noThreeD="1" sel="1" val="0"/>
</file>

<file path=xl/ctrlProps/ctrlProp375.xml><?xml version="1.0" encoding="utf-8"?>
<formControlPr xmlns="http://schemas.microsoft.com/office/spreadsheetml/2009/9/main" objectType="Drop" dropStyle="combo" dx="22" fmlaLink="$D$4" fmlaRange="AGENCY!$B$1:$B$103" sel="1" val="0"/>
</file>

<file path=xl/ctrlProps/ctrlProp376.xml><?xml version="1.0" encoding="utf-8"?>
<formControlPr xmlns="http://schemas.microsoft.com/office/spreadsheetml/2009/9/main" objectType="Drop" dropStyle="combo" dx="22" fmlaLink="$D$4" fmlaRange="AGENCY!$A$1:$A$103" sel="1" val="102"/>
</file>

<file path=xl/ctrlProps/ctrlProp377.xml><?xml version="1.0" encoding="utf-8"?>
<formControlPr xmlns="http://schemas.microsoft.com/office/spreadsheetml/2009/9/main" objectType="Drop" dropStyle="combo" dx="22" fmlaLink="$A$19" fmlaRange="'PAY CODE'!$A$1:$A$282" sel="1" val="0"/>
</file>

<file path=xl/ctrlProps/ctrlProp378.xml><?xml version="1.0" encoding="utf-8"?>
<formControlPr xmlns="http://schemas.microsoft.com/office/spreadsheetml/2009/9/main" objectType="Drop" dropStyle="combo" dx="22" fmlaLink="$A$20" fmlaRange="'PAY CODE'!$A$1:$A$282" sel="1" val="0"/>
</file>

<file path=xl/ctrlProps/ctrlProp379.xml><?xml version="1.0" encoding="utf-8"?>
<formControlPr xmlns="http://schemas.microsoft.com/office/spreadsheetml/2009/9/main" objectType="Drop" dropStyle="combo" dx="22" fmlaLink="$A$21" fmlaRange="'PAY CODE'!$A$1:$A$282" sel="1" val="0"/>
</file>

<file path=xl/ctrlProps/ctrlProp38.xml><?xml version="1.0" encoding="utf-8"?>
<formControlPr xmlns="http://schemas.microsoft.com/office/spreadsheetml/2009/9/main" objectType="Drop" dropStyle="combo" dx="22" fmlaLink="$A$58" fmlaRange="'OTHER INS TAXABLE '!$A$1:$A$50" sel="1" val="0"/>
</file>

<file path=xl/ctrlProps/ctrlProp380.xml><?xml version="1.0" encoding="utf-8"?>
<formControlPr xmlns="http://schemas.microsoft.com/office/spreadsheetml/2009/9/main" objectType="Drop" dropStyle="combo" dx="22" fmlaLink="$A$19" fmlaRange="'PAY CODE'!$B$1:$B$282" sel="1" val="0"/>
</file>

<file path=xl/ctrlProps/ctrlProp381.xml><?xml version="1.0" encoding="utf-8"?>
<formControlPr xmlns="http://schemas.microsoft.com/office/spreadsheetml/2009/9/main" objectType="Drop" dropStyle="combo" dx="22" fmlaLink="$A$20" fmlaRange="'PAY CODE'!$B$1:$B$282" sel="1" val="0"/>
</file>

<file path=xl/ctrlProps/ctrlProp382.xml><?xml version="1.0" encoding="utf-8"?>
<formControlPr xmlns="http://schemas.microsoft.com/office/spreadsheetml/2009/9/main" objectType="Drop" dropStyle="combo" dx="22" fmlaLink="$A$22" fmlaRange="'PAY CODE'!$A$1:$A$282" sel="1" val="0"/>
</file>

<file path=xl/ctrlProps/ctrlProp383.xml><?xml version="1.0" encoding="utf-8"?>
<formControlPr xmlns="http://schemas.microsoft.com/office/spreadsheetml/2009/9/main" objectType="Drop" dropStyle="combo" dx="22" fmlaLink="$A$23" fmlaRange="'PAY CODE'!$A$1:$A$282" sel="1" val="0"/>
</file>

<file path=xl/ctrlProps/ctrlProp384.xml><?xml version="1.0" encoding="utf-8"?>
<formControlPr xmlns="http://schemas.microsoft.com/office/spreadsheetml/2009/9/main" objectType="Drop" dropStyle="combo" dx="22" fmlaLink="#REF!" fmlaRange="'PAY CODE'!$A$1:$A$282" sel="1" val="0"/>
</file>

<file path=xl/ctrlProps/ctrlProp385.xml><?xml version="1.0" encoding="utf-8"?>
<formControlPr xmlns="http://schemas.microsoft.com/office/spreadsheetml/2009/9/main" objectType="Drop" dropStyle="combo" dx="22" fmlaLink="$A$24" fmlaRange="'PAY CODE'!$A$1:$A$282" sel="1" val="0"/>
</file>

<file path=xl/ctrlProps/ctrlProp386.xml><?xml version="1.0" encoding="utf-8"?>
<formControlPr xmlns="http://schemas.microsoft.com/office/spreadsheetml/2009/9/main" objectType="Drop" dropStyle="combo" dx="22" fmlaLink="$A$25" fmlaRange="'PAY CODE'!$A$1:$A$282" sel="1" val="0"/>
</file>

<file path=xl/ctrlProps/ctrlProp387.xml><?xml version="1.0" encoding="utf-8"?>
<formControlPr xmlns="http://schemas.microsoft.com/office/spreadsheetml/2009/9/main" objectType="Drop" dropStyle="combo" dx="22" fmlaLink="$A$26" fmlaRange="'PAY CODE'!$A$1:$A$282" sel="1" val="0"/>
</file>

<file path=xl/ctrlProps/ctrlProp388.xml><?xml version="1.0" encoding="utf-8"?>
<formControlPr xmlns="http://schemas.microsoft.com/office/spreadsheetml/2009/9/main" objectType="Drop" dropStyle="combo" dx="22" fmlaLink="$A$29" fmlaRange="'Covid Pay Code'!$A$1:$A$5" sel="1" val="0"/>
</file>

<file path=xl/ctrlProps/ctrlProp389.xml><?xml version="1.0" encoding="utf-8"?>
<formControlPr xmlns="http://schemas.microsoft.com/office/spreadsheetml/2009/9/main" objectType="Drop" dropStyle="combo" dx="22" fmlaLink="$A$21" fmlaRange="'PAY CODE'!$B$1:$B$282" sel="1" val="0"/>
</file>

<file path=xl/ctrlProps/ctrlProp39.xml><?xml version="1.0" encoding="utf-8"?>
<formControlPr xmlns="http://schemas.microsoft.com/office/spreadsheetml/2009/9/main" objectType="Drop" dropStyle="combo" dx="22" fmlaLink="$A$57" fmlaRange="'OTHER INS TAXABLE '!$B$1:$B$50" sel="1" val="0"/>
</file>

<file path=xl/ctrlProps/ctrlProp390.xml><?xml version="1.0" encoding="utf-8"?>
<formControlPr xmlns="http://schemas.microsoft.com/office/spreadsheetml/2009/9/main" objectType="Drop" dropStyle="combo" dx="22" fmlaLink="$A$23" fmlaRange="'PAY CODE'!$B$1:$B$282" sel="1" val="254"/>
</file>

<file path=xl/ctrlProps/ctrlProp391.xml><?xml version="1.0" encoding="utf-8"?>
<formControlPr xmlns="http://schemas.microsoft.com/office/spreadsheetml/2009/9/main" objectType="Drop" dropStyle="combo" dx="22" fmlaLink="#REF!" fmlaRange="'PAY CODE'!$B$1:$B$282" sel="1" val="207"/>
</file>

<file path=xl/ctrlProps/ctrlProp392.xml><?xml version="1.0" encoding="utf-8"?>
<formControlPr xmlns="http://schemas.microsoft.com/office/spreadsheetml/2009/9/main" objectType="Drop" dropStyle="combo" dx="22" fmlaLink="$A$24" fmlaRange="'PAY CODE'!$B$1:$B$282" sel="1" val="0"/>
</file>

<file path=xl/ctrlProps/ctrlProp393.xml><?xml version="1.0" encoding="utf-8"?>
<formControlPr xmlns="http://schemas.microsoft.com/office/spreadsheetml/2009/9/main" objectType="Drop" dropStyle="combo" dx="22" fmlaLink="$A$25" fmlaRange="'PAY CODE'!$B$1:$B$282" sel="1" val="0"/>
</file>

<file path=xl/ctrlProps/ctrlProp394.xml><?xml version="1.0" encoding="utf-8"?>
<formControlPr xmlns="http://schemas.microsoft.com/office/spreadsheetml/2009/9/main" objectType="Drop" dropStyle="combo" dx="22" fmlaLink="$A$26" fmlaRange="'PAY CODE'!$B$1:$B$282" sel="1" val="0"/>
</file>

<file path=xl/ctrlProps/ctrlProp395.xml><?xml version="1.0" encoding="utf-8"?>
<formControlPr xmlns="http://schemas.microsoft.com/office/spreadsheetml/2009/9/main" objectType="Drop" dropStyle="combo" dx="22" fmlaLink="$A$29" fmlaRange="'Covid Pay Code'!$B$1:$B$5" sel="1" val="0"/>
</file>

<file path=xl/ctrlProps/ctrlProp396.xml><?xml version="1.0" encoding="utf-8"?>
<formControlPr xmlns="http://schemas.microsoft.com/office/spreadsheetml/2009/9/main" objectType="Drop" dropStyle="combo" dx="22" fmlaLink="$A$22" fmlaRange="'PAY CODE'!$B$1:$B$282" sel="1" val="0"/>
</file>

<file path=xl/ctrlProps/ctrlProp397.xml><?xml version="1.0" encoding="utf-8"?>
<formControlPr xmlns="http://schemas.microsoft.com/office/spreadsheetml/2009/9/main" objectType="Drop" dropStyle="combo" dx="22" fmlaLink="$A$50" fmlaRange="'HEALTH INS'!$A$1:$A$15" sel="1" val="3"/>
</file>

<file path=xl/ctrlProps/ctrlProp398.xml><?xml version="1.0" encoding="utf-8"?>
<formControlPr xmlns="http://schemas.microsoft.com/office/spreadsheetml/2009/9/main" objectType="Drop" dropStyle="combo" dx="22" fmlaLink="$A$51" fmlaRange="'DENTAL INS'!$A$1:$A$5" sel="1" val="0"/>
</file>

<file path=xl/ctrlProps/ctrlProp399.xml><?xml version="1.0" encoding="utf-8"?>
<formControlPr xmlns="http://schemas.microsoft.com/office/spreadsheetml/2009/9/main" objectType="Drop" dropStyle="combo" dx="22" fmlaLink="$A$52" fmlaRange="'OTHER INS PRETAX '!$A$1:$A$19" sel="1" val="3"/>
</file>

<file path=xl/ctrlProps/ctrlProp4.xml><?xml version="1.0" encoding="utf-8"?>
<formControlPr xmlns="http://schemas.microsoft.com/office/spreadsheetml/2009/9/main" objectType="Drop" dropStyle="combo" dx="22" fmlaLink="$A$20" fmlaRange="'PAY CODE'!$A$1:$A$282" sel="1" val="0"/>
</file>

<file path=xl/ctrlProps/ctrlProp40.xml><?xml version="1.0" encoding="utf-8"?>
<formControlPr xmlns="http://schemas.microsoft.com/office/spreadsheetml/2009/9/main" objectType="Drop" dropStyle="combo" dx="22" fmlaLink="$A$58" fmlaRange="'OTHER INS TAXABLE '!$B:$B" sel="1" val="0"/>
</file>

<file path=xl/ctrlProps/ctrlProp400.xml><?xml version="1.0" encoding="utf-8"?>
<formControlPr xmlns="http://schemas.microsoft.com/office/spreadsheetml/2009/9/main" objectType="Drop" dropStyle="combo" dx="22" fmlaLink="$A$56" fmlaRange="'OTHER INS TAXABLE '!$A$1:$A$50" sel="1" val="0"/>
</file>

<file path=xl/ctrlProps/ctrlProp401.xml><?xml version="1.0" encoding="utf-8"?>
<formControlPr xmlns="http://schemas.microsoft.com/office/spreadsheetml/2009/9/main" objectType="Drop" dropStyle="combo" dx="22" fmlaLink="$A$59" fmlaRange="'OTHER PRETAX DED '!$A$1:$A$9" sel="1" val="0"/>
</file>

<file path=xl/ctrlProps/ctrlProp402.xml><?xml version="1.0" encoding="utf-8"?>
<formControlPr xmlns="http://schemas.microsoft.com/office/spreadsheetml/2009/9/main" objectType="Drop" dropStyle="combo" dx="22" fmlaLink="$A$60" fmlaRange="'OTHER PRETAX DED '!$A$1:$A$9" sel="1" val="0"/>
</file>

<file path=xl/ctrlProps/ctrlProp403.xml><?xml version="1.0" encoding="utf-8"?>
<formControlPr xmlns="http://schemas.microsoft.com/office/spreadsheetml/2009/9/main" objectType="Drop" dropStyle="combo" dx="22" fmlaLink="$A$63" fmlaRange="'OTHER AFTER TAX DED '!$A$1:$A$93" sel="1" val="0"/>
</file>

<file path=xl/ctrlProps/ctrlProp404.xml><?xml version="1.0" encoding="utf-8"?>
<formControlPr xmlns="http://schemas.microsoft.com/office/spreadsheetml/2009/9/main" objectType="Drop" dropStyle="combo" dx="22" fmlaLink="$A$64" fmlaRange="'OTHER AFTER TAX DED '!$A$1:$A$93" sel="1" val="0"/>
</file>

<file path=xl/ctrlProps/ctrlProp405.xml><?xml version="1.0" encoding="utf-8"?>
<formControlPr xmlns="http://schemas.microsoft.com/office/spreadsheetml/2009/9/main" objectType="Drop" dropStyle="combo" dx="22" fmlaLink="$A$49" fmlaRange="'RETIREMENT EE'!$A$1:$A$88" sel="1" val="27"/>
</file>

<file path=xl/ctrlProps/ctrlProp406.xml><?xml version="1.0" encoding="utf-8"?>
<formControlPr xmlns="http://schemas.microsoft.com/office/spreadsheetml/2009/9/main" objectType="Drop" dropStyle="combo" dx="22" fmlaLink="$A$53" fmlaRange="'OTHER INS PRETAX '!$A$1:$A$19" sel="1" val="0"/>
</file>

<file path=xl/ctrlProps/ctrlProp407.xml><?xml version="1.0" encoding="utf-8"?>
<formControlPr xmlns="http://schemas.microsoft.com/office/spreadsheetml/2009/9/main" objectType="Drop" dropStyle="combo" dx="22" fmlaLink="$A$49" fmlaRange="'RETIREMENT EE'!$B$1:$B$88" sel="1" val="27"/>
</file>

<file path=xl/ctrlProps/ctrlProp408.xml><?xml version="1.0" encoding="utf-8"?>
<formControlPr xmlns="http://schemas.microsoft.com/office/spreadsheetml/2009/9/main" objectType="Drop" dropStyle="combo" dx="22" fmlaLink="$A$50" fmlaRange="'HEALTH INS'!$B$1:$B$15" sel="1" val="0"/>
</file>

<file path=xl/ctrlProps/ctrlProp409.xml><?xml version="1.0" encoding="utf-8"?>
<formControlPr xmlns="http://schemas.microsoft.com/office/spreadsheetml/2009/9/main" objectType="Drop" dropStyle="combo" dx="22" fmlaLink="$A$51" fmlaRange="'DENTAL INS'!$B$1:$B$5" sel="1" val="0"/>
</file>

<file path=xl/ctrlProps/ctrlProp41.xml><?xml version="1.0" encoding="utf-8"?>
<formControlPr xmlns="http://schemas.microsoft.com/office/spreadsheetml/2009/9/main" objectType="Drop" dropStyle="combo" dx="22" fmlaLink="$A$60" fmlaRange="'OTHER PRETAX DED '!$B$1:$B$7" sel="1" val="0"/>
</file>

<file path=xl/ctrlProps/ctrlProp410.xml><?xml version="1.0" encoding="utf-8"?>
<formControlPr xmlns="http://schemas.microsoft.com/office/spreadsheetml/2009/9/main" objectType="Drop" dropStyle="combo" dx="22" fmlaLink="$A$52" fmlaRange="'OTHER INS PRETAX '!$B$1:$B$19" sel="1" val="0"/>
</file>

<file path=xl/ctrlProps/ctrlProp411.xml><?xml version="1.0" encoding="utf-8"?>
<formControlPr xmlns="http://schemas.microsoft.com/office/spreadsheetml/2009/9/main" objectType="Drop" dropStyle="combo" dx="22" fmlaLink="$A$53" fmlaRange="'OTHER INS PRETAX '!$B$1:$B$19" sel="1" val="0"/>
</file>

<file path=xl/ctrlProps/ctrlProp412.xml><?xml version="1.0" encoding="utf-8"?>
<formControlPr xmlns="http://schemas.microsoft.com/office/spreadsheetml/2009/9/main" objectType="Drop" dropStyle="combo" dx="22" fmlaLink="$A$57" fmlaRange="'OTHER INS TAXABLE '!$A$1:$A$50" sel="1" val="0"/>
</file>

<file path=xl/ctrlProps/ctrlProp413.xml><?xml version="1.0" encoding="utf-8"?>
<formControlPr xmlns="http://schemas.microsoft.com/office/spreadsheetml/2009/9/main" objectType="Drop" dropStyle="combo" dx="22" fmlaLink="$A$56" fmlaRange="'OTHER INS TAXABLE '!$B$1:$B$50" sel="1" val="0"/>
</file>

<file path=xl/ctrlProps/ctrlProp414.xml><?xml version="1.0" encoding="utf-8"?>
<formControlPr xmlns="http://schemas.microsoft.com/office/spreadsheetml/2009/9/main" objectType="Drop" dropStyle="combo" dx="22" fmlaLink="$A$57" fmlaRange="'OTHER INS TAXABLE '!$B:$B" sel="1" val="0"/>
</file>

<file path=xl/ctrlProps/ctrlProp415.xml><?xml version="1.0" encoding="utf-8"?>
<formControlPr xmlns="http://schemas.microsoft.com/office/spreadsheetml/2009/9/main" objectType="Drop" dropStyle="combo" dx="22" fmlaLink="$A$59" fmlaRange="'OTHER PRETAX DED '!$B$1:$B$7" sel="1" val="0"/>
</file>

<file path=xl/ctrlProps/ctrlProp416.xml><?xml version="1.0" encoding="utf-8"?>
<formControlPr xmlns="http://schemas.microsoft.com/office/spreadsheetml/2009/9/main" objectType="Drop" dropStyle="combo" dx="22" fmlaLink="$A$60" fmlaRange="'OTHER PRETAX DED '!$B$1:$B$7" sel="1" val="0"/>
</file>

<file path=xl/ctrlProps/ctrlProp417.xml><?xml version="1.0" encoding="utf-8"?>
<formControlPr xmlns="http://schemas.microsoft.com/office/spreadsheetml/2009/9/main" objectType="Drop" dropStyle="combo" dx="22" fmlaLink="$A$63" fmlaRange="'OTHER AFTER TAX DED '!$B$1:$B$93" sel="1" val="0"/>
</file>

<file path=xl/ctrlProps/ctrlProp418.xml><?xml version="1.0" encoding="utf-8"?>
<formControlPr xmlns="http://schemas.microsoft.com/office/spreadsheetml/2009/9/main" objectType="Drop" dropStyle="combo" dx="22" fmlaLink="$A$64" fmlaRange="'OTHER AFTER TAX DED '!$B$1:$B$93" sel="1" val="0"/>
</file>

<file path=xl/ctrlProps/ctrlProp419.xml><?xml version="1.0" encoding="utf-8"?>
<formControlPr xmlns="http://schemas.microsoft.com/office/spreadsheetml/2009/9/main" objectType="Drop" dropStyle="combo" dx="22" fmlaLink="$A$86" fmlaRange="'RETIREMENT ER'!$A$1:$A$255" sel="1" val="0"/>
</file>

<file path=xl/ctrlProps/ctrlProp42.xml><?xml version="1.0" encoding="utf-8"?>
<formControlPr xmlns="http://schemas.microsoft.com/office/spreadsheetml/2009/9/main" objectType="Drop" dropStyle="combo" dx="22" fmlaLink="$A$61" fmlaRange="'OTHER PRETAX DED '!$B$1:$B$7" sel="1" val="0"/>
</file>

<file path=xl/ctrlProps/ctrlProp420.xml><?xml version="1.0" encoding="utf-8"?>
<formControlPr xmlns="http://schemas.microsoft.com/office/spreadsheetml/2009/9/main" objectType="Drop" dropStyle="combo" dx="22" fmlaLink="$A$50" fmlaRange="'HEALTH INS'!$A$1:$A$15" sel="1" val="0"/>
</file>

<file path=xl/ctrlProps/ctrlProp421.xml><?xml version="1.0" encoding="utf-8"?>
<formControlPr xmlns="http://schemas.microsoft.com/office/spreadsheetml/2009/9/main" objectType="Drop" dropStyle="combo" dx="22" fmlaLink="$A$51" fmlaRange="'DENTAL INS'!$A$1:$A$5" sel="1" val="0"/>
</file>

<file path=xl/ctrlProps/ctrlProp422.xml><?xml version="1.0" encoding="utf-8"?>
<formControlPr xmlns="http://schemas.microsoft.com/office/spreadsheetml/2009/9/main" objectType="Drop" dropStyle="combo" dx="22" fmlaLink="$A$86" fmlaRange="'RETIREMENT ER'!$B$1:$B$255" sel="1" val="0"/>
</file>

<file path=xl/ctrlProps/ctrlProp423.xml><?xml version="1.0" encoding="utf-8"?>
<formControlPr xmlns="http://schemas.microsoft.com/office/spreadsheetml/2009/9/main" objectType="Drop" dropStyle="combo" dx="22" fmlaLink="$A$50" fmlaRange="'HEALTH INS'!$C$1:$C$15" sel="1" val="0"/>
</file>

<file path=xl/ctrlProps/ctrlProp424.xml><?xml version="1.0" encoding="utf-8"?>
<formControlPr xmlns="http://schemas.microsoft.com/office/spreadsheetml/2009/9/main" objectType="Drop" dropStyle="combo" dx="22" fmlaLink="$A$51" fmlaRange="'DENTAL INS'!$C$1:$C$5" sel="1" val="0"/>
</file>

<file path=xl/ctrlProps/ctrlProp425.xml><?xml version="1.0" encoding="utf-8"?>
<formControlPr xmlns="http://schemas.microsoft.com/office/spreadsheetml/2009/9/main" objectType="Drop" dropStyle="combo" dx="22" fmlaLink="$A$89" fmlaRange="'ER LTD'!$A$1:$A$5" sel="1" val="0"/>
</file>

<file path=xl/ctrlProps/ctrlProp426.xml><?xml version="1.0" encoding="utf-8"?>
<formControlPr xmlns="http://schemas.microsoft.com/office/spreadsheetml/2009/9/main" objectType="Drop" dropStyle="combo" dx="22" fmlaLink="$A$89" fmlaRange="'ER LTD'!$B$1:$B$5" sel="1" val="0"/>
</file>

<file path=xl/ctrlProps/ctrlProp427.xml><?xml version="1.0" encoding="utf-8"?>
<formControlPr xmlns="http://schemas.microsoft.com/office/spreadsheetml/2009/9/main" objectType="Drop" dropStyle="combo" dx="22" fmlaLink="$A$54" fmlaRange="'OTHER INS PRETAX '!$A$1:$A$19" sel="1" val="6"/>
</file>

<file path=xl/ctrlProps/ctrlProp428.xml><?xml version="1.0" encoding="utf-8"?>
<formControlPr xmlns="http://schemas.microsoft.com/office/spreadsheetml/2009/9/main" objectType="Drop" dropStyle="combo" dx="22" fmlaLink="$A$54" fmlaRange="'OTHER INS PRETAX '!$B$1:$B$19" sel="1" val="0"/>
</file>

<file path=xl/ctrlProps/ctrlProp429.xml><?xml version="1.0" encoding="utf-8"?>
<formControlPr xmlns="http://schemas.microsoft.com/office/spreadsheetml/2009/9/main" objectType="Drop" dropStyle="combo" dx="22" fmlaLink="$A$55" fmlaRange="'OTHER INS PRETAX '!$A$1:$A$19" sel="1" val="0"/>
</file>

<file path=xl/ctrlProps/ctrlProp43.xml><?xml version="1.0" encoding="utf-8"?>
<formControlPr xmlns="http://schemas.microsoft.com/office/spreadsheetml/2009/9/main" objectType="Drop" dropStyle="combo" dx="22" fmlaLink="$A$64" fmlaRange="'OTHER AFTER TAX DED '!$B$1:$B$93" sel="1" val="0"/>
</file>

<file path=xl/ctrlProps/ctrlProp430.xml><?xml version="1.0" encoding="utf-8"?>
<formControlPr xmlns="http://schemas.microsoft.com/office/spreadsheetml/2009/9/main" objectType="Drop" dropStyle="combo" dx="22" fmlaLink="$A$55" fmlaRange="'OTHER INS PRETAX '!$B$1:$B$19" sel="1" val="0"/>
</file>

<file path=xl/ctrlProps/ctrlProp431.xml><?xml version="1.0" encoding="utf-8"?>
<formControlPr xmlns="http://schemas.microsoft.com/office/spreadsheetml/2009/9/main" objectType="Drop" dropStyle="combo" dx="22" fmlaLink="$A$27" fmlaRange="'PAY CODE'!$A$1:$A$282" sel="1" val="0"/>
</file>

<file path=xl/ctrlProps/ctrlProp432.xml><?xml version="1.0" encoding="utf-8"?>
<formControlPr xmlns="http://schemas.microsoft.com/office/spreadsheetml/2009/9/main" objectType="Drop" dropStyle="combo" dx="22" fmlaLink="$A$28" fmlaRange="'Covid Pay Code'!$A$1:$A$5" sel="1" val="0"/>
</file>

<file path=xl/ctrlProps/ctrlProp433.xml><?xml version="1.0" encoding="utf-8"?>
<formControlPr xmlns="http://schemas.microsoft.com/office/spreadsheetml/2009/9/main" objectType="Drop" dropStyle="combo" dx="22" fmlaLink="$A$27" fmlaRange="'PAY CODE'!$B$1:$B$282" sel="1" val="207"/>
</file>

<file path=xl/ctrlProps/ctrlProp434.xml><?xml version="1.0" encoding="utf-8"?>
<formControlPr xmlns="http://schemas.microsoft.com/office/spreadsheetml/2009/9/main" objectType="Drop" dropStyle="combo" dx="22" fmlaLink="$A$28" fmlaRange="'Covid Pay Code'!$B$1:$B$5" sel="1" val="0"/>
</file>

<file path=xl/ctrlProps/ctrlProp435.xml><?xml version="1.0" encoding="utf-8"?>
<formControlPr xmlns="http://schemas.microsoft.com/office/spreadsheetml/2009/9/main" objectType="Drop" dropStyle="combo" dx="22" fmlaLink="$A$32" fmlaRange="'NON-TAX TRAVEL'!$A$1:$A$16" sel="1" val="0"/>
</file>

<file path=xl/ctrlProps/ctrlProp436.xml><?xml version="1.0" encoding="utf-8"?>
<formControlPr xmlns="http://schemas.microsoft.com/office/spreadsheetml/2009/9/main" objectType="Drop" dropStyle="combo" dx="22" fmlaLink="$A$32" fmlaRange="'NON-TAX TRAVEL'!$B$1:$B$16" sel="1" val="0"/>
</file>

<file path=xl/ctrlProps/ctrlProp437.xml><?xml version="1.0" encoding="utf-8"?>
<formControlPr xmlns="http://schemas.microsoft.com/office/spreadsheetml/2009/9/main" objectType="Drop" dropStyle="combo" dx="22" fmlaLink="$A$34" fmlaRange="'TAX TRAVEL'!$A$1:$A$5" sel="1" val="0"/>
</file>

<file path=xl/ctrlProps/ctrlProp438.xml><?xml version="1.0" encoding="utf-8"?>
<formControlPr xmlns="http://schemas.microsoft.com/office/spreadsheetml/2009/9/main" objectType="Drop" dropStyle="combo" dx="22" fmlaLink="$A$34" fmlaRange="'TAX TRAVEL'!$B$1:$B$5" sel="1" val="0"/>
</file>

<file path=xl/ctrlProps/ctrlProp439.xml><?xml version="1.0" encoding="utf-8"?>
<formControlPr xmlns="http://schemas.microsoft.com/office/spreadsheetml/2009/9/main" objectType="Drop" dropStyle="combo" dx="22" fmlaLink="$A$58" fmlaRange="'OTHER INS TAXABLE '!$A$1:$A$50" sel="1" val="0"/>
</file>

<file path=xl/ctrlProps/ctrlProp44.xml><?xml version="1.0" encoding="utf-8"?>
<formControlPr xmlns="http://schemas.microsoft.com/office/spreadsheetml/2009/9/main" objectType="Drop" dropStyle="combo" dx="22" fmlaLink="$A$65" fmlaRange="'OTHER AFTER TAX DED '!$B$1:$B$93" sel="1" val="0"/>
</file>

<file path=xl/ctrlProps/ctrlProp440.xml><?xml version="1.0" encoding="utf-8"?>
<formControlPr xmlns="http://schemas.microsoft.com/office/spreadsheetml/2009/9/main" objectType="Drop" dropStyle="combo" dx="22" fmlaLink="$A$57" fmlaRange="'OTHER INS TAXABLE '!$B$1:$B$46" sel="1" val="0"/>
</file>

<file path=xl/ctrlProps/ctrlProp441.xml><?xml version="1.0" encoding="utf-8"?>
<formControlPr xmlns="http://schemas.microsoft.com/office/spreadsheetml/2009/9/main" objectType="Drop" dropStyle="combo" dx="22" fmlaLink="$A$60" fmlaRange="'OTHER INS TAXABLE '!$B$1:$B$46" sel="1" val="0"/>
</file>

<file path=xl/ctrlProps/ctrlProp442.xml><?xml version="1.0" encoding="utf-8"?>
<formControlPr xmlns="http://schemas.microsoft.com/office/spreadsheetml/2009/9/main" objectType="Drop" dropStyle="combo" dx="22" fmlaLink="$A$35" fmlaRange="'TAX MILITARY DIFF'!$A$1:$A$2" sel="1" val="0"/>
</file>

<file path=xl/ctrlProps/ctrlProp443.xml><?xml version="1.0" encoding="utf-8"?>
<formControlPr xmlns="http://schemas.microsoft.com/office/spreadsheetml/2009/9/main" objectType="Drop" dropStyle="combo" dx="22" fmlaLink="$A$35" fmlaRange="'TAX MILITARY DIFF'!$B$1:$B$2" sel="1" val="0"/>
</file>

<file path=xl/ctrlProps/ctrlProp444.xml><?xml version="1.0" encoding="utf-8"?>
<formControlPr xmlns="http://schemas.microsoft.com/office/spreadsheetml/2009/9/main" objectType="Drop" dropStyle="combo" dx="22" fmlaLink="$A$65" fmlaRange="GARNISHMENTS!$A$1:$A$31" sel="1" val="0"/>
</file>

<file path=xl/ctrlProps/ctrlProp445.xml><?xml version="1.0" encoding="utf-8"?>
<formControlPr xmlns="http://schemas.microsoft.com/office/spreadsheetml/2009/9/main" objectType="Drop" dropStyle="combo" dx="22" fmlaLink="$A$65" fmlaRange="GARNISHMENTS!$B$1:$B$31" sel="1" val="0"/>
</file>

<file path=xl/ctrlProps/ctrlProp446.xml><?xml version="1.0" encoding="utf-8"?>
<formControlPr xmlns="http://schemas.microsoft.com/office/spreadsheetml/2009/9/main" objectType="Drop" dropStyle="combo" dx="22" fmlaLink="$A$31" fmlaRange="'NON TAX RMB'!$A$1:$A$19" sel="1" val="0"/>
</file>

<file path=xl/ctrlProps/ctrlProp447.xml><?xml version="1.0" encoding="utf-8"?>
<formControlPr xmlns="http://schemas.microsoft.com/office/spreadsheetml/2009/9/main" objectType="Drop" dropStyle="combo" dx="22" fmlaLink="$A$31" fmlaRange="'NON TAX RMB'!$B$1:$B$19" sel="1" val="10"/>
</file>

<file path=xl/ctrlProps/ctrlProp448.xml><?xml version="1.0" encoding="utf-8"?>
<formControlPr xmlns="http://schemas.microsoft.com/office/spreadsheetml/2009/9/main" objectType="Drop" dropStyle="combo" dx="22" fmlaLink="$A$61" fmlaRange="BUYBACKS!$A$1:$A$11" sel="1" val="0"/>
</file>

<file path=xl/ctrlProps/ctrlProp449.xml><?xml version="1.0" encoding="utf-8"?>
<formControlPr xmlns="http://schemas.microsoft.com/office/spreadsheetml/2009/9/main" objectType="Drop" dropStyle="combo" dx="22" fmlaLink="$A$61" fmlaRange="BUYBACKS!$B$1:$B$11" sel="1" val="0"/>
</file>

<file path=xl/ctrlProps/ctrlProp45.xml><?xml version="1.0" encoding="utf-8"?>
<formControlPr xmlns="http://schemas.microsoft.com/office/spreadsheetml/2009/9/main" objectType="Drop" dropStyle="combo" dx="22" fmlaLink="$A$86" fmlaRange="'RETIREMENT ER'!$A$1:$A$255" sel="1" val="43"/>
</file>

<file path=xl/ctrlProps/ctrlProp450.xml><?xml version="1.0" encoding="utf-8"?>
<formControlPr xmlns="http://schemas.microsoft.com/office/spreadsheetml/2009/9/main" objectType="Drop" dropStyle="combo" dx="22" fmlaLink="$A$57" fmlaRange="'OTHER INS TAXABLE '!$B$1:$B$50" sel="1" val="40"/>
</file>

<file path=xl/ctrlProps/ctrlProp451.xml><?xml version="1.0" encoding="utf-8"?>
<formControlPr xmlns="http://schemas.microsoft.com/office/spreadsheetml/2009/9/main" objectType="Drop" dropStyle="combo" dx="22" fmlaLink="$A$57" fmlaRange="'OTHER INS TAXABLE '!$B:$B" sel="1" val="0"/>
</file>

<file path=xl/ctrlProps/ctrlProp452.xml><?xml version="1.0" encoding="utf-8"?>
<formControlPr xmlns="http://schemas.microsoft.com/office/spreadsheetml/2009/9/main" objectType="Drop" dropStyle="combo" dx="22" fmlaLink="$A$58" fmlaRange="'OTHER INS TAXABLE '!$B$1:$B$46" sel="1" val="0"/>
</file>

<file path=xl/ctrlProps/ctrlProp453.xml><?xml version="1.0" encoding="utf-8"?>
<formControlPr xmlns="http://schemas.microsoft.com/office/spreadsheetml/2009/9/main" objectType="Drop" dropStyle="combo" dx="22" fmlaLink="$A$60" fmlaRange="'OTHER PRETAX DED '!$B$1:$B$9" sel="1" val="0"/>
</file>

<file path=xl/ctrlProps/ctrlProp454.xml><?xml version="1.0" encoding="utf-8"?>
<formControlPr xmlns="http://schemas.microsoft.com/office/spreadsheetml/2009/9/main" objectType="Drop" dropStyle="combo" dx="22" fmlaLink="$A$57" fmlaRange="'OTHER INS TAXABLE '!$B:$B" sel="1" val="0"/>
</file>

<file path=xl/ctrlProps/ctrlProp455.xml><?xml version="1.0" encoding="utf-8"?>
<formControlPr xmlns="http://schemas.microsoft.com/office/spreadsheetml/2009/9/main" objectType="Drop" dropStyle="combo" dx="22" fmlaLink="$A$58" fmlaRange="'OTHER INS TAXABLE '!$B$1:$B$46" sel="1" val="2"/>
</file>

<file path=xl/ctrlProps/ctrlProp456.xml><?xml version="1.0" encoding="utf-8"?>
<formControlPr xmlns="http://schemas.microsoft.com/office/spreadsheetml/2009/9/main" objectType="Drop" dropStyle="combo" dx="22" fmlaLink="$A$59" fmlaRange="'OTHER PRETAX DED '!$B$1:$B$7" sel="1" val="0"/>
</file>

<file path=xl/ctrlProps/ctrlProp457.xml><?xml version="1.0" encoding="utf-8"?>
<formControlPr xmlns="http://schemas.microsoft.com/office/spreadsheetml/2009/9/main" objectType="Drop" dropStyle="combo" dx="22" fmlaLink="$A$60" fmlaRange="'OTHER PRETAX DED '!$B$1:$B$7" sel="1" val="0"/>
</file>

<file path=xl/ctrlProps/ctrlProp458.xml><?xml version="1.0" encoding="utf-8"?>
<formControlPr xmlns="http://schemas.microsoft.com/office/spreadsheetml/2009/9/main" objectType="Drop" dropStyle="combo" dx="22" fmlaLink="$A$60" fmlaRange="'OTHER INS TAXABLE '!$B$1:$B$46" sel="1" val="0"/>
</file>

<file path=xl/ctrlProps/ctrlProp459.xml><?xml version="1.0" encoding="utf-8"?>
<formControlPr xmlns="http://schemas.microsoft.com/office/spreadsheetml/2009/9/main" objectType="Drop" dropStyle="combo" dx="22" fmlaLink="$A$59" fmlaRange="'OTHER PRETAX DED '!$B$1:$B$9" sel="1" val="0"/>
</file>

<file path=xl/ctrlProps/ctrlProp46.xml><?xml version="1.0" encoding="utf-8"?>
<formControlPr xmlns="http://schemas.microsoft.com/office/spreadsheetml/2009/9/main" objectType="Drop" dropStyle="combo" dx="22" fmlaLink="$A$51" fmlaRange="'HEALTH INS'!$A$1:$A$15" sel="1" val="0"/>
</file>

<file path=xl/ctrlProps/ctrlProp460.xml><?xml version="1.0" encoding="utf-8"?>
<formControlPr xmlns="http://schemas.microsoft.com/office/spreadsheetml/2009/9/main" objectType="Drop" dropStyle="combo" dx="22" fmlaLink="$A$57" fmlaRange="'OTHER INS TAXABLE '!$B:$B" sel="1" val="0"/>
</file>

<file path=xl/ctrlProps/ctrlProp461.xml><?xml version="1.0" encoding="utf-8"?>
<formControlPr xmlns="http://schemas.microsoft.com/office/spreadsheetml/2009/9/main" objectType="Drop" dropStyle="combo" dx="22" fmlaLink="$A$58" fmlaRange="'OTHER INS TAXABLE '!$B$1:$B$50" sel="1" val="0"/>
</file>

<file path=xl/ctrlProps/ctrlProp462.xml><?xml version="1.0" encoding="utf-8"?>
<formControlPr xmlns="http://schemas.microsoft.com/office/spreadsheetml/2009/9/main" objectType="Drop" dropLines="3" dropStyle="combo" dx="22" fmlaLink="B11" fmlaRange="OverpaymentType!$A$1:$A$3" sel="1" val="0"/>
</file>

<file path=xl/ctrlProps/ctrlProp463.xml><?xml version="1.0" encoding="utf-8"?>
<formControlPr xmlns="http://schemas.microsoft.com/office/spreadsheetml/2009/9/main" objectType="Drop" dropStyle="combo" dx="22" fmlaLink="$A$30" fmlaRange="'NON TAX UNIFORM'!$A$1:$A$2" sel="1" val="0"/>
</file>

<file path=xl/ctrlProps/ctrlProp464.xml><?xml version="1.0" encoding="utf-8"?>
<formControlPr xmlns="http://schemas.microsoft.com/office/spreadsheetml/2009/9/main" objectType="Drop" dropStyle="combo" dx="22" fmlaLink="$A$30" fmlaRange="'NON TAX UNIFORM'!$B$1:$B$2" sel="1" val="0"/>
</file>

<file path=xl/ctrlProps/ctrlProp465.xml><?xml version="1.0" encoding="utf-8"?>
<formControlPr xmlns="http://schemas.microsoft.com/office/spreadsheetml/2009/9/main" objectType="Drop" dropStyle="combo" dx="22" fmlaLink="$A$33" fmlaRange="'TAX RMB'!$A$1:$A$4" sel="1" val="0"/>
</file>

<file path=xl/ctrlProps/ctrlProp466.xml><?xml version="1.0" encoding="utf-8"?>
<formControlPr xmlns="http://schemas.microsoft.com/office/spreadsheetml/2009/9/main" objectType="Drop" dropStyle="combo" dx="22" fmlaLink="$A$33" fmlaRange="'TAX RMB'!$B$1:$B$4" sel="1" val="0"/>
</file>

<file path=xl/ctrlProps/ctrlProp467.xml><?xml version="1.0" encoding="utf-8"?>
<formControlPr xmlns="http://schemas.microsoft.com/office/spreadsheetml/2009/9/main" objectType="Drop" dropStyle="combo" dx="22" fmlaLink="$A$90" fmlaRange="'ER HSA'!$A$1:$A$8" sel="1" val="0"/>
</file>

<file path=xl/ctrlProps/ctrlProp468.xml><?xml version="1.0" encoding="utf-8"?>
<formControlPr xmlns="http://schemas.microsoft.com/office/spreadsheetml/2009/9/main" objectType="Drop" dropStyle="combo" dx="22" fmlaLink="$A$90" fmlaRange="'ER HSA'!$B$1:$B$8" sel="1" val="0"/>
</file>

<file path=xl/ctrlProps/ctrlProp469.xml><?xml version="1.0" encoding="utf-8"?>
<formControlPr xmlns="http://schemas.microsoft.com/office/spreadsheetml/2009/9/main" objectType="Drop" dropStyle="combo" dx="22" fmlaLink="A91" fmlaRange="'ER - ACR'!$A$1:$A$85" sel="1" val="14"/>
</file>

<file path=xl/ctrlProps/ctrlProp47.xml><?xml version="1.0" encoding="utf-8"?>
<formControlPr xmlns="http://schemas.microsoft.com/office/spreadsheetml/2009/9/main" objectType="Drop" dropStyle="combo" dx="22" fmlaLink="$A$52" fmlaRange="'DENTAL INS'!$A$1:$A$5" sel="1" val="0"/>
</file>

<file path=xl/ctrlProps/ctrlProp470.xml><?xml version="1.0" encoding="utf-8"?>
<formControlPr xmlns="http://schemas.microsoft.com/office/spreadsheetml/2009/9/main" objectType="Drop" dropStyle="combo" dx="22" fmlaLink="$A$91" fmlaRange="'ER - ACR'!$B$1:$B$85" sel="1" val="0"/>
</file>

<file path=xl/ctrlProps/ctrlProp471.xml><?xml version="1.0" encoding="utf-8"?>
<formControlPr xmlns="http://schemas.microsoft.com/office/spreadsheetml/2009/9/main" objectType="Drop" dropStyle="combo" dx="22" fmlaLink="$A$48" fmlaRange="'ASRS LTD EE'!$A$1:$A$73" sel="1" val="0"/>
</file>

<file path=xl/ctrlProps/ctrlProp472.xml><?xml version="1.0" encoding="utf-8"?>
<formControlPr xmlns="http://schemas.microsoft.com/office/spreadsheetml/2009/9/main" objectType="Drop" dropStyle="combo" dx="22" fmlaLink="$A$48" fmlaRange="'ASRS LTD EE'!$B$1:$B$73" sel="1" val="0"/>
</file>

<file path=xl/ctrlProps/ctrlProp473.xml><?xml version="1.0" encoding="utf-8"?>
<formControlPr xmlns="http://schemas.microsoft.com/office/spreadsheetml/2009/9/main" objectType="Drop" dropStyle="combo" dx="22" fmlaLink="$A$85" fmlaRange="'ASRS LTD ER'!$B$1:$B$73" sel="1" val="0"/>
</file>

<file path=xl/ctrlProps/ctrlProp474.xml><?xml version="1.0" encoding="utf-8"?>
<formControlPr xmlns="http://schemas.microsoft.com/office/spreadsheetml/2009/9/main" objectType="Drop" dropStyle="combo" dx="22" fmlaLink="$A$85" fmlaRange="'ASRS LTD ER'!$A$1:$A$73" sel="1" val="0"/>
</file>

<file path=xl/ctrlProps/ctrlProp475.xml><?xml version="1.0" encoding="utf-8"?>
<formControlPr xmlns="http://schemas.microsoft.com/office/spreadsheetml/2009/9/main" objectType="Drop" dropStyle="combo" dx="22" fmlaLink="$A$92" fmlaRange="'SUPP BENEFIT ER RET'!$A$1:$A$180" sel="1" val="5"/>
</file>

<file path=xl/ctrlProps/ctrlProp476.xml><?xml version="1.0" encoding="utf-8"?>
<formControlPr xmlns="http://schemas.microsoft.com/office/spreadsheetml/2009/9/main" objectType="Drop" dropStyle="combo" dx="22" fmlaLink="$A$92" fmlaRange="'SUPP BENEFIT ER RET'!$B$1:$B$180" sel="1" val="0"/>
</file>

<file path=xl/ctrlProps/ctrlProp477.xml><?xml version="1.0" encoding="utf-8"?>
<formControlPr xmlns="http://schemas.microsoft.com/office/spreadsheetml/2009/9/main" objectType="Drop" dropStyle="combo" dx="22" fmlaLink="$A$93" fmlaRange="'LEGACY RATE'!$A$1:$A$59" noThreeD="1" sel="1" val="0"/>
</file>

<file path=xl/ctrlProps/ctrlProp478.xml><?xml version="1.0" encoding="utf-8"?>
<formControlPr xmlns="http://schemas.microsoft.com/office/spreadsheetml/2009/9/main" objectType="Drop" dropStyle="combo" dx="22" fmlaLink="$A$93" fmlaRange="'LEGACY RATE'!$B$1:$B$59" noThreeD="1" sel="1" val="0"/>
</file>

<file path=xl/ctrlProps/ctrlProp479.xml><?xml version="1.0" encoding="utf-8"?>
<formControlPr xmlns="http://schemas.microsoft.com/office/spreadsheetml/2009/9/main" objectType="Drop" dropLines="3" dropStyle="combo" dx="22" fmlaLink="$A$94" fmlaRange="'Deferred Comp %$'!$B$1:$B$3" sel="1" val="0"/>
</file>

<file path=xl/ctrlProps/ctrlProp48.xml><?xml version="1.0" encoding="utf-8"?>
<formControlPr xmlns="http://schemas.microsoft.com/office/spreadsheetml/2009/9/main" objectType="Drop" dropStyle="combo" dx="22" fmlaLink="$A$86" fmlaRange="'RETIREMENT ER'!$B$1:$B$255" sel="1" val="0"/>
</file>

<file path=xl/ctrlProps/ctrlProp480.xml><?xml version="1.0" encoding="utf-8"?>
<formControlPr xmlns="http://schemas.microsoft.com/office/spreadsheetml/2009/9/main" objectType="Drop" dropLines="3" dropStyle="combo" dx="22" fmlaLink="$A$94" fmlaRange="'Deferred Comp %$'!$A$1:$A$3" sel="1" val="0"/>
</file>

<file path=xl/ctrlProps/ctrlProp481.xml><?xml version="1.0" encoding="utf-8"?>
<formControlPr xmlns="http://schemas.microsoft.com/office/spreadsheetml/2009/9/main" objectType="Drop" dropLines="3" dropStyle="combo" dx="22" fmlaLink="$A$95" fmlaRange="'Deferred Comp %$'!$B$1:$B$3" sel="1" val="0"/>
</file>

<file path=xl/ctrlProps/ctrlProp482.xml><?xml version="1.0" encoding="utf-8"?>
<formControlPr xmlns="http://schemas.microsoft.com/office/spreadsheetml/2009/9/main" objectType="Drop" dropLines="3" dropStyle="combo" dx="22" fmlaLink="$A$95" fmlaRange="'Deferred Comp %$'!$A$1:$A$3" sel="1" val="0"/>
</file>

<file path=xl/ctrlProps/ctrlProp483.xml><?xml version="1.0" encoding="utf-8"?>
<formControlPr xmlns="http://schemas.microsoft.com/office/spreadsheetml/2009/9/main" objectType="Drop" dropLines="5" dropStyle="combo" dx="22" fmlaLink="$A$37" fmlaRange="Imputed!$B$1:$B$5" sel="1" val="0"/>
</file>

<file path=xl/ctrlProps/ctrlProp484.xml><?xml version="1.0" encoding="utf-8"?>
<formControlPr xmlns="http://schemas.microsoft.com/office/spreadsheetml/2009/9/main" objectType="Drop" dropLines="5" dropStyle="combo" dx="22" fmlaLink="$A$37" fmlaRange="Imputed!$A$1:$A$5" sel="1" val="0"/>
</file>

<file path=xl/ctrlProps/ctrlProp485.xml><?xml version="1.0" encoding="utf-8"?>
<formControlPr xmlns="http://schemas.microsoft.com/office/spreadsheetml/2009/9/main" objectType="Drop" dropStyle="combo" dx="22" fmlaLink="$A$39" fmlaRange="'Non Taxable Reportable'!$B$1:$B$5" sel="1" val="0"/>
</file>

<file path=xl/ctrlProps/ctrlProp486.xml><?xml version="1.0" encoding="utf-8"?>
<formControlPr xmlns="http://schemas.microsoft.com/office/spreadsheetml/2009/9/main" objectType="Drop" dropStyle="combo" dx="22" fmlaLink="$A$39" fmlaRange="'Non Taxable Reportable'!$A$1:$A$5" sel="1" val="0"/>
</file>

<file path=xl/ctrlProps/ctrlProp487.xml><?xml version="1.0" encoding="utf-8"?>
<formControlPr xmlns="http://schemas.microsoft.com/office/spreadsheetml/2009/9/main" objectType="Drop" dropStyle="combo" dx="22" fmlaLink="A62" fmlaRange="'Additional %'!$A$1:$A$8" noThreeD="1" sel="1" val="0"/>
</file>

<file path=xl/ctrlProps/ctrlProp488.xml><?xml version="1.0" encoding="utf-8"?>
<formControlPr xmlns="http://schemas.microsoft.com/office/spreadsheetml/2009/9/main" objectType="Drop" dropStyle="combo" dx="22" fmlaLink="A62" fmlaRange="'Additional %'!$B$1:$B$8" noThreeD="1" sel="1" val="0"/>
</file>

<file path=xl/ctrlProps/ctrlProp489.xml><?xml version="1.0" encoding="utf-8"?>
<formControlPr xmlns="http://schemas.microsoft.com/office/spreadsheetml/2009/9/main" objectType="Drop" dropStyle="combo" dx="22" fmlaLink="$D$4" fmlaRange="AGENCY!$B$1:$B$103" sel="1" val="0"/>
</file>

<file path=xl/ctrlProps/ctrlProp49.xml><?xml version="1.0" encoding="utf-8"?>
<formControlPr xmlns="http://schemas.microsoft.com/office/spreadsheetml/2009/9/main" objectType="Drop" dropStyle="combo" dx="22" fmlaLink="$A$51" fmlaRange="'HEALTH INS'!$C$1:$C$15" sel="1" val="0"/>
</file>

<file path=xl/ctrlProps/ctrlProp490.xml><?xml version="1.0" encoding="utf-8"?>
<formControlPr xmlns="http://schemas.microsoft.com/office/spreadsheetml/2009/9/main" objectType="Drop" dropStyle="combo" dx="22" fmlaLink="$D$4" fmlaRange="AGENCY!$A$1:$A$103" sel="1" val="102"/>
</file>

<file path=xl/ctrlProps/ctrlProp491.xml><?xml version="1.0" encoding="utf-8"?>
<formControlPr xmlns="http://schemas.microsoft.com/office/spreadsheetml/2009/9/main" objectType="Drop" dropStyle="combo" dx="22" fmlaLink="$A$17" fmlaRange="'PAY CODE'!$A$1:$A$282" sel="1" val="0"/>
</file>

<file path=xl/ctrlProps/ctrlProp492.xml><?xml version="1.0" encoding="utf-8"?>
<formControlPr xmlns="http://schemas.microsoft.com/office/spreadsheetml/2009/9/main" objectType="Drop" dropStyle="combo" dx="22" fmlaLink="$A$18" fmlaRange="'PAY CODE'!$A$1:$A$282" sel="1" val="0"/>
</file>

<file path=xl/ctrlProps/ctrlProp493.xml><?xml version="1.0" encoding="utf-8"?>
<formControlPr xmlns="http://schemas.microsoft.com/office/spreadsheetml/2009/9/main" objectType="Drop" dropStyle="combo" dx="22" fmlaLink="$A$19" fmlaRange="'PAY CODE'!$A$1:$A$282" sel="1" val="0"/>
</file>

<file path=xl/ctrlProps/ctrlProp494.xml><?xml version="1.0" encoding="utf-8"?>
<formControlPr xmlns="http://schemas.microsoft.com/office/spreadsheetml/2009/9/main" objectType="Drop" dropStyle="combo" dx="22" fmlaLink="$A$17" fmlaRange="'PAY CODE'!$B$1:$B$282" sel="1" val="0"/>
</file>

<file path=xl/ctrlProps/ctrlProp495.xml><?xml version="1.0" encoding="utf-8"?>
<formControlPr xmlns="http://schemas.microsoft.com/office/spreadsheetml/2009/9/main" objectType="Drop" dropStyle="combo" dx="22" fmlaLink="$A$18" fmlaRange="'PAY CODE'!$B$1:$B$282" sel="1" val="0"/>
</file>

<file path=xl/ctrlProps/ctrlProp496.xml><?xml version="1.0" encoding="utf-8"?>
<formControlPr xmlns="http://schemas.microsoft.com/office/spreadsheetml/2009/9/main" objectType="Drop" dropStyle="combo" dx="22" fmlaLink="$A$20" fmlaRange="'PAY CODE'!$A$1:$A$282" sel="1" val="0"/>
</file>

<file path=xl/ctrlProps/ctrlProp497.xml><?xml version="1.0" encoding="utf-8"?>
<formControlPr xmlns="http://schemas.microsoft.com/office/spreadsheetml/2009/9/main" objectType="Drop" dropStyle="combo" dx="22" fmlaLink="$A$21" fmlaRange="'PAY CODE'!$A$1:$A$282" sel="1" val="0"/>
</file>

<file path=xl/ctrlProps/ctrlProp498.xml><?xml version="1.0" encoding="utf-8"?>
<formControlPr xmlns="http://schemas.microsoft.com/office/spreadsheetml/2009/9/main" objectType="Drop" dropStyle="combo" dx="22" fmlaLink="$A$22" fmlaRange="'PAY CODE'!$A$1:$A$282" sel="1" val="0"/>
</file>

<file path=xl/ctrlProps/ctrlProp499.xml><?xml version="1.0" encoding="utf-8"?>
<formControlPr xmlns="http://schemas.microsoft.com/office/spreadsheetml/2009/9/main" objectType="Drop" dropStyle="combo" dx="22" fmlaLink="$A$23" fmlaRange="'PAY CODE'!$A$1:$A$282" sel="1" val="0"/>
</file>

<file path=xl/ctrlProps/ctrlProp5.xml><?xml version="1.0" encoding="utf-8"?>
<formControlPr xmlns="http://schemas.microsoft.com/office/spreadsheetml/2009/9/main" objectType="Drop" dropStyle="combo" dx="22" fmlaLink="$A$21" fmlaRange="'PAY CODE'!$A$1:$A$282" sel="1" val="0"/>
</file>

<file path=xl/ctrlProps/ctrlProp50.xml><?xml version="1.0" encoding="utf-8"?>
<formControlPr xmlns="http://schemas.microsoft.com/office/spreadsheetml/2009/9/main" objectType="Drop" dropStyle="combo" dx="22" fmlaLink="$A$52" fmlaRange="'DENTAL INS'!$C$1:$C$5" sel="1" val="0"/>
</file>

<file path=xl/ctrlProps/ctrlProp500.xml><?xml version="1.0" encoding="utf-8"?>
<formControlPr xmlns="http://schemas.microsoft.com/office/spreadsheetml/2009/9/main" objectType="Drop" dropStyle="combo" dx="22" fmlaLink="$A$24" fmlaRange="'PAY CODE'!$A$1:$A$282" sel="1" val="0"/>
</file>

<file path=xl/ctrlProps/ctrlProp501.xml><?xml version="1.0" encoding="utf-8"?>
<formControlPr xmlns="http://schemas.microsoft.com/office/spreadsheetml/2009/9/main" objectType="Drop" dropStyle="combo" dx="22" fmlaLink="$A$25" fmlaRange="'PAY CODE'!$A$1:$A$282" sel="1" val="0"/>
</file>

<file path=xl/ctrlProps/ctrlProp502.xml><?xml version="1.0" encoding="utf-8"?>
<formControlPr xmlns="http://schemas.microsoft.com/office/spreadsheetml/2009/9/main" objectType="Drop" dropStyle="combo" dx="22" fmlaLink="$A$28" fmlaRange="'PAY CODE'!$A$1:$A$282" sel="1" val="0"/>
</file>

<file path=xl/ctrlProps/ctrlProp503.xml><?xml version="1.0" encoding="utf-8"?>
<formControlPr xmlns="http://schemas.microsoft.com/office/spreadsheetml/2009/9/main" objectType="Drop" dropStyle="combo" dx="22" fmlaLink="$A$19" fmlaRange="'PAY CODE'!$B$1:$B$282" sel="1" val="149"/>
</file>

<file path=xl/ctrlProps/ctrlProp504.xml><?xml version="1.0" encoding="utf-8"?>
<formControlPr xmlns="http://schemas.microsoft.com/office/spreadsheetml/2009/9/main" objectType="Drop" dropStyle="combo" dx="22" fmlaLink="$A$21" fmlaRange="'PAY CODE'!$B$1:$B$282" sel="1" val="252"/>
</file>

<file path=xl/ctrlProps/ctrlProp505.xml><?xml version="1.0" encoding="utf-8"?>
<formControlPr xmlns="http://schemas.microsoft.com/office/spreadsheetml/2009/9/main" objectType="Drop" dropStyle="combo" dx="22" fmlaLink="$A$22" fmlaRange="'PAY CODE'!$B$1:$B$282" sel="1" val="156"/>
</file>

<file path=xl/ctrlProps/ctrlProp506.xml><?xml version="1.0" encoding="utf-8"?>
<formControlPr xmlns="http://schemas.microsoft.com/office/spreadsheetml/2009/9/main" objectType="Drop" dropStyle="combo" dx="22" fmlaLink="$A$23" fmlaRange="'PAY CODE'!$B$1:$B$282" sel="1" val="85"/>
</file>

<file path=xl/ctrlProps/ctrlProp507.xml><?xml version="1.0" encoding="utf-8"?>
<formControlPr xmlns="http://schemas.microsoft.com/office/spreadsheetml/2009/9/main" objectType="Drop" dropStyle="combo" dx="22" fmlaLink="$A$24" fmlaRange="'PAY CODE'!$B$1:$B$282" sel="1" val="80"/>
</file>

<file path=xl/ctrlProps/ctrlProp508.xml><?xml version="1.0" encoding="utf-8"?>
<formControlPr xmlns="http://schemas.microsoft.com/office/spreadsheetml/2009/9/main" objectType="Drop" dropStyle="combo" dx="22" fmlaLink="$A$25" fmlaRange="'PAY CODE'!$B$1:$B$282" sel="1" val="0"/>
</file>

<file path=xl/ctrlProps/ctrlProp509.xml><?xml version="1.0" encoding="utf-8"?>
<formControlPr xmlns="http://schemas.microsoft.com/office/spreadsheetml/2009/9/main" objectType="Drop" dropStyle="combo" dx="22" fmlaLink="$A$28" fmlaRange="'PAY CODE'!$B$1:$B$282" sel="1" val="0"/>
</file>

<file path=xl/ctrlProps/ctrlProp51.xml><?xml version="1.0" encoding="utf-8"?>
<formControlPr xmlns="http://schemas.microsoft.com/office/spreadsheetml/2009/9/main" objectType="Drop" dropStyle="combo" dx="22" fmlaLink="$A$90" fmlaRange="'ER LTD'!$A$1:$A$5" sel="1" val="0"/>
</file>

<file path=xl/ctrlProps/ctrlProp510.xml><?xml version="1.0" encoding="utf-8"?>
<formControlPr xmlns="http://schemas.microsoft.com/office/spreadsheetml/2009/9/main" objectType="Drop" dropStyle="combo" dx="22" fmlaLink="$A$20" fmlaRange="'PAY CODE'!$B$1:$B$282" sel="1" val="0"/>
</file>

<file path=xl/ctrlProps/ctrlProp511.xml><?xml version="1.0" encoding="utf-8"?>
<formControlPr xmlns="http://schemas.microsoft.com/office/spreadsheetml/2009/9/main" objectType="Drop" dropStyle="combo" dx="22" fmlaLink="$A$49" fmlaRange="'HEALTH INS'!$A$1:$A$15" sel="1" val="3"/>
</file>

<file path=xl/ctrlProps/ctrlProp512.xml><?xml version="1.0" encoding="utf-8"?>
<formControlPr xmlns="http://schemas.microsoft.com/office/spreadsheetml/2009/9/main" objectType="Drop" dropStyle="combo" dx="22" fmlaLink="$A$50" fmlaRange="'DENTAL INS'!$A$1:$A$5" sel="1" val="0"/>
</file>

<file path=xl/ctrlProps/ctrlProp513.xml><?xml version="1.0" encoding="utf-8"?>
<formControlPr xmlns="http://schemas.microsoft.com/office/spreadsheetml/2009/9/main" objectType="Drop" dropStyle="combo" dx="22" fmlaLink="$A$51" fmlaRange="'OTHER INS PRETAX '!$A$1:$A$19" sel="1" val="3"/>
</file>

<file path=xl/ctrlProps/ctrlProp514.xml><?xml version="1.0" encoding="utf-8"?>
<formControlPr xmlns="http://schemas.microsoft.com/office/spreadsheetml/2009/9/main" objectType="Drop" dropStyle="combo" dx="22" fmlaLink="$A$55" fmlaRange="'OTHER INS TAXABLE '!$A$1:$A$50" sel="1" val="0"/>
</file>

<file path=xl/ctrlProps/ctrlProp515.xml><?xml version="1.0" encoding="utf-8"?>
<formControlPr xmlns="http://schemas.microsoft.com/office/spreadsheetml/2009/9/main" objectType="Drop" dropStyle="combo" dx="22" fmlaLink="$A$58" fmlaRange="'OTHER PRETAX DED '!$A$1:$A$9" sel="1" val="0"/>
</file>

<file path=xl/ctrlProps/ctrlProp516.xml><?xml version="1.0" encoding="utf-8"?>
<formControlPr xmlns="http://schemas.microsoft.com/office/spreadsheetml/2009/9/main" objectType="Drop" dropStyle="combo" dx="22" fmlaLink="$A$59" fmlaRange="'OTHER PRETAX DED '!$A$1:$A$9" sel="1" val="0"/>
</file>

<file path=xl/ctrlProps/ctrlProp517.xml><?xml version="1.0" encoding="utf-8"?>
<formControlPr xmlns="http://schemas.microsoft.com/office/spreadsheetml/2009/9/main" objectType="Drop" dropStyle="combo" dx="22" fmlaLink="$A$62" fmlaRange="'OTHER AFTER TAX DED '!$A$1:$A$93" sel="1" val="0"/>
</file>

<file path=xl/ctrlProps/ctrlProp518.xml><?xml version="1.0" encoding="utf-8"?>
<formControlPr xmlns="http://schemas.microsoft.com/office/spreadsheetml/2009/9/main" objectType="Drop" dropStyle="combo" dx="22" fmlaLink="$A$63" fmlaRange="'OTHER AFTER TAX DED '!$A$1:$A$93" sel="1" val="0"/>
</file>

<file path=xl/ctrlProps/ctrlProp519.xml><?xml version="1.0" encoding="utf-8"?>
<formControlPr xmlns="http://schemas.microsoft.com/office/spreadsheetml/2009/9/main" objectType="Drop" dropStyle="combo" dx="22" fmlaLink="$A$48" fmlaRange="'RETIREMENT EE'!$A$1:$A$88" sel="1" val="27"/>
</file>

<file path=xl/ctrlProps/ctrlProp52.xml><?xml version="1.0" encoding="utf-8"?>
<formControlPr xmlns="http://schemas.microsoft.com/office/spreadsheetml/2009/9/main" objectType="Drop" dropStyle="combo" dx="22" fmlaLink="$A$90" fmlaRange="'ER LTD'!$B$1:$B$5" sel="1" val="0"/>
</file>

<file path=xl/ctrlProps/ctrlProp520.xml><?xml version="1.0" encoding="utf-8"?>
<formControlPr xmlns="http://schemas.microsoft.com/office/spreadsheetml/2009/9/main" objectType="Drop" dropStyle="combo" dx="22" fmlaLink="$A$52" fmlaRange="'OTHER INS PRETAX '!$A$1:$A$19" sel="1" val="0"/>
</file>

<file path=xl/ctrlProps/ctrlProp521.xml><?xml version="1.0" encoding="utf-8"?>
<formControlPr xmlns="http://schemas.microsoft.com/office/spreadsheetml/2009/9/main" objectType="Drop" dropStyle="combo" dx="22" fmlaLink="$A$48" fmlaRange="'RETIREMENT EE'!$B$1:$B$88" sel="1" val="27"/>
</file>

<file path=xl/ctrlProps/ctrlProp522.xml><?xml version="1.0" encoding="utf-8"?>
<formControlPr xmlns="http://schemas.microsoft.com/office/spreadsheetml/2009/9/main" objectType="Drop" dropStyle="combo" dx="22" fmlaLink="$A$49" fmlaRange="'HEALTH INS'!$B$1:$B$15" sel="1" val="0"/>
</file>

<file path=xl/ctrlProps/ctrlProp523.xml><?xml version="1.0" encoding="utf-8"?>
<formControlPr xmlns="http://schemas.microsoft.com/office/spreadsheetml/2009/9/main" objectType="Drop" dropStyle="combo" dx="22" fmlaLink="$A$50" fmlaRange="'DENTAL INS'!$B$1:$B$5" sel="1" val="0"/>
</file>

<file path=xl/ctrlProps/ctrlProp524.xml><?xml version="1.0" encoding="utf-8"?>
<formControlPr xmlns="http://schemas.microsoft.com/office/spreadsheetml/2009/9/main" objectType="Drop" dropStyle="combo" dx="22" fmlaLink="$A$51" fmlaRange="'OTHER INS PRETAX '!$B$1:$B$19" sel="1" val="0"/>
</file>

<file path=xl/ctrlProps/ctrlProp525.xml><?xml version="1.0" encoding="utf-8"?>
<formControlPr xmlns="http://schemas.microsoft.com/office/spreadsheetml/2009/9/main" objectType="Drop" dropStyle="combo" dx="22" fmlaLink="$A$52" fmlaRange="'OTHER INS PRETAX '!$B$1:$B$19" sel="1" val="0"/>
</file>

<file path=xl/ctrlProps/ctrlProp526.xml><?xml version="1.0" encoding="utf-8"?>
<formControlPr xmlns="http://schemas.microsoft.com/office/spreadsheetml/2009/9/main" objectType="Drop" dropStyle="combo" dx="22" fmlaLink="$A$56" fmlaRange="'OTHER INS TAXABLE '!$A$1:$A$50" sel="1" val="0"/>
</file>

<file path=xl/ctrlProps/ctrlProp527.xml><?xml version="1.0" encoding="utf-8"?>
<formControlPr xmlns="http://schemas.microsoft.com/office/spreadsheetml/2009/9/main" objectType="Drop" dropStyle="combo" dx="22" fmlaLink="$A$55" fmlaRange="'OTHER INS TAXABLE '!$B$1:$B$50" sel="1" val="0"/>
</file>

<file path=xl/ctrlProps/ctrlProp528.xml><?xml version="1.0" encoding="utf-8"?>
<formControlPr xmlns="http://schemas.microsoft.com/office/spreadsheetml/2009/9/main" objectType="Drop" dropStyle="combo" dx="22" fmlaLink="$A$56" fmlaRange="'OTHER INS TAXABLE '!$B:$B" sel="1" val="0"/>
</file>

<file path=xl/ctrlProps/ctrlProp529.xml><?xml version="1.0" encoding="utf-8"?>
<formControlPr xmlns="http://schemas.microsoft.com/office/spreadsheetml/2009/9/main" objectType="Drop" dropStyle="combo" dx="22" fmlaLink="$A$58" fmlaRange="'OTHER PRETAX DED '!$B$1:$B$7" sel="1" val="0"/>
</file>

<file path=xl/ctrlProps/ctrlProp53.xml><?xml version="1.0" encoding="utf-8"?>
<formControlPr xmlns="http://schemas.microsoft.com/office/spreadsheetml/2009/9/main" objectType="Drop" dropStyle="combo" dx="22" fmlaLink="$A$55" fmlaRange="'OTHER INS PRETAX '!$A$1:$A$19" sel="1" val="6"/>
</file>

<file path=xl/ctrlProps/ctrlProp530.xml><?xml version="1.0" encoding="utf-8"?>
<formControlPr xmlns="http://schemas.microsoft.com/office/spreadsheetml/2009/9/main" objectType="Drop" dropStyle="combo" dx="22" fmlaLink="$A$59" fmlaRange="'OTHER PRETAX DED '!$B$1:$B$7" sel="1" val="0"/>
</file>

<file path=xl/ctrlProps/ctrlProp531.xml><?xml version="1.0" encoding="utf-8"?>
<formControlPr xmlns="http://schemas.microsoft.com/office/spreadsheetml/2009/9/main" objectType="Drop" dropStyle="combo" dx="22" fmlaLink="$A$62" fmlaRange="'OTHER AFTER TAX DED '!$B$1:$B$93" sel="1" val="0"/>
</file>

<file path=xl/ctrlProps/ctrlProp532.xml><?xml version="1.0" encoding="utf-8"?>
<formControlPr xmlns="http://schemas.microsoft.com/office/spreadsheetml/2009/9/main" objectType="Drop" dropStyle="combo" dx="22" fmlaLink="$A$63" fmlaRange="'OTHER AFTER TAX DED '!$B$1:$B$93" sel="1" val="0"/>
</file>

<file path=xl/ctrlProps/ctrlProp533.xml><?xml version="1.0" encoding="utf-8"?>
<formControlPr xmlns="http://schemas.microsoft.com/office/spreadsheetml/2009/9/main" objectType="Drop" dropStyle="combo" dx="22" fmlaLink="$A$86" fmlaRange="'RETIREMENT ER'!$A$1:$A$255" sel="1" val="0"/>
</file>

<file path=xl/ctrlProps/ctrlProp534.xml><?xml version="1.0" encoding="utf-8"?>
<formControlPr xmlns="http://schemas.microsoft.com/office/spreadsheetml/2009/9/main" objectType="Drop" dropStyle="combo" dx="22" fmlaLink="$A$49" fmlaRange="'HEALTH INS'!$A$1:$A$15" sel="1" val="0"/>
</file>

<file path=xl/ctrlProps/ctrlProp535.xml><?xml version="1.0" encoding="utf-8"?>
<formControlPr xmlns="http://schemas.microsoft.com/office/spreadsheetml/2009/9/main" objectType="Drop" dropStyle="combo" dx="22" fmlaLink="$A$50" fmlaRange="'DENTAL INS'!$A$1:$A$5" sel="1" val="0"/>
</file>

<file path=xl/ctrlProps/ctrlProp536.xml><?xml version="1.0" encoding="utf-8"?>
<formControlPr xmlns="http://schemas.microsoft.com/office/spreadsheetml/2009/9/main" objectType="Drop" dropStyle="combo" dx="22" fmlaLink="$A$86" fmlaRange="'RETIREMENT ER'!$B$1:$B$255" sel="1" val="0"/>
</file>

<file path=xl/ctrlProps/ctrlProp537.xml><?xml version="1.0" encoding="utf-8"?>
<formControlPr xmlns="http://schemas.microsoft.com/office/spreadsheetml/2009/9/main" objectType="Drop" dropStyle="combo" dx="22" fmlaLink="$A$49" fmlaRange="'HEALTH INS'!$C$1:$C$15" sel="1" val="0"/>
</file>

<file path=xl/ctrlProps/ctrlProp538.xml><?xml version="1.0" encoding="utf-8"?>
<formControlPr xmlns="http://schemas.microsoft.com/office/spreadsheetml/2009/9/main" objectType="Drop" dropStyle="combo" dx="22" fmlaLink="$A$50" fmlaRange="'DENTAL INS'!$C$1:$C$5" sel="1" val="0"/>
</file>

<file path=xl/ctrlProps/ctrlProp539.xml><?xml version="1.0" encoding="utf-8"?>
<formControlPr xmlns="http://schemas.microsoft.com/office/spreadsheetml/2009/9/main" objectType="Drop" dropStyle="combo" dx="22" fmlaLink="$A$89" fmlaRange="'ER LTD'!$A$1:$A$5" sel="1" val="0"/>
</file>

<file path=xl/ctrlProps/ctrlProp54.xml><?xml version="1.0" encoding="utf-8"?>
<formControlPr xmlns="http://schemas.microsoft.com/office/spreadsheetml/2009/9/main" objectType="Drop" dropStyle="combo" dx="22" fmlaLink="$A$55" fmlaRange="'OTHER INS PRETAX '!$B$1:$B$19" sel="1" val="0"/>
</file>

<file path=xl/ctrlProps/ctrlProp540.xml><?xml version="1.0" encoding="utf-8"?>
<formControlPr xmlns="http://schemas.microsoft.com/office/spreadsheetml/2009/9/main" objectType="Drop" dropStyle="combo" dx="22" fmlaLink="$A$89" fmlaRange="'ER LTD'!$B$1:$B$5" sel="1" val="0"/>
</file>

<file path=xl/ctrlProps/ctrlProp541.xml><?xml version="1.0" encoding="utf-8"?>
<formControlPr xmlns="http://schemas.microsoft.com/office/spreadsheetml/2009/9/main" objectType="Drop" dropStyle="combo" dx="22" fmlaLink="$A$53" fmlaRange="'OTHER INS PRETAX '!$A$1:$A$19" sel="1" val="0"/>
</file>

<file path=xl/ctrlProps/ctrlProp542.xml><?xml version="1.0" encoding="utf-8"?>
<formControlPr xmlns="http://schemas.microsoft.com/office/spreadsheetml/2009/9/main" objectType="Drop" dropStyle="combo" dx="22" fmlaLink="$A$53" fmlaRange="'OTHER INS PRETAX '!$B$1:$B$19" sel="1" val="0"/>
</file>

<file path=xl/ctrlProps/ctrlProp543.xml><?xml version="1.0" encoding="utf-8"?>
<formControlPr xmlns="http://schemas.microsoft.com/office/spreadsheetml/2009/9/main" objectType="Drop" dropStyle="combo" dx="22" fmlaLink="$A$54" fmlaRange="'OTHER INS PRETAX '!$A$1:$A$19" sel="1" val="0"/>
</file>

<file path=xl/ctrlProps/ctrlProp544.xml><?xml version="1.0" encoding="utf-8"?>
<formControlPr xmlns="http://schemas.microsoft.com/office/spreadsheetml/2009/9/main" objectType="Drop" dropStyle="combo" dx="22" fmlaLink="$A$54" fmlaRange="'OTHER INS PRETAX '!$B$1:$B$19" sel="1" val="0"/>
</file>

<file path=xl/ctrlProps/ctrlProp545.xml><?xml version="1.0" encoding="utf-8"?>
<formControlPr xmlns="http://schemas.microsoft.com/office/spreadsheetml/2009/9/main" objectType="Drop" dropStyle="combo" dx="22" fmlaLink="$A$26" fmlaRange="'PAY CODE'!$A$1:$A$282" sel="1" val="0"/>
</file>

<file path=xl/ctrlProps/ctrlProp546.xml><?xml version="1.0" encoding="utf-8"?>
<formControlPr xmlns="http://schemas.microsoft.com/office/spreadsheetml/2009/9/main" objectType="Drop" dropStyle="combo" dx="22" fmlaLink="$A$27" fmlaRange="'PAY CODE'!$A$1:$A$282" sel="1" val="0"/>
</file>

<file path=xl/ctrlProps/ctrlProp547.xml><?xml version="1.0" encoding="utf-8"?>
<formControlPr xmlns="http://schemas.microsoft.com/office/spreadsheetml/2009/9/main" objectType="Drop" dropStyle="combo" dx="22" fmlaLink="$A$26" fmlaRange="'PAY CODE'!$B$1:$B$282" sel="1" val="207"/>
</file>

<file path=xl/ctrlProps/ctrlProp548.xml><?xml version="1.0" encoding="utf-8"?>
<formControlPr xmlns="http://schemas.microsoft.com/office/spreadsheetml/2009/9/main" objectType="Drop" dropStyle="combo" dx="22" fmlaLink="$A$27" fmlaRange="'PAY CODE'!$B$1:$B$282" sel="1" val="0"/>
</file>

<file path=xl/ctrlProps/ctrlProp549.xml><?xml version="1.0" encoding="utf-8"?>
<formControlPr xmlns="http://schemas.microsoft.com/office/spreadsheetml/2009/9/main" objectType="Drop" dropStyle="combo" dx="22" fmlaLink="$A$31" fmlaRange="'NON-TAX TRAVEL'!$A$1:$A$16" sel="1" val="0"/>
</file>

<file path=xl/ctrlProps/ctrlProp55.xml><?xml version="1.0" encoding="utf-8"?>
<formControlPr xmlns="http://schemas.microsoft.com/office/spreadsheetml/2009/9/main" objectType="Drop" dropStyle="combo" dx="22" fmlaLink="$A$56" fmlaRange="'OTHER INS PRETAX '!$A$1:$A$19" sel="1" val="0"/>
</file>

<file path=xl/ctrlProps/ctrlProp550.xml><?xml version="1.0" encoding="utf-8"?>
<formControlPr xmlns="http://schemas.microsoft.com/office/spreadsheetml/2009/9/main" objectType="Drop" dropStyle="combo" dx="22" fmlaLink="$A$31" fmlaRange="'NON-TAX TRAVEL'!$B$1:$B$16" sel="1" val="0"/>
</file>

<file path=xl/ctrlProps/ctrlProp551.xml><?xml version="1.0" encoding="utf-8"?>
<formControlPr xmlns="http://schemas.microsoft.com/office/spreadsheetml/2009/9/main" objectType="Drop" dropStyle="combo" dx="22" fmlaLink="$A$33" fmlaRange="'TAX TRAVEL'!$A$1:$A$5" sel="1" val="0"/>
</file>

<file path=xl/ctrlProps/ctrlProp552.xml><?xml version="1.0" encoding="utf-8"?>
<formControlPr xmlns="http://schemas.microsoft.com/office/spreadsheetml/2009/9/main" objectType="Drop" dropStyle="combo" dx="22" fmlaLink="$A$33" fmlaRange="'TAX TRAVEL'!$B$1:$B$5" sel="1" val="0"/>
</file>

<file path=xl/ctrlProps/ctrlProp553.xml><?xml version="1.0" encoding="utf-8"?>
<formControlPr xmlns="http://schemas.microsoft.com/office/spreadsheetml/2009/9/main" objectType="Drop" dropStyle="combo" dx="22" fmlaLink="$A$57" fmlaRange="'OTHER INS TAXABLE '!$A$1:$A$50" sel="1" val="0"/>
</file>

<file path=xl/ctrlProps/ctrlProp554.xml><?xml version="1.0" encoding="utf-8"?>
<formControlPr xmlns="http://schemas.microsoft.com/office/spreadsheetml/2009/9/main" objectType="Drop" dropStyle="combo" dx="22" fmlaLink="$A$56" fmlaRange="'OTHER INS TAXABLE '!$B$1:$B$46" sel="1" val="0"/>
</file>

<file path=xl/ctrlProps/ctrlProp555.xml><?xml version="1.0" encoding="utf-8"?>
<formControlPr xmlns="http://schemas.microsoft.com/office/spreadsheetml/2009/9/main" objectType="Drop" dropStyle="combo" dx="22" fmlaLink="$A$59" fmlaRange="'OTHER INS TAXABLE '!$B$1:$B$46" sel="1" val="0"/>
</file>

<file path=xl/ctrlProps/ctrlProp556.xml><?xml version="1.0" encoding="utf-8"?>
<formControlPr xmlns="http://schemas.microsoft.com/office/spreadsheetml/2009/9/main" objectType="Drop" dropStyle="combo" dx="22" fmlaLink="$A$34" fmlaRange="'TAX MILITARY DIFF'!$A$1:$A$2" sel="1" val="0"/>
</file>

<file path=xl/ctrlProps/ctrlProp557.xml><?xml version="1.0" encoding="utf-8"?>
<formControlPr xmlns="http://schemas.microsoft.com/office/spreadsheetml/2009/9/main" objectType="Drop" dropStyle="combo" dx="22" fmlaLink="$A$34" fmlaRange="'TAX MILITARY DIFF'!$B$1:$B$2" sel="1" val="0"/>
</file>

<file path=xl/ctrlProps/ctrlProp558.xml><?xml version="1.0" encoding="utf-8"?>
<formControlPr xmlns="http://schemas.microsoft.com/office/spreadsheetml/2009/9/main" objectType="Drop" dropStyle="combo" dx="22" fmlaLink="$A$64" fmlaRange="GARNISHMENTS!$A$1:$A$31" sel="1" val="0"/>
</file>

<file path=xl/ctrlProps/ctrlProp559.xml><?xml version="1.0" encoding="utf-8"?>
<formControlPr xmlns="http://schemas.microsoft.com/office/spreadsheetml/2009/9/main" objectType="Drop" dropStyle="combo" dx="22" fmlaLink="$A$64" fmlaRange="GARNISHMENTS!$B$1:$B$31" sel="1" val="0"/>
</file>

<file path=xl/ctrlProps/ctrlProp56.xml><?xml version="1.0" encoding="utf-8"?>
<formControlPr xmlns="http://schemas.microsoft.com/office/spreadsheetml/2009/9/main" objectType="Drop" dropStyle="combo" dx="22" fmlaLink="$A$56" fmlaRange="'OTHER INS PRETAX '!$B$1:$B$19" sel="1" val="0"/>
</file>

<file path=xl/ctrlProps/ctrlProp560.xml><?xml version="1.0" encoding="utf-8"?>
<formControlPr xmlns="http://schemas.microsoft.com/office/spreadsheetml/2009/9/main" objectType="Drop" dropStyle="combo" dx="22" fmlaLink="$A$30" fmlaRange="'NON TAX RMB'!$A$1:$A$19" sel="1" val="0"/>
</file>

<file path=xl/ctrlProps/ctrlProp561.xml><?xml version="1.0" encoding="utf-8"?>
<formControlPr xmlns="http://schemas.microsoft.com/office/spreadsheetml/2009/9/main" objectType="Drop" dropStyle="combo" dx="22" fmlaLink="$A$30" fmlaRange="'NON TAX RMB'!$B$1:$B$19" sel="1" val="0"/>
</file>

<file path=xl/ctrlProps/ctrlProp562.xml><?xml version="1.0" encoding="utf-8"?>
<formControlPr xmlns="http://schemas.microsoft.com/office/spreadsheetml/2009/9/main" objectType="Drop" dropStyle="combo" dx="22" fmlaLink="$A$60" fmlaRange="BUYBACKS!$A$1:$A$11" sel="1" val="0"/>
</file>

<file path=xl/ctrlProps/ctrlProp563.xml><?xml version="1.0" encoding="utf-8"?>
<formControlPr xmlns="http://schemas.microsoft.com/office/spreadsheetml/2009/9/main" objectType="Drop" dropStyle="combo" dx="22" fmlaLink="$A$60" fmlaRange="BUYBACKS!$B$1:$B$11" sel="1" val="0"/>
</file>

<file path=xl/ctrlProps/ctrlProp564.xml><?xml version="1.0" encoding="utf-8"?>
<formControlPr xmlns="http://schemas.microsoft.com/office/spreadsheetml/2009/9/main" objectType="Drop" dropStyle="combo" dx="22" fmlaLink="$A$56" fmlaRange="'OTHER INS TAXABLE '!$B$1:$B$50" sel="1" val="0"/>
</file>

<file path=xl/ctrlProps/ctrlProp565.xml><?xml version="1.0" encoding="utf-8"?>
<formControlPr xmlns="http://schemas.microsoft.com/office/spreadsheetml/2009/9/main" objectType="Drop" dropStyle="combo" dx="22" fmlaLink="$A$56" fmlaRange="'OTHER INS TAXABLE '!$B:$B" sel="1" val="0"/>
</file>

<file path=xl/ctrlProps/ctrlProp566.xml><?xml version="1.0" encoding="utf-8"?>
<formControlPr xmlns="http://schemas.microsoft.com/office/spreadsheetml/2009/9/main" objectType="Drop" dropStyle="combo" dx="22" fmlaLink="$A$57" fmlaRange="'OTHER INS TAXABLE '!$B$1:$B$46" sel="1" val="0"/>
</file>

<file path=xl/ctrlProps/ctrlProp567.xml><?xml version="1.0" encoding="utf-8"?>
<formControlPr xmlns="http://schemas.microsoft.com/office/spreadsheetml/2009/9/main" objectType="Drop" dropStyle="combo" dx="22" fmlaLink="$A$59" fmlaRange="'OTHER PRETAX DED '!$B$1:$B$9" sel="1" val="0"/>
</file>

<file path=xl/ctrlProps/ctrlProp568.xml><?xml version="1.0" encoding="utf-8"?>
<formControlPr xmlns="http://schemas.microsoft.com/office/spreadsheetml/2009/9/main" objectType="Drop" dropStyle="combo" dx="22" fmlaLink="$A$56" fmlaRange="'OTHER INS TAXABLE '!$B:$B" sel="1" val="0"/>
</file>

<file path=xl/ctrlProps/ctrlProp569.xml><?xml version="1.0" encoding="utf-8"?>
<formControlPr xmlns="http://schemas.microsoft.com/office/spreadsheetml/2009/9/main" objectType="Drop" dropStyle="combo" dx="22" fmlaLink="$A$57" fmlaRange="'OTHER INS TAXABLE '!$B$1:$B$46" sel="1" val="2"/>
</file>

<file path=xl/ctrlProps/ctrlProp57.xml><?xml version="1.0" encoding="utf-8"?>
<formControlPr xmlns="http://schemas.microsoft.com/office/spreadsheetml/2009/9/main" objectType="Drop" dropStyle="combo" dx="22" fmlaLink="$A$27" fmlaRange="'PAY CODE'!$A$1:$A$282" sel="1" val="0"/>
</file>

<file path=xl/ctrlProps/ctrlProp570.xml><?xml version="1.0" encoding="utf-8"?>
<formControlPr xmlns="http://schemas.microsoft.com/office/spreadsheetml/2009/9/main" objectType="Drop" dropStyle="combo" dx="22" fmlaLink="$A$58" fmlaRange="'OTHER PRETAX DED '!$B$1:$B$7" sel="1" val="0"/>
</file>

<file path=xl/ctrlProps/ctrlProp571.xml><?xml version="1.0" encoding="utf-8"?>
<formControlPr xmlns="http://schemas.microsoft.com/office/spreadsheetml/2009/9/main" objectType="Drop" dropStyle="combo" dx="22" fmlaLink="$A$59" fmlaRange="'OTHER PRETAX DED '!$B$1:$B$7" sel="1" val="0"/>
</file>

<file path=xl/ctrlProps/ctrlProp572.xml><?xml version="1.0" encoding="utf-8"?>
<formControlPr xmlns="http://schemas.microsoft.com/office/spreadsheetml/2009/9/main" objectType="Drop" dropStyle="combo" dx="22" fmlaLink="$A$59" fmlaRange="'OTHER INS TAXABLE '!$B$1:$B$46" sel="1" val="0"/>
</file>

<file path=xl/ctrlProps/ctrlProp573.xml><?xml version="1.0" encoding="utf-8"?>
<formControlPr xmlns="http://schemas.microsoft.com/office/spreadsheetml/2009/9/main" objectType="Drop" dropStyle="combo" dx="22" fmlaLink="$A$58" fmlaRange="'OTHER PRETAX DED '!$B$1:$B$9" sel="1" val="0"/>
</file>

<file path=xl/ctrlProps/ctrlProp574.xml><?xml version="1.0" encoding="utf-8"?>
<formControlPr xmlns="http://schemas.microsoft.com/office/spreadsheetml/2009/9/main" objectType="Drop" dropStyle="combo" dx="22" fmlaLink="$A$56" fmlaRange="'OTHER INS TAXABLE '!$B:$B" sel="1" val="0"/>
</file>

<file path=xl/ctrlProps/ctrlProp575.xml><?xml version="1.0" encoding="utf-8"?>
<formControlPr xmlns="http://schemas.microsoft.com/office/spreadsheetml/2009/9/main" objectType="Drop" dropStyle="combo" dx="22" fmlaLink="$A$57" fmlaRange="'OTHER INS TAXABLE '!$B$1:$B$50" sel="1" val="0"/>
</file>

<file path=xl/ctrlProps/ctrlProp576.xml><?xml version="1.0" encoding="utf-8"?>
<formControlPr xmlns="http://schemas.microsoft.com/office/spreadsheetml/2009/9/main" objectType="Drop" dropLines="3" dropStyle="combo" dx="22" fmlaLink="B11" fmlaRange="'OverpaymentType prior year'!$A$2" sel="1" val="0"/>
</file>

<file path=xl/ctrlProps/ctrlProp577.xml><?xml version="1.0" encoding="utf-8"?>
<formControlPr xmlns="http://schemas.microsoft.com/office/spreadsheetml/2009/9/main" objectType="Drop" dropStyle="combo" dx="22" fmlaLink="$A$29" fmlaRange="'NON TAX UNIFORM'!$A$1:$A$2" sel="1" val="0"/>
</file>

<file path=xl/ctrlProps/ctrlProp578.xml><?xml version="1.0" encoding="utf-8"?>
<formControlPr xmlns="http://schemas.microsoft.com/office/spreadsheetml/2009/9/main" objectType="Drop" dropStyle="combo" dx="22" fmlaLink="$A$29" fmlaRange="'NON TAX UNIFORM'!$B$1:$B$2" sel="1" val="0"/>
</file>

<file path=xl/ctrlProps/ctrlProp579.xml><?xml version="1.0" encoding="utf-8"?>
<formControlPr xmlns="http://schemas.microsoft.com/office/spreadsheetml/2009/9/main" objectType="Drop" dropStyle="combo" dx="22" fmlaLink="$A$32" fmlaRange="'TAX RMB'!$A$1:$A$4" sel="1" val="0"/>
</file>

<file path=xl/ctrlProps/ctrlProp58.xml><?xml version="1.0" encoding="utf-8"?>
<formControlPr xmlns="http://schemas.microsoft.com/office/spreadsheetml/2009/9/main" objectType="Drop" dropStyle="combo" dx="22" fmlaLink="$A$28" fmlaRange="'PAY CODE'!$A$1:$A$282" sel="1" val="0"/>
</file>

<file path=xl/ctrlProps/ctrlProp580.xml><?xml version="1.0" encoding="utf-8"?>
<formControlPr xmlns="http://schemas.microsoft.com/office/spreadsheetml/2009/9/main" objectType="Drop" dropStyle="combo" dx="22" fmlaLink="$A$32" fmlaRange="'TAX RMB'!$B$1:$B$4" sel="1" val="0"/>
</file>

<file path=xl/ctrlProps/ctrlProp581.xml><?xml version="1.0" encoding="utf-8"?>
<formControlPr xmlns="http://schemas.microsoft.com/office/spreadsheetml/2009/9/main" objectType="Drop" dropStyle="combo" dx="22" fmlaLink="$A$90" fmlaRange="'ER HSA'!$A$1:$A$8" sel="1" val="0"/>
</file>

<file path=xl/ctrlProps/ctrlProp582.xml><?xml version="1.0" encoding="utf-8"?>
<formControlPr xmlns="http://schemas.microsoft.com/office/spreadsheetml/2009/9/main" objectType="Drop" dropStyle="combo" dx="22" fmlaLink="$A$90" fmlaRange="'ER HSA'!$B$1:$B$8" sel="1" val="0"/>
</file>

<file path=xl/ctrlProps/ctrlProp583.xml><?xml version="1.0" encoding="utf-8"?>
<formControlPr xmlns="http://schemas.microsoft.com/office/spreadsheetml/2009/9/main" objectType="Drop" dropStyle="combo" dx="22" fmlaLink="A91" fmlaRange="'ER - ACR'!$A$1:$A$85" sel="1" val="14"/>
</file>

<file path=xl/ctrlProps/ctrlProp584.xml><?xml version="1.0" encoding="utf-8"?>
<formControlPr xmlns="http://schemas.microsoft.com/office/spreadsheetml/2009/9/main" objectType="Drop" dropStyle="combo" dx="22" fmlaLink="$A$91" fmlaRange="'ER - ACR'!$B$1:$B$85" sel="1" val="0"/>
</file>

<file path=xl/ctrlProps/ctrlProp585.xml><?xml version="1.0" encoding="utf-8"?>
<formControlPr xmlns="http://schemas.microsoft.com/office/spreadsheetml/2009/9/main" objectType="Drop" dropStyle="combo" dx="22" fmlaLink="$A$47" fmlaRange="'ASRS LTD EE'!$A$1:$A$73" sel="1" val="0"/>
</file>

<file path=xl/ctrlProps/ctrlProp586.xml><?xml version="1.0" encoding="utf-8"?>
<formControlPr xmlns="http://schemas.microsoft.com/office/spreadsheetml/2009/9/main" objectType="Drop" dropStyle="combo" dx="22" fmlaLink="$A$47" fmlaRange="'ASRS LTD EE'!$B$1:$B$73" sel="1" val="0"/>
</file>

<file path=xl/ctrlProps/ctrlProp587.xml><?xml version="1.0" encoding="utf-8"?>
<formControlPr xmlns="http://schemas.microsoft.com/office/spreadsheetml/2009/9/main" objectType="Drop" dropStyle="combo" dx="22" fmlaLink="$A$85" fmlaRange="'ASRS LTD ER'!$B$1:$B$73" sel="1" val="0"/>
</file>

<file path=xl/ctrlProps/ctrlProp588.xml><?xml version="1.0" encoding="utf-8"?>
<formControlPr xmlns="http://schemas.microsoft.com/office/spreadsheetml/2009/9/main" objectType="Drop" dropStyle="combo" dx="22" fmlaLink="$A$85" fmlaRange="'ASRS LTD ER'!$A$1:$A$73" sel="1" val="0"/>
</file>

<file path=xl/ctrlProps/ctrlProp589.xml><?xml version="1.0" encoding="utf-8"?>
<formControlPr xmlns="http://schemas.microsoft.com/office/spreadsheetml/2009/9/main" objectType="Drop" dropStyle="combo" dx="22" fmlaLink="$A$92" fmlaRange="'SUPP BENEFIT ER RET'!$A$1:$A$180" sel="1" val="5"/>
</file>

<file path=xl/ctrlProps/ctrlProp59.xml><?xml version="1.0" encoding="utf-8"?>
<formControlPr xmlns="http://schemas.microsoft.com/office/spreadsheetml/2009/9/main" objectType="Drop" dropStyle="combo" dx="22" fmlaLink="$A$27" fmlaRange="'PAY CODE'!$B$1:$B$282" sel="1" val="207"/>
</file>

<file path=xl/ctrlProps/ctrlProp590.xml><?xml version="1.0" encoding="utf-8"?>
<formControlPr xmlns="http://schemas.microsoft.com/office/spreadsheetml/2009/9/main" objectType="Drop" dropStyle="combo" dx="22" fmlaLink="$A$92" fmlaRange="'SUPP BENEFIT ER RET'!$B$1:$B$180" sel="1" val="0"/>
</file>

<file path=xl/ctrlProps/ctrlProp591.xml><?xml version="1.0" encoding="utf-8"?>
<formControlPr xmlns="http://schemas.microsoft.com/office/spreadsheetml/2009/9/main" objectType="Drop" dropStyle="combo" dx="22" fmlaLink="$A$93" fmlaRange="'LEGACY RATE'!$A$1:$A$59" noThreeD="1" sel="1" val="0"/>
</file>

<file path=xl/ctrlProps/ctrlProp592.xml><?xml version="1.0" encoding="utf-8"?>
<formControlPr xmlns="http://schemas.microsoft.com/office/spreadsheetml/2009/9/main" objectType="Drop" dropStyle="combo" dx="22" fmlaLink="$A$93" fmlaRange="'LEGACY RATE'!$B$1:$B$59" noThreeD="1" sel="1" val="0"/>
</file>

<file path=xl/ctrlProps/ctrlProp593.xml><?xml version="1.0" encoding="utf-8"?>
<formControlPr xmlns="http://schemas.microsoft.com/office/spreadsheetml/2009/9/main" objectType="Drop" dropLines="3" dropStyle="combo" dx="22" fmlaLink="$A$94" fmlaRange="'Deferred Comp %$'!$B$1:$B$3" sel="1" val="0"/>
</file>

<file path=xl/ctrlProps/ctrlProp594.xml><?xml version="1.0" encoding="utf-8"?>
<formControlPr xmlns="http://schemas.microsoft.com/office/spreadsheetml/2009/9/main" objectType="Drop" dropLines="3" dropStyle="combo" dx="22" fmlaLink="$A$94" fmlaRange="'Deferred Comp %$'!$A$1:$A$3" sel="1" val="0"/>
</file>

<file path=xl/ctrlProps/ctrlProp595.xml><?xml version="1.0" encoding="utf-8"?>
<formControlPr xmlns="http://schemas.microsoft.com/office/spreadsheetml/2009/9/main" objectType="Drop" dropLines="3" dropStyle="combo" dx="22" fmlaLink="$A$95" fmlaRange="'Deferred Comp %$'!$B$1:$B$3" sel="1" val="0"/>
</file>

<file path=xl/ctrlProps/ctrlProp596.xml><?xml version="1.0" encoding="utf-8"?>
<formControlPr xmlns="http://schemas.microsoft.com/office/spreadsheetml/2009/9/main" objectType="Drop" dropLines="3" dropStyle="combo" dx="22" fmlaLink="$A$95" fmlaRange="'Deferred Comp %$'!$A$1:$A$3" sel="1" val="0"/>
</file>

<file path=xl/ctrlProps/ctrlProp597.xml><?xml version="1.0" encoding="utf-8"?>
<formControlPr xmlns="http://schemas.microsoft.com/office/spreadsheetml/2009/9/main" objectType="Drop" dropLines="5" dropStyle="combo" dx="22" fmlaLink="$A$36" fmlaRange="Imputed!$B$1:$B$5" sel="1" val="0"/>
</file>

<file path=xl/ctrlProps/ctrlProp598.xml><?xml version="1.0" encoding="utf-8"?>
<formControlPr xmlns="http://schemas.microsoft.com/office/spreadsheetml/2009/9/main" objectType="Drop" dropLines="5" dropStyle="combo" dx="22" fmlaLink="$A$36" fmlaRange="Imputed!$A$1:$A$5" sel="1" val="0"/>
</file>

<file path=xl/ctrlProps/ctrlProp599.xml><?xml version="1.0" encoding="utf-8"?>
<formControlPr xmlns="http://schemas.microsoft.com/office/spreadsheetml/2009/9/main" objectType="Drop" dropStyle="combo" dx="22" fmlaLink="$A$38" fmlaRange="'Non Taxable Reportable'!$B$1:$B$5" sel="1" val="0"/>
</file>

<file path=xl/ctrlProps/ctrlProp6.xml><?xml version="1.0" encoding="utf-8"?>
<formControlPr xmlns="http://schemas.microsoft.com/office/spreadsheetml/2009/9/main" objectType="Drop" dropStyle="combo" dx="22" fmlaLink="$A$19" fmlaRange="'PAY CODE'!$B$1:$B$282" sel="1" val="0"/>
</file>

<file path=xl/ctrlProps/ctrlProp60.xml><?xml version="1.0" encoding="utf-8"?>
<formControlPr xmlns="http://schemas.microsoft.com/office/spreadsheetml/2009/9/main" objectType="Drop" dropStyle="combo" dx="22" fmlaLink="$A$28" fmlaRange="'PAY CODE'!$B$1:$B$282" sel="1" val="0"/>
</file>

<file path=xl/ctrlProps/ctrlProp600.xml><?xml version="1.0" encoding="utf-8"?>
<formControlPr xmlns="http://schemas.microsoft.com/office/spreadsheetml/2009/9/main" objectType="Drop" dropStyle="combo" dx="22" fmlaLink="$A$38" fmlaRange="'Non Taxable Reportable'!$A$1:$A$5" sel="1" val="0"/>
</file>

<file path=xl/ctrlProps/ctrlProp601.xml><?xml version="1.0" encoding="utf-8"?>
<formControlPr xmlns="http://schemas.microsoft.com/office/spreadsheetml/2009/9/main" objectType="Drop" dropStyle="combo" dx="22" fmlaLink="A61" fmlaRange="'Additional %'!$A$1:$A$8" noThreeD="1" sel="1" val="0"/>
</file>

<file path=xl/ctrlProps/ctrlProp602.xml><?xml version="1.0" encoding="utf-8"?>
<formControlPr xmlns="http://schemas.microsoft.com/office/spreadsheetml/2009/9/main" objectType="Drop" dropStyle="combo" dx="22" fmlaLink="A61" fmlaRange="'Additional %'!$B$1:$B$8" noThreeD="1" sel="1" val="0"/>
</file>

<file path=xl/ctrlProps/ctrlProp61.xml><?xml version="1.0" encoding="utf-8"?>
<formControlPr xmlns="http://schemas.microsoft.com/office/spreadsheetml/2009/9/main" objectType="Drop" dropStyle="combo" dx="22" fmlaLink="$A$31" fmlaRange="'NON-TAX TRAVEL'!$A$1:$A$16" sel="1" val="0"/>
</file>

<file path=xl/ctrlProps/ctrlProp62.xml><?xml version="1.0" encoding="utf-8"?>
<formControlPr xmlns="http://schemas.microsoft.com/office/spreadsheetml/2009/9/main" objectType="Drop" dropStyle="combo" dx="22" fmlaLink="$A$31" fmlaRange="'NON-TAX TRAVEL'!$B$1:$B$16" sel="1" val="0"/>
</file>

<file path=xl/ctrlProps/ctrlProp63.xml><?xml version="1.0" encoding="utf-8"?>
<formControlPr xmlns="http://schemas.microsoft.com/office/spreadsheetml/2009/9/main" objectType="Drop" dropStyle="combo" dx="22" fmlaLink="$A$33" fmlaRange="'TAX TRAVEL'!$A$1:$A$5" sel="1" val="0"/>
</file>

<file path=xl/ctrlProps/ctrlProp64.xml><?xml version="1.0" encoding="utf-8"?>
<formControlPr xmlns="http://schemas.microsoft.com/office/spreadsheetml/2009/9/main" objectType="Drop" dropStyle="combo" dx="22" fmlaLink="$A$33" fmlaRange="'TAX TRAVEL'!$B$1:$B$5" sel="1" val="0"/>
</file>

<file path=xl/ctrlProps/ctrlProp65.xml><?xml version="1.0" encoding="utf-8"?>
<formControlPr xmlns="http://schemas.microsoft.com/office/spreadsheetml/2009/9/main" objectType="Drop" dropStyle="combo" dx="22" fmlaLink="$A$59" fmlaRange="'OTHER INS TAXABLE '!$A$1:$A$50" sel="1" val="0"/>
</file>

<file path=xl/ctrlProps/ctrlProp66.xml><?xml version="1.0" encoding="utf-8"?>
<formControlPr xmlns="http://schemas.microsoft.com/office/spreadsheetml/2009/9/main" objectType="Drop" dropStyle="combo" dx="22" fmlaLink="$A$58" fmlaRange="'OTHER INS TAXABLE '!$B$1:$B$46" sel="1" val="0"/>
</file>

<file path=xl/ctrlProps/ctrlProp67.xml><?xml version="1.0" encoding="utf-8"?>
<formControlPr xmlns="http://schemas.microsoft.com/office/spreadsheetml/2009/9/main" objectType="Drop" dropStyle="combo" dx="22" fmlaLink="$A$61" fmlaRange="'OTHER INS TAXABLE '!$B$1:$B$46" sel="1" val="0"/>
</file>

<file path=xl/ctrlProps/ctrlProp68.xml><?xml version="1.0" encoding="utf-8"?>
<formControlPr xmlns="http://schemas.microsoft.com/office/spreadsheetml/2009/9/main" objectType="Drop" dropStyle="combo" dx="22" fmlaLink="$A$34" fmlaRange="'TAX MILITARY DIFF'!$A$1:$A$2" sel="1" val="0"/>
</file>

<file path=xl/ctrlProps/ctrlProp69.xml><?xml version="1.0" encoding="utf-8"?>
<formControlPr xmlns="http://schemas.microsoft.com/office/spreadsheetml/2009/9/main" objectType="Drop" dropStyle="combo" dx="22" fmlaLink="$A$34" fmlaRange="'TAX MILITARY DIFF'!$B$1:$B$2" sel="1" val="0"/>
</file>

<file path=xl/ctrlProps/ctrlProp7.xml><?xml version="1.0" encoding="utf-8"?>
<formControlPr xmlns="http://schemas.microsoft.com/office/spreadsheetml/2009/9/main" objectType="Drop" dropStyle="combo" dx="22" fmlaLink="$A$20" fmlaRange="'PAY CODE'!$B$1:$B$282" sel="1" val="0"/>
</file>

<file path=xl/ctrlProps/ctrlProp70.xml><?xml version="1.0" encoding="utf-8"?>
<formControlPr xmlns="http://schemas.microsoft.com/office/spreadsheetml/2009/9/main" objectType="Drop" dropStyle="combo" dx="22" fmlaLink="$A$66" fmlaRange="GARNISHMENTS!$A$1:$A$31" sel="1" val="0"/>
</file>

<file path=xl/ctrlProps/ctrlProp71.xml><?xml version="1.0" encoding="utf-8"?>
<formControlPr xmlns="http://schemas.microsoft.com/office/spreadsheetml/2009/9/main" objectType="Drop" dropStyle="combo" dx="22" fmlaLink="$A$66" fmlaRange="GARNISHMENTS!$B$1:$B$31" sel="1" val="0"/>
</file>

<file path=xl/ctrlProps/ctrlProp72.xml><?xml version="1.0" encoding="utf-8"?>
<formControlPr xmlns="http://schemas.microsoft.com/office/spreadsheetml/2009/9/main" objectType="Drop" dropStyle="combo" dx="22" fmlaLink="$A$30" fmlaRange="'NON TAX RMB'!$A$1:$A$19" sel="1" val="0"/>
</file>

<file path=xl/ctrlProps/ctrlProp73.xml><?xml version="1.0" encoding="utf-8"?>
<formControlPr xmlns="http://schemas.microsoft.com/office/spreadsheetml/2009/9/main" objectType="Drop" dropStyle="combo" dx="22" fmlaLink="$A$30" fmlaRange="'NON TAX RMB'!$B$1:$B$19" sel="1" val="10"/>
</file>

<file path=xl/ctrlProps/ctrlProp74.xml><?xml version="1.0" encoding="utf-8"?>
<formControlPr xmlns="http://schemas.microsoft.com/office/spreadsheetml/2009/9/main" objectType="Drop" dropStyle="combo" dx="22" fmlaLink="$A$62" fmlaRange="BUYBACKS!$A$1:$A$11" sel="1" val="0"/>
</file>

<file path=xl/ctrlProps/ctrlProp75.xml><?xml version="1.0" encoding="utf-8"?>
<formControlPr xmlns="http://schemas.microsoft.com/office/spreadsheetml/2009/9/main" objectType="Drop" dropStyle="combo" dx="22" fmlaLink="$A$62" fmlaRange="BUYBACKS!$B$1:$B$11" sel="1" val="0"/>
</file>

<file path=xl/ctrlProps/ctrlProp76.xml><?xml version="1.0" encoding="utf-8"?>
<formControlPr xmlns="http://schemas.microsoft.com/office/spreadsheetml/2009/9/main" objectType="Drop" dropStyle="combo" dx="22" fmlaLink="$A$58" fmlaRange="'OTHER INS TAXABLE '!$B$1:$B$50" sel="1" val="40"/>
</file>

<file path=xl/ctrlProps/ctrlProp77.xml><?xml version="1.0" encoding="utf-8"?>
<formControlPr xmlns="http://schemas.microsoft.com/office/spreadsheetml/2009/9/main" objectType="Drop" dropStyle="combo" dx="22" fmlaLink="$A$58" fmlaRange="'OTHER INS TAXABLE '!$B:$B" sel="1" val="0"/>
</file>

<file path=xl/ctrlProps/ctrlProp78.xml><?xml version="1.0" encoding="utf-8"?>
<formControlPr xmlns="http://schemas.microsoft.com/office/spreadsheetml/2009/9/main" objectType="Drop" dropStyle="combo" dx="22" fmlaLink="$A$59" fmlaRange="'OTHER INS TAXABLE '!$B$1:$B$46" sel="1" val="0"/>
</file>

<file path=xl/ctrlProps/ctrlProp79.xml><?xml version="1.0" encoding="utf-8"?>
<formControlPr xmlns="http://schemas.microsoft.com/office/spreadsheetml/2009/9/main" objectType="Drop" dropStyle="combo" dx="22" fmlaLink="$A$61" fmlaRange="'OTHER PRETAX DED '!$B$1:$B$9" sel="1" val="0"/>
</file>

<file path=xl/ctrlProps/ctrlProp8.xml><?xml version="1.0" encoding="utf-8"?>
<formControlPr xmlns="http://schemas.microsoft.com/office/spreadsheetml/2009/9/main" objectType="Drop" dropStyle="combo" dx="22" fmlaLink="$A$22" fmlaRange="'PAY CODE'!$A$1:$A$282" sel="1" val="0"/>
</file>

<file path=xl/ctrlProps/ctrlProp80.xml><?xml version="1.0" encoding="utf-8"?>
<formControlPr xmlns="http://schemas.microsoft.com/office/spreadsheetml/2009/9/main" objectType="Drop" dropStyle="combo" dx="22" fmlaLink="$A$58" fmlaRange="'OTHER INS TAXABLE '!$B:$B" sel="1" val="0"/>
</file>

<file path=xl/ctrlProps/ctrlProp81.xml><?xml version="1.0" encoding="utf-8"?>
<formControlPr xmlns="http://schemas.microsoft.com/office/spreadsheetml/2009/9/main" objectType="Drop" dropStyle="combo" dx="22" fmlaLink="$A$59" fmlaRange="'OTHER INS TAXABLE '!$B$1:$B$46" sel="1" val="2"/>
</file>

<file path=xl/ctrlProps/ctrlProp82.xml><?xml version="1.0" encoding="utf-8"?>
<formControlPr xmlns="http://schemas.microsoft.com/office/spreadsheetml/2009/9/main" objectType="Drop" dropStyle="combo" dx="22" fmlaLink="$A$60" fmlaRange="'OTHER PRETAX DED '!$B$1:$B$7" sel="1" val="0"/>
</file>

<file path=xl/ctrlProps/ctrlProp83.xml><?xml version="1.0" encoding="utf-8"?>
<formControlPr xmlns="http://schemas.microsoft.com/office/spreadsheetml/2009/9/main" objectType="Drop" dropStyle="combo" dx="22" fmlaLink="$A$61" fmlaRange="'OTHER PRETAX DED '!$B$1:$B$7" sel="1" val="0"/>
</file>

<file path=xl/ctrlProps/ctrlProp84.xml><?xml version="1.0" encoding="utf-8"?>
<formControlPr xmlns="http://schemas.microsoft.com/office/spreadsheetml/2009/9/main" objectType="Drop" dropStyle="combo" dx="22" fmlaLink="$A$61" fmlaRange="'OTHER INS TAXABLE '!$B$1:$B$46" sel="1" val="0"/>
</file>

<file path=xl/ctrlProps/ctrlProp85.xml><?xml version="1.0" encoding="utf-8"?>
<formControlPr xmlns="http://schemas.microsoft.com/office/spreadsheetml/2009/9/main" objectType="Drop" dropStyle="combo" dx="22" fmlaLink="$A$60" fmlaRange="'OTHER PRETAX DED '!$B$1:$B$9" sel="1" val="0"/>
</file>

<file path=xl/ctrlProps/ctrlProp86.xml><?xml version="1.0" encoding="utf-8"?>
<formControlPr xmlns="http://schemas.microsoft.com/office/spreadsheetml/2009/9/main" objectType="Drop" dropStyle="combo" dx="22" fmlaLink="$A$58" fmlaRange="'OTHER INS TAXABLE '!$B:$B" sel="1" val="0"/>
</file>

<file path=xl/ctrlProps/ctrlProp87.xml><?xml version="1.0" encoding="utf-8"?>
<formControlPr xmlns="http://schemas.microsoft.com/office/spreadsheetml/2009/9/main" objectType="Drop" dropStyle="combo" dx="22" fmlaLink="$A$59" fmlaRange="'OTHER INS TAXABLE '!$B$1:$B$50" sel="1" val="0"/>
</file>

<file path=xl/ctrlProps/ctrlProp88.xml><?xml version="1.0" encoding="utf-8"?>
<formControlPr xmlns="http://schemas.microsoft.com/office/spreadsheetml/2009/9/main" objectType="Drop" dropLines="3" dropStyle="combo" dx="22" fmlaLink="B11" fmlaRange="OverpaymentType!$A$1:$A$3" sel="1" val="0"/>
</file>

<file path=xl/ctrlProps/ctrlProp89.xml><?xml version="1.0" encoding="utf-8"?>
<formControlPr xmlns="http://schemas.microsoft.com/office/spreadsheetml/2009/9/main" objectType="Drop" dropStyle="combo" dx="22" fmlaLink="$A$29" fmlaRange="'NON TAX UNIFORM'!$A$1:$A$2" sel="1" val="0"/>
</file>

<file path=xl/ctrlProps/ctrlProp9.xml><?xml version="1.0" encoding="utf-8"?>
<formControlPr xmlns="http://schemas.microsoft.com/office/spreadsheetml/2009/9/main" objectType="Drop" dropStyle="combo" dx="22" fmlaLink="$A$23" fmlaRange="'PAY CODE'!$A$1:$A$282" sel="1" val="0"/>
</file>

<file path=xl/ctrlProps/ctrlProp90.xml><?xml version="1.0" encoding="utf-8"?>
<formControlPr xmlns="http://schemas.microsoft.com/office/spreadsheetml/2009/9/main" objectType="Drop" dropStyle="combo" dx="22" fmlaLink="$A$29" fmlaRange="'NON TAX UNIFORM'!$B$1:$B$2" sel="1" val="0"/>
</file>

<file path=xl/ctrlProps/ctrlProp91.xml><?xml version="1.0" encoding="utf-8"?>
<formControlPr xmlns="http://schemas.microsoft.com/office/spreadsheetml/2009/9/main" objectType="Drop" dropStyle="combo" dx="22" fmlaLink="$A$32" fmlaRange="'TAX RMB'!$A$1:$A$4" sel="1" val="0"/>
</file>

<file path=xl/ctrlProps/ctrlProp92.xml><?xml version="1.0" encoding="utf-8"?>
<formControlPr xmlns="http://schemas.microsoft.com/office/spreadsheetml/2009/9/main" objectType="Drop" dropStyle="combo" dx="22" fmlaLink="$A$32" fmlaRange="'TAX RMB'!$B$1:$B$4" sel="1" val="0"/>
</file>

<file path=xl/ctrlProps/ctrlProp93.xml><?xml version="1.0" encoding="utf-8"?>
<formControlPr xmlns="http://schemas.microsoft.com/office/spreadsheetml/2009/9/main" objectType="Drop" dropStyle="combo" dx="22" fmlaLink="$A$91" fmlaRange="'ER HSA'!$A$1:$A$8" sel="1" val="0"/>
</file>

<file path=xl/ctrlProps/ctrlProp94.xml><?xml version="1.0" encoding="utf-8"?>
<formControlPr xmlns="http://schemas.microsoft.com/office/spreadsheetml/2009/9/main" objectType="Drop" dropStyle="combo" dx="22" fmlaLink="$A$91" fmlaRange="'ER HSA'!$B$1:$B$8" sel="1" val="0"/>
</file>

<file path=xl/ctrlProps/ctrlProp95.xml><?xml version="1.0" encoding="utf-8"?>
<formControlPr xmlns="http://schemas.microsoft.com/office/spreadsheetml/2009/9/main" objectType="Drop" dropStyle="combo" dx="22" fmlaLink="A92" fmlaRange="'ER - ACR'!$A$1:$A$85" sel="1" val="14"/>
</file>

<file path=xl/ctrlProps/ctrlProp96.xml><?xml version="1.0" encoding="utf-8"?>
<formControlPr xmlns="http://schemas.microsoft.com/office/spreadsheetml/2009/9/main" objectType="Drop" dropStyle="combo" dx="22" fmlaLink="$A$92" fmlaRange="'ER - ACR'!$B$1:$B$85" sel="1" val="0"/>
</file>

<file path=xl/ctrlProps/ctrlProp97.xml><?xml version="1.0" encoding="utf-8"?>
<formControlPr xmlns="http://schemas.microsoft.com/office/spreadsheetml/2009/9/main" objectType="Drop" dropStyle="combo" dx="22" fmlaLink="$A$48" fmlaRange="'ASRS LTD EE'!$A$1:$A$73" sel="1" val="0"/>
</file>

<file path=xl/ctrlProps/ctrlProp98.xml><?xml version="1.0" encoding="utf-8"?>
<formControlPr xmlns="http://schemas.microsoft.com/office/spreadsheetml/2009/9/main" objectType="Drop" dropStyle="combo" dx="22" fmlaLink="$A$48" fmlaRange="'ASRS LTD EE'!$B$1:$B$73" sel="1" val="0"/>
</file>

<file path=xl/ctrlProps/ctrlProp99.xml><?xml version="1.0" encoding="utf-8"?>
<formControlPr xmlns="http://schemas.microsoft.com/office/spreadsheetml/2009/9/main" objectType="Drop" dropStyle="combo" dx="22" fmlaLink="$A$85" fmlaRange="'ASRS LTD ER'!$B$1:$B$73"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329729" name="Drop Down 1" hidden="1">
              <a:extLst>
                <a:ext uri="{63B3BB69-23CF-44E3-9099-C40C66FF867C}">
                  <a14:compatExt spid="_x0000_s3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329730" name="Drop Down 2" hidden="1">
              <a:extLst>
                <a:ext uri="{63B3BB69-23CF-44E3-9099-C40C66FF867C}">
                  <a14:compatExt spid="_x0000_s32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329731" name="Drop Down 3" hidden="1">
              <a:extLst>
                <a:ext uri="{63B3BB69-23CF-44E3-9099-C40C66FF867C}">
                  <a14:compatExt spid="_x0000_s32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329732" name="Drop Down 4" hidden="1">
              <a:extLst>
                <a:ext uri="{63B3BB69-23CF-44E3-9099-C40C66FF867C}">
                  <a14:compatExt spid="_x0000_s32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329733" name="Drop Down 5" hidden="1">
              <a:extLst>
                <a:ext uri="{63B3BB69-23CF-44E3-9099-C40C66FF867C}">
                  <a14:compatExt spid="_x0000_s32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329734" name="Drop Down 6" hidden="1">
              <a:extLst>
                <a:ext uri="{63B3BB69-23CF-44E3-9099-C40C66FF867C}">
                  <a14:compatExt spid="_x0000_s32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329735" name="Drop Down 7" hidden="1">
              <a:extLst>
                <a:ext uri="{63B3BB69-23CF-44E3-9099-C40C66FF867C}">
                  <a14:compatExt spid="_x0000_s32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329736" name="Drop Down 8" hidden="1">
              <a:extLst>
                <a:ext uri="{63B3BB69-23CF-44E3-9099-C40C66FF867C}">
                  <a14:compatExt spid="_x0000_s32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329737" name="Drop Down 9" hidden="1">
              <a:extLst>
                <a:ext uri="{63B3BB69-23CF-44E3-9099-C40C66FF867C}">
                  <a14:compatExt spid="_x0000_s32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29738" name="Drop Down 10" hidden="1">
              <a:extLst>
                <a:ext uri="{63B3BB69-23CF-44E3-9099-C40C66FF867C}">
                  <a14:compatExt spid="_x0000_s32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29739" name="Drop Down 11" hidden="1">
              <a:extLst>
                <a:ext uri="{63B3BB69-23CF-44E3-9099-C40C66FF867C}">
                  <a14:compatExt spid="_x0000_s329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329740" name="Drop Down 12" hidden="1">
              <a:extLst>
                <a:ext uri="{63B3BB69-23CF-44E3-9099-C40C66FF867C}">
                  <a14:compatExt spid="_x0000_s32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329741" name="Drop Down 13" hidden="1">
              <a:extLst>
                <a:ext uri="{63B3BB69-23CF-44E3-9099-C40C66FF867C}">
                  <a14:compatExt spid="_x0000_s32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0</xdr:colOff>
          <xdr:row>29</xdr:row>
          <xdr:rowOff>0</xdr:rowOff>
        </xdr:to>
        <xdr:sp macro="" textlink="">
          <xdr:nvSpPr>
            <xdr:cNvPr id="329742" name="Drop Down 14" hidden="1">
              <a:extLst>
                <a:ext uri="{63B3BB69-23CF-44E3-9099-C40C66FF867C}">
                  <a14:compatExt spid="_x0000_s32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329743" name="Drop Down 15" hidden="1">
              <a:extLst>
                <a:ext uri="{63B3BB69-23CF-44E3-9099-C40C66FF867C}">
                  <a14:compatExt spid="_x0000_s32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329744" name="Drop Down 16" hidden="1">
              <a:extLst>
                <a:ext uri="{63B3BB69-23CF-44E3-9099-C40C66FF867C}">
                  <a14:compatExt spid="_x0000_s32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29745" name="Drop Down 17" hidden="1">
              <a:extLst>
                <a:ext uri="{63B3BB69-23CF-44E3-9099-C40C66FF867C}">
                  <a14:compatExt spid="_x0000_s32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29746" name="Drop Down 18" hidden="1">
              <a:extLst>
                <a:ext uri="{63B3BB69-23CF-44E3-9099-C40C66FF867C}">
                  <a14:compatExt spid="_x0000_s32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329747" name="Drop Down 19" hidden="1">
              <a:extLst>
                <a:ext uri="{63B3BB69-23CF-44E3-9099-C40C66FF867C}">
                  <a14:compatExt spid="_x0000_s32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329748" name="Drop Down 20" hidden="1">
              <a:extLst>
                <a:ext uri="{63B3BB69-23CF-44E3-9099-C40C66FF867C}">
                  <a14:compatExt spid="_x0000_s329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29749" name="Drop Down 21" hidden="1">
              <a:extLst>
                <a:ext uri="{63B3BB69-23CF-44E3-9099-C40C66FF867C}">
                  <a14:compatExt spid="_x0000_s329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329750" name="Drop Down 22" hidden="1">
              <a:extLst>
                <a:ext uri="{63B3BB69-23CF-44E3-9099-C40C66FF867C}">
                  <a14:compatExt spid="_x0000_s329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329751" name="Drop Down 23" hidden="1">
              <a:extLst>
                <a:ext uri="{63B3BB69-23CF-44E3-9099-C40C66FF867C}">
                  <a14:compatExt spid="_x0000_s329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329752" name="Drop Down 24" hidden="1">
              <a:extLst>
                <a:ext uri="{63B3BB69-23CF-44E3-9099-C40C66FF867C}">
                  <a14:compatExt spid="_x0000_s329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329753" name="Drop Down 25" hidden="1">
              <a:extLst>
                <a:ext uri="{63B3BB69-23CF-44E3-9099-C40C66FF867C}">
                  <a14:compatExt spid="_x0000_s329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329754" name="Drop Down 26" hidden="1">
              <a:extLst>
                <a:ext uri="{63B3BB69-23CF-44E3-9099-C40C66FF867C}">
                  <a14:compatExt spid="_x0000_s32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329755" name="Drop Down 27" hidden="1">
              <a:extLst>
                <a:ext uri="{63B3BB69-23CF-44E3-9099-C40C66FF867C}">
                  <a14:compatExt spid="_x0000_s32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329756" name="Drop Down 28" hidden="1">
              <a:extLst>
                <a:ext uri="{63B3BB69-23CF-44E3-9099-C40C66FF867C}">
                  <a14:compatExt spid="_x0000_s32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329757" name="Drop Down 29" hidden="1">
              <a:extLst>
                <a:ext uri="{63B3BB69-23CF-44E3-9099-C40C66FF867C}">
                  <a14:compatExt spid="_x0000_s329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329758" name="Drop Down 30" hidden="1">
              <a:extLst>
                <a:ext uri="{63B3BB69-23CF-44E3-9099-C40C66FF867C}">
                  <a14:compatExt spid="_x0000_s32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329759" name="Drop Down 31" hidden="1">
              <a:extLst>
                <a:ext uri="{63B3BB69-23CF-44E3-9099-C40C66FF867C}">
                  <a14:compatExt spid="_x0000_s329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329760" name="Drop Down 32" hidden="1">
              <a:extLst>
                <a:ext uri="{63B3BB69-23CF-44E3-9099-C40C66FF867C}">
                  <a14:compatExt spid="_x0000_s32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329761" name="Drop Down 33" hidden="1">
              <a:extLst>
                <a:ext uri="{63B3BB69-23CF-44E3-9099-C40C66FF867C}">
                  <a14:compatExt spid="_x0000_s32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329762" name="Drop Down 34" hidden="1">
              <a:extLst>
                <a:ext uri="{63B3BB69-23CF-44E3-9099-C40C66FF867C}">
                  <a14:compatExt spid="_x0000_s32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329763" name="Drop Down 35" hidden="1">
              <a:extLst>
                <a:ext uri="{63B3BB69-23CF-44E3-9099-C40C66FF867C}">
                  <a14:compatExt spid="_x0000_s32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329764" name="Drop Down 36" hidden="1">
              <a:extLst>
                <a:ext uri="{63B3BB69-23CF-44E3-9099-C40C66FF867C}">
                  <a14:compatExt spid="_x0000_s32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329765" name="Drop Down 37" hidden="1">
              <a:extLst>
                <a:ext uri="{63B3BB69-23CF-44E3-9099-C40C66FF867C}">
                  <a14:compatExt spid="_x0000_s32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329766" name="Drop Down 38" hidden="1">
              <a:extLst>
                <a:ext uri="{63B3BB69-23CF-44E3-9099-C40C66FF867C}">
                  <a14:compatExt spid="_x0000_s32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329767" name="Drop Down 39" hidden="1">
              <a:extLst>
                <a:ext uri="{63B3BB69-23CF-44E3-9099-C40C66FF867C}">
                  <a14:compatExt spid="_x0000_s32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29768" name="Drop Down 40" hidden="1">
              <a:extLst>
                <a:ext uri="{63B3BB69-23CF-44E3-9099-C40C66FF867C}">
                  <a14:compatExt spid="_x0000_s32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769" name="Drop Down 41" hidden="1">
              <a:extLst>
                <a:ext uri="{63B3BB69-23CF-44E3-9099-C40C66FF867C}">
                  <a14:compatExt spid="_x0000_s32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29770" name="Drop Down 42" hidden="1">
              <a:extLst>
                <a:ext uri="{63B3BB69-23CF-44E3-9099-C40C66FF867C}">
                  <a14:compatExt spid="_x0000_s32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329771" name="Drop Down 43" hidden="1">
              <a:extLst>
                <a:ext uri="{63B3BB69-23CF-44E3-9099-C40C66FF867C}">
                  <a14:compatExt spid="_x0000_s32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329772" name="Drop Down 44" hidden="1">
              <a:extLst>
                <a:ext uri="{63B3BB69-23CF-44E3-9099-C40C66FF867C}">
                  <a14:compatExt spid="_x0000_s32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329773" name="Drop Down 45" hidden="1">
              <a:extLst>
                <a:ext uri="{63B3BB69-23CF-44E3-9099-C40C66FF867C}">
                  <a14:compatExt spid="_x0000_s32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28575</xdr:colOff>
          <xdr:row>88</xdr:row>
          <xdr:rowOff>0</xdr:rowOff>
        </xdr:to>
        <xdr:sp macro="" textlink="">
          <xdr:nvSpPr>
            <xdr:cNvPr id="329774" name="Drop Down 46" hidden="1">
              <a:extLst>
                <a:ext uri="{63B3BB69-23CF-44E3-9099-C40C66FF867C}">
                  <a14:compatExt spid="_x0000_s32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329775" name="Drop Down 47" hidden="1">
              <a:extLst>
                <a:ext uri="{63B3BB69-23CF-44E3-9099-C40C66FF867C}">
                  <a14:compatExt spid="_x0000_s32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329776" name="Drop Down 48" hidden="1">
              <a:extLst>
                <a:ext uri="{63B3BB69-23CF-44E3-9099-C40C66FF867C}">
                  <a14:compatExt spid="_x0000_s32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329777" name="Drop Down 49" hidden="1">
              <a:extLst>
                <a:ext uri="{63B3BB69-23CF-44E3-9099-C40C66FF867C}">
                  <a14:compatExt spid="_x0000_s32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9525</xdr:rowOff>
        </xdr:to>
        <xdr:sp macro="" textlink="">
          <xdr:nvSpPr>
            <xdr:cNvPr id="329778" name="Drop Down 50" hidden="1">
              <a:extLst>
                <a:ext uri="{63B3BB69-23CF-44E3-9099-C40C66FF867C}">
                  <a14:compatExt spid="_x0000_s32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0</xdr:rowOff>
        </xdr:from>
        <xdr:to>
          <xdr:col>1</xdr:col>
          <xdr:colOff>9525</xdr:colOff>
          <xdr:row>90</xdr:row>
          <xdr:rowOff>0</xdr:rowOff>
        </xdr:to>
        <xdr:sp macro="" textlink="">
          <xdr:nvSpPr>
            <xdr:cNvPr id="329779" name="Drop Down 51" hidden="1">
              <a:extLst>
                <a:ext uri="{63B3BB69-23CF-44E3-9099-C40C66FF867C}">
                  <a14:compatExt spid="_x0000_s32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0</xdr:colOff>
          <xdr:row>90</xdr:row>
          <xdr:rowOff>0</xdr:rowOff>
        </xdr:to>
        <xdr:sp macro="" textlink="">
          <xdr:nvSpPr>
            <xdr:cNvPr id="329780" name="Drop Down 52" hidden="1">
              <a:extLst>
                <a:ext uri="{63B3BB69-23CF-44E3-9099-C40C66FF867C}">
                  <a14:compatExt spid="_x0000_s32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329781" name="Drop Down 53" hidden="1">
              <a:extLst>
                <a:ext uri="{63B3BB69-23CF-44E3-9099-C40C66FF867C}">
                  <a14:compatExt spid="_x0000_s32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329782" name="Drop Down 54" hidden="1">
              <a:extLst>
                <a:ext uri="{63B3BB69-23CF-44E3-9099-C40C66FF867C}">
                  <a14:compatExt spid="_x0000_s32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329783" name="Drop Down 55" hidden="1">
              <a:extLst>
                <a:ext uri="{63B3BB69-23CF-44E3-9099-C40C66FF867C}">
                  <a14:compatExt spid="_x0000_s32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329784" name="Drop Down 56" hidden="1">
              <a:extLst>
                <a:ext uri="{63B3BB69-23CF-44E3-9099-C40C66FF867C}">
                  <a14:compatExt spid="_x0000_s32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329785" name="Drop Down 57" hidden="1">
              <a:extLst>
                <a:ext uri="{63B3BB69-23CF-44E3-9099-C40C66FF867C}">
                  <a14:compatExt spid="_x0000_s32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329786" name="Drop Down 58" hidden="1">
              <a:extLst>
                <a:ext uri="{63B3BB69-23CF-44E3-9099-C40C66FF867C}">
                  <a14:compatExt spid="_x0000_s32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329787" name="Drop Down 59" hidden="1">
              <a:extLst>
                <a:ext uri="{63B3BB69-23CF-44E3-9099-C40C66FF867C}">
                  <a14:compatExt spid="_x0000_s32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329788" name="Drop Down 60" hidden="1">
              <a:extLst>
                <a:ext uri="{63B3BB69-23CF-44E3-9099-C40C66FF867C}">
                  <a14:compatExt spid="_x0000_s32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329789" name="Drop Down 61" hidden="1">
              <a:extLst>
                <a:ext uri="{63B3BB69-23CF-44E3-9099-C40C66FF867C}">
                  <a14:compatExt spid="_x0000_s32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28575</xdr:rowOff>
        </xdr:to>
        <xdr:sp macro="" textlink="">
          <xdr:nvSpPr>
            <xdr:cNvPr id="329790" name="Drop Down 62" hidden="1">
              <a:extLst>
                <a:ext uri="{63B3BB69-23CF-44E3-9099-C40C66FF867C}">
                  <a14:compatExt spid="_x0000_s32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329791" name="Drop Down 63" hidden="1">
              <a:extLst>
                <a:ext uri="{63B3BB69-23CF-44E3-9099-C40C66FF867C}">
                  <a14:compatExt spid="_x0000_s32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329792" name="Drop Down 64" hidden="1">
              <a:extLst>
                <a:ext uri="{63B3BB69-23CF-44E3-9099-C40C66FF867C}">
                  <a14:compatExt spid="_x0000_s329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329793" name="Drop Down 65" hidden="1">
              <a:extLst>
                <a:ext uri="{63B3BB69-23CF-44E3-9099-C40C66FF867C}">
                  <a14:compatExt spid="_x0000_s329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29794" name="Drop Down 66" hidden="1">
              <a:extLst>
                <a:ext uri="{63B3BB69-23CF-44E3-9099-C40C66FF867C}">
                  <a14:compatExt spid="_x0000_s329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29795" name="Drop Down 67" hidden="1">
              <a:extLst>
                <a:ext uri="{63B3BB69-23CF-44E3-9099-C40C66FF867C}">
                  <a14:compatExt spid="_x0000_s329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329796" name="Drop Down 68" hidden="1">
              <a:extLst>
                <a:ext uri="{63B3BB69-23CF-44E3-9099-C40C66FF867C}">
                  <a14:compatExt spid="_x0000_s329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885825</xdr:colOff>
          <xdr:row>34</xdr:row>
          <xdr:rowOff>0</xdr:rowOff>
        </xdr:to>
        <xdr:sp macro="" textlink="">
          <xdr:nvSpPr>
            <xdr:cNvPr id="329797" name="Drop Down 69" hidden="1">
              <a:extLst>
                <a:ext uri="{63B3BB69-23CF-44E3-9099-C40C66FF867C}">
                  <a14:compatExt spid="_x0000_s329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329798" name="Drop Down 70" hidden="1">
              <a:extLst>
                <a:ext uri="{63B3BB69-23CF-44E3-9099-C40C66FF867C}">
                  <a14:compatExt spid="_x0000_s32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329799" name="Drop Down 71" hidden="1">
              <a:extLst>
                <a:ext uri="{63B3BB69-23CF-44E3-9099-C40C66FF867C}">
                  <a14:compatExt spid="_x0000_s32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329800" name="Drop Down 72" hidden="1">
              <a:extLst>
                <a:ext uri="{63B3BB69-23CF-44E3-9099-C40C66FF867C}">
                  <a14:compatExt spid="_x0000_s3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885825</xdr:colOff>
          <xdr:row>30</xdr:row>
          <xdr:rowOff>28575</xdr:rowOff>
        </xdr:to>
        <xdr:sp macro="" textlink="">
          <xdr:nvSpPr>
            <xdr:cNvPr id="329801" name="Drop Down 73" hidden="1">
              <a:extLst>
                <a:ext uri="{63B3BB69-23CF-44E3-9099-C40C66FF867C}">
                  <a14:compatExt spid="_x0000_s329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329802" name="Drop Down 74" hidden="1">
              <a:extLst>
                <a:ext uri="{63B3BB69-23CF-44E3-9099-C40C66FF867C}">
                  <a14:compatExt spid="_x0000_s32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329803" name="Drop Down 75" hidden="1">
              <a:extLst>
                <a:ext uri="{63B3BB69-23CF-44E3-9099-C40C66FF867C}">
                  <a14:compatExt spid="_x0000_s329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329804" name="Drop Down 76" hidden="1">
              <a:extLst>
                <a:ext uri="{63B3BB69-23CF-44E3-9099-C40C66FF867C}">
                  <a14:compatExt spid="_x0000_s32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05" name="Drop Down 77" hidden="1">
              <a:extLst>
                <a:ext uri="{63B3BB69-23CF-44E3-9099-C40C66FF867C}">
                  <a14:compatExt spid="_x0000_s32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06" name="Drop Down 78" hidden="1">
              <a:extLst>
                <a:ext uri="{63B3BB69-23CF-44E3-9099-C40C66FF867C}">
                  <a14:compatExt spid="_x0000_s32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329807" name="Drop Down 79" hidden="1">
              <a:extLst>
                <a:ext uri="{63B3BB69-23CF-44E3-9099-C40C66FF867C}">
                  <a14:compatExt spid="_x0000_s32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08" name="Drop Down 80" hidden="1">
              <a:extLst>
                <a:ext uri="{63B3BB69-23CF-44E3-9099-C40C66FF867C}">
                  <a14:compatExt spid="_x0000_s32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09" name="Drop Down 81" hidden="1">
              <a:extLst>
                <a:ext uri="{63B3BB69-23CF-44E3-9099-C40C66FF867C}">
                  <a14:compatExt spid="_x0000_s32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10" name="Drop Down 82" hidden="1">
              <a:extLst>
                <a:ext uri="{63B3BB69-23CF-44E3-9099-C40C66FF867C}">
                  <a14:compatExt spid="_x0000_s32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11" name="Drop Down 83" hidden="1">
              <a:extLst>
                <a:ext uri="{63B3BB69-23CF-44E3-9099-C40C66FF867C}">
                  <a14:compatExt spid="_x0000_s32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12" name="Drop Down 84" hidden="1">
              <a:extLst>
                <a:ext uri="{63B3BB69-23CF-44E3-9099-C40C66FF867C}">
                  <a14:compatExt spid="_x0000_s32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329813" name="Drop Down 85" hidden="1">
              <a:extLst>
                <a:ext uri="{63B3BB69-23CF-44E3-9099-C40C66FF867C}">
                  <a14:compatExt spid="_x0000_s3298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14" name="Drop Down 86" hidden="1">
              <a:extLst>
                <a:ext uri="{63B3BB69-23CF-44E3-9099-C40C66FF867C}">
                  <a14:compatExt spid="_x0000_s32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329815" name="Drop Down 87" hidden="1">
              <a:extLst>
                <a:ext uri="{63B3BB69-23CF-44E3-9099-C40C66FF867C}">
                  <a14:compatExt spid="_x0000_s32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329816" name="Drop Down 88" hidden="1">
              <a:extLst>
                <a:ext uri="{63B3BB69-23CF-44E3-9099-C40C66FF867C}">
                  <a14:compatExt spid="_x0000_s32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329817" name="Drop Down 89" hidden="1">
              <a:extLst>
                <a:ext uri="{63B3BB69-23CF-44E3-9099-C40C66FF867C}">
                  <a14:compatExt spid="_x0000_s32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29818" name="Drop Down 90" hidden="1">
              <a:extLst>
                <a:ext uri="{63B3BB69-23CF-44E3-9099-C40C66FF867C}">
                  <a14:compatExt spid="_x0000_s32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329819" name="Drop Down 91" hidden="1">
              <a:extLst>
                <a:ext uri="{63B3BB69-23CF-44E3-9099-C40C66FF867C}">
                  <a14:compatExt spid="_x0000_s32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329820" name="Drop Down 92" hidden="1">
              <a:extLst>
                <a:ext uri="{63B3BB69-23CF-44E3-9099-C40C66FF867C}">
                  <a14:compatExt spid="_x0000_s32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190500</xdr:rowOff>
        </xdr:from>
        <xdr:to>
          <xdr:col>1</xdr:col>
          <xdr:colOff>28575</xdr:colOff>
          <xdr:row>90</xdr:row>
          <xdr:rowOff>190500</xdr:rowOff>
        </xdr:to>
        <xdr:sp macro="" textlink="">
          <xdr:nvSpPr>
            <xdr:cNvPr id="329821" name="Drop Down 93" hidden="1">
              <a:extLst>
                <a:ext uri="{63B3BB69-23CF-44E3-9099-C40C66FF867C}">
                  <a14:compatExt spid="_x0000_s32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190500</xdr:rowOff>
        </xdr:from>
        <xdr:to>
          <xdr:col>2</xdr:col>
          <xdr:colOff>0</xdr:colOff>
          <xdr:row>91</xdr:row>
          <xdr:rowOff>0</xdr:rowOff>
        </xdr:to>
        <xdr:sp macro="" textlink="">
          <xdr:nvSpPr>
            <xdr:cNvPr id="329822" name="Drop Down 94" hidden="1">
              <a:extLst>
                <a:ext uri="{63B3BB69-23CF-44E3-9099-C40C66FF867C}">
                  <a14:compatExt spid="_x0000_s32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190500</xdr:rowOff>
        </xdr:from>
        <xdr:to>
          <xdr:col>1</xdr:col>
          <xdr:colOff>28575</xdr:colOff>
          <xdr:row>91</xdr:row>
          <xdr:rowOff>190500</xdr:rowOff>
        </xdr:to>
        <xdr:sp macro="" textlink="">
          <xdr:nvSpPr>
            <xdr:cNvPr id="329823" name="Drop Down 95" hidden="1">
              <a:extLst>
                <a:ext uri="{63B3BB69-23CF-44E3-9099-C40C66FF867C}">
                  <a14:compatExt spid="_x0000_s32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0</xdr:colOff>
          <xdr:row>92</xdr:row>
          <xdr:rowOff>9525</xdr:rowOff>
        </xdr:to>
        <xdr:sp macro="" textlink="">
          <xdr:nvSpPr>
            <xdr:cNvPr id="329824" name="Drop Down 96" hidden="1">
              <a:extLst>
                <a:ext uri="{63B3BB69-23CF-44E3-9099-C40C66FF867C}">
                  <a14:compatExt spid="_x0000_s32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329825" name="Drop Down 97" hidden="1">
              <a:extLst>
                <a:ext uri="{63B3BB69-23CF-44E3-9099-C40C66FF867C}">
                  <a14:compatExt spid="_x0000_s32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329826" name="Drop Down 98" hidden="1">
              <a:extLst>
                <a:ext uri="{63B3BB69-23CF-44E3-9099-C40C66FF867C}">
                  <a14:compatExt spid="_x0000_s32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329827" name="Drop Down 99" hidden="1">
              <a:extLst>
                <a:ext uri="{63B3BB69-23CF-44E3-9099-C40C66FF867C}">
                  <a14:compatExt spid="_x0000_s32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329828" name="Drop Down 100" hidden="1">
              <a:extLst>
                <a:ext uri="{63B3BB69-23CF-44E3-9099-C40C66FF867C}">
                  <a14:compatExt spid="_x0000_s32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9525</xdr:rowOff>
        </xdr:from>
        <xdr:to>
          <xdr:col>1</xdr:col>
          <xdr:colOff>28575</xdr:colOff>
          <xdr:row>93</xdr:row>
          <xdr:rowOff>9525</xdr:rowOff>
        </xdr:to>
        <xdr:sp macro="" textlink="">
          <xdr:nvSpPr>
            <xdr:cNvPr id="329829" name="Drop Down 101" hidden="1">
              <a:extLst>
                <a:ext uri="{63B3BB69-23CF-44E3-9099-C40C66FF867C}">
                  <a14:compatExt spid="_x0000_s32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19050</xdr:rowOff>
        </xdr:from>
        <xdr:to>
          <xdr:col>2</xdr:col>
          <xdr:colOff>0</xdr:colOff>
          <xdr:row>93</xdr:row>
          <xdr:rowOff>28575</xdr:rowOff>
        </xdr:to>
        <xdr:sp macro="" textlink="">
          <xdr:nvSpPr>
            <xdr:cNvPr id="329830" name="Drop Down 102" hidden="1">
              <a:extLst>
                <a:ext uri="{63B3BB69-23CF-44E3-9099-C40C66FF867C}">
                  <a14:compatExt spid="_x0000_s32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0</xdr:colOff>
          <xdr:row>94</xdr:row>
          <xdr:rowOff>0</xdr:rowOff>
        </xdr:to>
        <xdr:sp macro="" textlink="">
          <xdr:nvSpPr>
            <xdr:cNvPr id="329831" name="Drop Down 103" hidden="1">
              <a:extLst>
                <a:ext uri="{63B3BB69-23CF-44E3-9099-C40C66FF867C}">
                  <a14:compatExt spid="_x0000_s329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93</xdr:row>
          <xdr:rowOff>28575</xdr:rowOff>
        </xdr:from>
        <xdr:to>
          <xdr:col>1</xdr:col>
          <xdr:colOff>885825</xdr:colOff>
          <xdr:row>94</xdr:row>
          <xdr:rowOff>0</xdr:rowOff>
        </xdr:to>
        <xdr:sp macro="" textlink="">
          <xdr:nvSpPr>
            <xdr:cNvPr id="329832" name="Drop Down 104" hidden="1">
              <a:extLst>
                <a:ext uri="{63B3BB69-23CF-44E3-9099-C40C66FF867C}">
                  <a14:compatExt spid="_x0000_s329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94</xdr:row>
          <xdr:rowOff>9525</xdr:rowOff>
        </xdr:from>
        <xdr:to>
          <xdr:col>2</xdr:col>
          <xdr:colOff>0</xdr:colOff>
          <xdr:row>95</xdr:row>
          <xdr:rowOff>28575</xdr:rowOff>
        </xdr:to>
        <xdr:sp macro="" textlink="">
          <xdr:nvSpPr>
            <xdr:cNvPr id="329833" name="Drop Down 105" hidden="1">
              <a:extLst>
                <a:ext uri="{63B3BB69-23CF-44E3-9099-C40C66FF867C}">
                  <a14:compatExt spid="_x0000_s329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28575</xdr:rowOff>
        </xdr:from>
        <xdr:to>
          <xdr:col>1</xdr:col>
          <xdr:colOff>9525</xdr:colOff>
          <xdr:row>95</xdr:row>
          <xdr:rowOff>28575</xdr:rowOff>
        </xdr:to>
        <xdr:sp macro="" textlink="">
          <xdr:nvSpPr>
            <xdr:cNvPr id="329834" name="Drop Down 106" hidden="1">
              <a:extLst>
                <a:ext uri="{63B3BB69-23CF-44E3-9099-C40C66FF867C}">
                  <a14:compatExt spid="_x0000_s329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19050</xdr:rowOff>
        </xdr:from>
        <xdr:to>
          <xdr:col>1</xdr:col>
          <xdr:colOff>885825</xdr:colOff>
          <xdr:row>96</xdr:row>
          <xdr:rowOff>28575</xdr:rowOff>
        </xdr:to>
        <xdr:sp macro="" textlink="">
          <xdr:nvSpPr>
            <xdr:cNvPr id="329835" name="Drop Down 107" hidden="1">
              <a:extLst>
                <a:ext uri="{63B3BB69-23CF-44E3-9099-C40C66FF867C}">
                  <a14:compatExt spid="_x0000_s329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95</xdr:row>
          <xdr:rowOff>28575</xdr:rowOff>
        </xdr:from>
        <xdr:to>
          <xdr:col>1</xdr:col>
          <xdr:colOff>28575</xdr:colOff>
          <xdr:row>96</xdr:row>
          <xdr:rowOff>9525</xdr:rowOff>
        </xdr:to>
        <xdr:sp macro="" textlink="">
          <xdr:nvSpPr>
            <xdr:cNvPr id="329836" name="Drop Down 108" hidden="1">
              <a:extLst>
                <a:ext uri="{63B3BB69-23CF-44E3-9099-C40C66FF867C}">
                  <a14:compatExt spid="_x0000_s329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329837" name="Drop Down 109" hidden="1">
              <a:extLst>
                <a:ext uri="{63B3BB69-23CF-44E3-9099-C40C66FF867C}">
                  <a14:compatExt spid="_x0000_s329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329838" name="Drop Down 110" hidden="1">
              <a:extLst>
                <a:ext uri="{63B3BB69-23CF-44E3-9099-C40C66FF867C}">
                  <a14:compatExt spid="_x0000_s329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329839" name="Drop Down 111" hidden="1">
              <a:extLst>
                <a:ext uri="{63B3BB69-23CF-44E3-9099-C40C66FF867C}">
                  <a14:compatExt spid="_x0000_s329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329840" name="Drop Down 112" hidden="1">
              <a:extLst>
                <a:ext uri="{63B3BB69-23CF-44E3-9099-C40C66FF867C}">
                  <a14:compatExt spid="_x0000_s329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329841" name="Drop Down 113" hidden="1">
              <a:extLst>
                <a:ext uri="{63B3BB69-23CF-44E3-9099-C40C66FF867C}">
                  <a14:compatExt spid="_x0000_s329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329842" name="Drop Down 114" hidden="1">
              <a:extLst>
                <a:ext uri="{63B3BB69-23CF-44E3-9099-C40C66FF867C}">
                  <a14:compatExt spid="_x0000_s329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9525</xdr:colOff>
          <xdr:row>46</xdr:row>
          <xdr:rowOff>0</xdr:rowOff>
        </xdr:to>
        <xdr:sp macro="" textlink="">
          <xdr:nvSpPr>
            <xdr:cNvPr id="329843" name="Drop Down 115" hidden="1">
              <a:extLst>
                <a:ext uri="{63B3BB69-23CF-44E3-9099-C40C66FF867C}">
                  <a14:compatExt spid="_x0000_s329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0</xdr:rowOff>
        </xdr:from>
        <xdr:to>
          <xdr:col>1</xdr:col>
          <xdr:colOff>28575</xdr:colOff>
          <xdr:row>46</xdr:row>
          <xdr:rowOff>19050</xdr:rowOff>
        </xdr:to>
        <xdr:sp macro="" textlink="">
          <xdr:nvSpPr>
            <xdr:cNvPr id="329844" name="Drop Down 116" hidden="1">
              <a:extLst>
                <a:ext uri="{63B3BB69-23CF-44E3-9099-C40C66FF867C}">
                  <a14:compatExt spid="_x0000_s32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2</xdr:col>
          <xdr:colOff>0</xdr:colOff>
          <xdr:row>47</xdr:row>
          <xdr:rowOff>19050</xdr:rowOff>
        </xdr:to>
        <xdr:sp macro="" textlink="">
          <xdr:nvSpPr>
            <xdr:cNvPr id="329845" name="Drop Down 117" hidden="1">
              <a:extLst>
                <a:ext uri="{63B3BB69-23CF-44E3-9099-C40C66FF867C}">
                  <a14:compatExt spid="_x0000_s329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0</xdr:rowOff>
        </xdr:from>
        <xdr:to>
          <xdr:col>1</xdr:col>
          <xdr:colOff>9525</xdr:colOff>
          <xdr:row>47</xdr:row>
          <xdr:rowOff>19050</xdr:rowOff>
        </xdr:to>
        <xdr:sp macro="" textlink="">
          <xdr:nvSpPr>
            <xdr:cNvPr id="329846" name="Drop Down 118" hidden="1">
              <a:extLst>
                <a:ext uri="{63B3BB69-23CF-44E3-9099-C40C66FF867C}">
                  <a14:compatExt spid="_x0000_s329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329847" name="Drop Down 119" hidden="1">
              <a:extLst>
                <a:ext uri="{63B3BB69-23CF-44E3-9099-C40C66FF867C}">
                  <a14:compatExt spid="_x0000_s329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329848" name="Drop Down 120" hidden="1">
              <a:extLst>
                <a:ext uri="{63B3BB69-23CF-44E3-9099-C40C66FF867C}">
                  <a14:compatExt spid="_x0000_s329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9525</xdr:rowOff>
        </xdr:from>
        <xdr:to>
          <xdr:col>2</xdr:col>
          <xdr:colOff>0</xdr:colOff>
          <xdr:row>97</xdr:row>
          <xdr:rowOff>9525</xdr:rowOff>
        </xdr:to>
        <xdr:sp macro="" textlink="">
          <xdr:nvSpPr>
            <xdr:cNvPr id="329849" name="Drop Down 121" hidden="1">
              <a:extLst>
                <a:ext uri="{63B3BB69-23CF-44E3-9099-C40C66FF867C}">
                  <a14:compatExt spid="_x0000_s329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96</xdr:row>
          <xdr:rowOff>9525</xdr:rowOff>
        </xdr:from>
        <xdr:to>
          <xdr:col>0</xdr:col>
          <xdr:colOff>2743200</xdr:colOff>
          <xdr:row>97</xdr:row>
          <xdr:rowOff>9525</xdr:rowOff>
        </xdr:to>
        <xdr:sp macro="" textlink="">
          <xdr:nvSpPr>
            <xdr:cNvPr id="329850" name="Drop Down 122" hidden="1">
              <a:extLst>
                <a:ext uri="{63B3BB69-23CF-44E3-9099-C40C66FF867C}">
                  <a14:compatExt spid="_x0000_s329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190500</xdr:rowOff>
        </xdr:from>
        <xdr:to>
          <xdr:col>2</xdr:col>
          <xdr:colOff>0</xdr:colOff>
          <xdr:row>49</xdr:row>
          <xdr:rowOff>190500</xdr:rowOff>
        </xdr:to>
        <xdr:sp macro="" textlink="">
          <xdr:nvSpPr>
            <xdr:cNvPr id="329851" name="Drop Down 123" hidden="1">
              <a:extLst>
                <a:ext uri="{63B3BB69-23CF-44E3-9099-C40C66FF867C}">
                  <a14:compatExt spid="_x0000_s329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49</xdr:row>
          <xdr:rowOff>0</xdr:rowOff>
        </xdr:from>
        <xdr:to>
          <xdr:col>1</xdr:col>
          <xdr:colOff>9525</xdr:colOff>
          <xdr:row>50</xdr:row>
          <xdr:rowOff>0</xdr:rowOff>
        </xdr:to>
        <xdr:sp macro="" textlink="">
          <xdr:nvSpPr>
            <xdr:cNvPr id="329852" name="Drop Down 124" hidden="1">
              <a:extLst>
                <a:ext uri="{63B3BB69-23CF-44E3-9099-C40C66FF867C}">
                  <a14:compatExt spid="_x0000_s329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0</xdr:rowOff>
        </xdr:to>
        <xdr:sp macro="" textlink="">
          <xdr:nvSpPr>
            <xdr:cNvPr id="329853" name="Drop Down 125" hidden="1">
              <a:extLst>
                <a:ext uri="{63B3BB69-23CF-44E3-9099-C40C66FF867C}">
                  <a14:compatExt spid="_x0000_s329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xdr:row>
          <xdr:rowOff>190500</xdr:rowOff>
        </xdr:from>
        <xdr:to>
          <xdr:col>1</xdr:col>
          <xdr:colOff>0</xdr:colOff>
          <xdr:row>86</xdr:row>
          <xdr:rowOff>190500</xdr:rowOff>
        </xdr:to>
        <xdr:sp macro="" textlink="">
          <xdr:nvSpPr>
            <xdr:cNvPr id="329854" name="Drop Down 126" hidden="1">
              <a:extLst>
                <a:ext uri="{63B3BB69-23CF-44E3-9099-C40C66FF867C}">
                  <a14:compatExt spid="_x0000_s329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308225" name="Drop Down 1" hidden="1">
              <a:extLst>
                <a:ext uri="{63B3BB69-23CF-44E3-9099-C40C66FF867C}">
                  <a14:compatExt spid="_x0000_s308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308226" name="Drop Down 2" hidden="1">
              <a:extLst>
                <a:ext uri="{63B3BB69-23CF-44E3-9099-C40C66FF867C}">
                  <a14:compatExt spid="_x0000_s308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308227" name="Drop Down 3" hidden="1">
              <a:extLst>
                <a:ext uri="{63B3BB69-23CF-44E3-9099-C40C66FF867C}">
                  <a14:compatExt spid="_x0000_s308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308228" name="Drop Down 4" hidden="1">
              <a:extLst>
                <a:ext uri="{63B3BB69-23CF-44E3-9099-C40C66FF867C}">
                  <a14:compatExt spid="_x0000_s308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308229" name="Drop Down 5" hidden="1">
              <a:extLst>
                <a:ext uri="{63B3BB69-23CF-44E3-9099-C40C66FF867C}">
                  <a14:compatExt spid="_x0000_s308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308230" name="Drop Down 6" hidden="1">
              <a:extLst>
                <a:ext uri="{63B3BB69-23CF-44E3-9099-C40C66FF867C}">
                  <a14:compatExt spid="_x0000_s308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308231" name="Drop Down 7" hidden="1">
              <a:extLst>
                <a:ext uri="{63B3BB69-23CF-44E3-9099-C40C66FF867C}">
                  <a14:compatExt spid="_x0000_s308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308232" name="Drop Down 8" hidden="1">
              <a:extLst>
                <a:ext uri="{63B3BB69-23CF-44E3-9099-C40C66FF867C}">
                  <a14:compatExt spid="_x0000_s308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308233" name="Drop Down 9" hidden="1">
              <a:extLst>
                <a:ext uri="{63B3BB69-23CF-44E3-9099-C40C66FF867C}">
                  <a14:compatExt spid="_x0000_s308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08234" name="Drop Down 10" hidden="1">
              <a:extLst>
                <a:ext uri="{63B3BB69-23CF-44E3-9099-C40C66FF867C}">
                  <a14:compatExt spid="_x0000_s308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08235" name="Drop Down 11" hidden="1">
              <a:extLst>
                <a:ext uri="{63B3BB69-23CF-44E3-9099-C40C66FF867C}">
                  <a14:compatExt spid="_x0000_s308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308236" name="Drop Down 12" hidden="1">
              <a:extLst>
                <a:ext uri="{63B3BB69-23CF-44E3-9099-C40C66FF867C}">
                  <a14:compatExt spid="_x0000_s308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308237" name="Drop Down 13" hidden="1">
              <a:extLst>
                <a:ext uri="{63B3BB69-23CF-44E3-9099-C40C66FF867C}">
                  <a14:compatExt spid="_x0000_s308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0</xdr:colOff>
          <xdr:row>29</xdr:row>
          <xdr:rowOff>0</xdr:rowOff>
        </xdr:to>
        <xdr:sp macro="" textlink="">
          <xdr:nvSpPr>
            <xdr:cNvPr id="308238" name="Drop Down 14" hidden="1">
              <a:extLst>
                <a:ext uri="{63B3BB69-23CF-44E3-9099-C40C66FF867C}">
                  <a14:compatExt spid="_x0000_s308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308239" name="Drop Down 15" hidden="1">
              <a:extLst>
                <a:ext uri="{63B3BB69-23CF-44E3-9099-C40C66FF867C}">
                  <a14:compatExt spid="_x0000_s308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308240" name="Drop Down 16" hidden="1">
              <a:extLst>
                <a:ext uri="{63B3BB69-23CF-44E3-9099-C40C66FF867C}">
                  <a14:compatExt spid="_x0000_s308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08241" name="Drop Down 17" hidden="1">
              <a:extLst>
                <a:ext uri="{63B3BB69-23CF-44E3-9099-C40C66FF867C}">
                  <a14:compatExt spid="_x0000_s308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08242" name="Drop Down 18" hidden="1">
              <a:extLst>
                <a:ext uri="{63B3BB69-23CF-44E3-9099-C40C66FF867C}">
                  <a14:compatExt spid="_x0000_s308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308243" name="Drop Down 19" hidden="1">
              <a:extLst>
                <a:ext uri="{63B3BB69-23CF-44E3-9099-C40C66FF867C}">
                  <a14:compatExt spid="_x0000_s308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308244" name="Drop Down 20" hidden="1">
              <a:extLst>
                <a:ext uri="{63B3BB69-23CF-44E3-9099-C40C66FF867C}">
                  <a14:compatExt spid="_x0000_s308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08245" name="Drop Down 21" hidden="1">
              <a:extLst>
                <a:ext uri="{63B3BB69-23CF-44E3-9099-C40C66FF867C}">
                  <a14:compatExt spid="_x0000_s308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308246" name="Drop Down 22" hidden="1">
              <a:extLst>
                <a:ext uri="{63B3BB69-23CF-44E3-9099-C40C66FF867C}">
                  <a14:compatExt spid="_x0000_s308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308247" name="Drop Down 23" hidden="1">
              <a:extLst>
                <a:ext uri="{63B3BB69-23CF-44E3-9099-C40C66FF867C}">
                  <a14:compatExt spid="_x0000_s308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308248" name="Drop Down 24" hidden="1">
              <a:extLst>
                <a:ext uri="{63B3BB69-23CF-44E3-9099-C40C66FF867C}">
                  <a14:compatExt spid="_x0000_s308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308249" name="Drop Down 25" hidden="1">
              <a:extLst>
                <a:ext uri="{63B3BB69-23CF-44E3-9099-C40C66FF867C}">
                  <a14:compatExt spid="_x0000_s308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308250" name="Drop Down 26" hidden="1">
              <a:extLst>
                <a:ext uri="{63B3BB69-23CF-44E3-9099-C40C66FF867C}">
                  <a14:compatExt spid="_x0000_s308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308251" name="Drop Down 27" hidden="1">
              <a:extLst>
                <a:ext uri="{63B3BB69-23CF-44E3-9099-C40C66FF867C}">
                  <a14:compatExt spid="_x0000_s308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308252" name="Drop Down 28" hidden="1">
              <a:extLst>
                <a:ext uri="{63B3BB69-23CF-44E3-9099-C40C66FF867C}">
                  <a14:compatExt spid="_x0000_s308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308253" name="Drop Down 29" hidden="1">
              <a:extLst>
                <a:ext uri="{63B3BB69-23CF-44E3-9099-C40C66FF867C}">
                  <a14:compatExt spid="_x0000_s308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308254" name="Drop Down 30" hidden="1">
              <a:extLst>
                <a:ext uri="{63B3BB69-23CF-44E3-9099-C40C66FF867C}">
                  <a14:compatExt spid="_x0000_s308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308255" name="Drop Down 31" hidden="1">
              <a:extLst>
                <a:ext uri="{63B3BB69-23CF-44E3-9099-C40C66FF867C}">
                  <a14:compatExt spid="_x0000_s308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308256" name="Drop Down 32" hidden="1">
              <a:extLst>
                <a:ext uri="{63B3BB69-23CF-44E3-9099-C40C66FF867C}">
                  <a14:compatExt spid="_x0000_s308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308257" name="Drop Down 33" hidden="1">
              <a:extLst>
                <a:ext uri="{63B3BB69-23CF-44E3-9099-C40C66FF867C}">
                  <a14:compatExt spid="_x0000_s308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308258" name="Drop Down 34" hidden="1">
              <a:extLst>
                <a:ext uri="{63B3BB69-23CF-44E3-9099-C40C66FF867C}">
                  <a14:compatExt spid="_x0000_s308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308259" name="Drop Down 35" hidden="1">
              <a:extLst>
                <a:ext uri="{63B3BB69-23CF-44E3-9099-C40C66FF867C}">
                  <a14:compatExt spid="_x0000_s308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308260" name="Drop Down 36" hidden="1">
              <a:extLst>
                <a:ext uri="{63B3BB69-23CF-44E3-9099-C40C66FF867C}">
                  <a14:compatExt spid="_x0000_s308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308261" name="Drop Down 37" hidden="1">
              <a:extLst>
                <a:ext uri="{63B3BB69-23CF-44E3-9099-C40C66FF867C}">
                  <a14:compatExt spid="_x0000_s308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308262" name="Drop Down 38" hidden="1">
              <a:extLst>
                <a:ext uri="{63B3BB69-23CF-44E3-9099-C40C66FF867C}">
                  <a14:compatExt spid="_x0000_s308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308263" name="Drop Down 39" hidden="1">
              <a:extLst>
                <a:ext uri="{63B3BB69-23CF-44E3-9099-C40C66FF867C}">
                  <a14:compatExt spid="_x0000_s308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08264" name="Drop Down 40" hidden="1">
              <a:extLst>
                <a:ext uri="{63B3BB69-23CF-44E3-9099-C40C66FF867C}">
                  <a14:compatExt spid="_x0000_s308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265" name="Drop Down 41" hidden="1">
              <a:extLst>
                <a:ext uri="{63B3BB69-23CF-44E3-9099-C40C66FF867C}">
                  <a14:compatExt spid="_x0000_s308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08266" name="Drop Down 42" hidden="1">
              <a:extLst>
                <a:ext uri="{63B3BB69-23CF-44E3-9099-C40C66FF867C}">
                  <a14:compatExt spid="_x0000_s308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308267" name="Drop Down 43" hidden="1">
              <a:extLst>
                <a:ext uri="{63B3BB69-23CF-44E3-9099-C40C66FF867C}">
                  <a14:compatExt spid="_x0000_s308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308268" name="Drop Down 44" hidden="1">
              <a:extLst>
                <a:ext uri="{63B3BB69-23CF-44E3-9099-C40C66FF867C}">
                  <a14:compatExt spid="_x0000_s308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308269" name="Drop Down 45" hidden="1">
              <a:extLst>
                <a:ext uri="{63B3BB69-23CF-44E3-9099-C40C66FF867C}">
                  <a14:compatExt spid="_x0000_s308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28575</xdr:colOff>
          <xdr:row>88</xdr:row>
          <xdr:rowOff>0</xdr:rowOff>
        </xdr:to>
        <xdr:sp macro="" textlink="">
          <xdr:nvSpPr>
            <xdr:cNvPr id="308270" name="Drop Down 46" hidden="1">
              <a:extLst>
                <a:ext uri="{63B3BB69-23CF-44E3-9099-C40C66FF867C}">
                  <a14:compatExt spid="_x0000_s308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308271" name="Drop Down 47" hidden="1">
              <a:extLst>
                <a:ext uri="{63B3BB69-23CF-44E3-9099-C40C66FF867C}">
                  <a14:compatExt spid="_x0000_s308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308272" name="Drop Down 48" hidden="1">
              <a:extLst>
                <a:ext uri="{63B3BB69-23CF-44E3-9099-C40C66FF867C}">
                  <a14:compatExt spid="_x0000_s308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308273" name="Drop Down 49" hidden="1">
              <a:extLst>
                <a:ext uri="{63B3BB69-23CF-44E3-9099-C40C66FF867C}">
                  <a14:compatExt spid="_x0000_s308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9525</xdr:rowOff>
        </xdr:to>
        <xdr:sp macro="" textlink="">
          <xdr:nvSpPr>
            <xdr:cNvPr id="308274" name="Drop Down 50" hidden="1">
              <a:extLst>
                <a:ext uri="{63B3BB69-23CF-44E3-9099-C40C66FF867C}">
                  <a14:compatExt spid="_x0000_s308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0</xdr:rowOff>
        </xdr:from>
        <xdr:to>
          <xdr:col>1</xdr:col>
          <xdr:colOff>9525</xdr:colOff>
          <xdr:row>90</xdr:row>
          <xdr:rowOff>0</xdr:rowOff>
        </xdr:to>
        <xdr:sp macro="" textlink="">
          <xdr:nvSpPr>
            <xdr:cNvPr id="308275" name="Drop Down 51" hidden="1">
              <a:extLst>
                <a:ext uri="{63B3BB69-23CF-44E3-9099-C40C66FF867C}">
                  <a14:compatExt spid="_x0000_s308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0</xdr:colOff>
          <xdr:row>90</xdr:row>
          <xdr:rowOff>0</xdr:rowOff>
        </xdr:to>
        <xdr:sp macro="" textlink="">
          <xdr:nvSpPr>
            <xdr:cNvPr id="308276" name="Drop Down 52" hidden="1">
              <a:extLst>
                <a:ext uri="{63B3BB69-23CF-44E3-9099-C40C66FF867C}">
                  <a14:compatExt spid="_x0000_s308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308277" name="Drop Down 53" hidden="1">
              <a:extLst>
                <a:ext uri="{63B3BB69-23CF-44E3-9099-C40C66FF867C}">
                  <a14:compatExt spid="_x0000_s308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308278" name="Drop Down 54" hidden="1">
              <a:extLst>
                <a:ext uri="{63B3BB69-23CF-44E3-9099-C40C66FF867C}">
                  <a14:compatExt spid="_x0000_s308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308279" name="Drop Down 55" hidden="1">
              <a:extLst>
                <a:ext uri="{63B3BB69-23CF-44E3-9099-C40C66FF867C}">
                  <a14:compatExt spid="_x0000_s308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308280" name="Drop Down 56" hidden="1">
              <a:extLst>
                <a:ext uri="{63B3BB69-23CF-44E3-9099-C40C66FF867C}">
                  <a14:compatExt spid="_x0000_s308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308281" name="Drop Down 57" hidden="1">
              <a:extLst>
                <a:ext uri="{63B3BB69-23CF-44E3-9099-C40C66FF867C}">
                  <a14:compatExt spid="_x0000_s308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308282" name="Drop Down 58" hidden="1">
              <a:extLst>
                <a:ext uri="{63B3BB69-23CF-44E3-9099-C40C66FF867C}">
                  <a14:compatExt spid="_x0000_s308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308283" name="Drop Down 59" hidden="1">
              <a:extLst>
                <a:ext uri="{63B3BB69-23CF-44E3-9099-C40C66FF867C}">
                  <a14:compatExt spid="_x0000_s308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308284" name="Drop Down 60" hidden="1">
              <a:extLst>
                <a:ext uri="{63B3BB69-23CF-44E3-9099-C40C66FF867C}">
                  <a14:compatExt spid="_x0000_s308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308285" name="Drop Down 61" hidden="1">
              <a:extLst>
                <a:ext uri="{63B3BB69-23CF-44E3-9099-C40C66FF867C}">
                  <a14:compatExt spid="_x0000_s308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28575</xdr:rowOff>
        </xdr:to>
        <xdr:sp macro="" textlink="">
          <xdr:nvSpPr>
            <xdr:cNvPr id="308286" name="Drop Down 62" hidden="1">
              <a:extLst>
                <a:ext uri="{63B3BB69-23CF-44E3-9099-C40C66FF867C}">
                  <a14:compatExt spid="_x0000_s308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308287" name="Drop Down 63" hidden="1">
              <a:extLst>
                <a:ext uri="{63B3BB69-23CF-44E3-9099-C40C66FF867C}">
                  <a14:compatExt spid="_x0000_s308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308288" name="Drop Down 64" hidden="1">
              <a:extLst>
                <a:ext uri="{63B3BB69-23CF-44E3-9099-C40C66FF867C}">
                  <a14:compatExt spid="_x0000_s308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308289" name="Drop Down 65" hidden="1">
              <a:extLst>
                <a:ext uri="{63B3BB69-23CF-44E3-9099-C40C66FF867C}">
                  <a14:compatExt spid="_x0000_s308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08290" name="Drop Down 66" hidden="1">
              <a:extLst>
                <a:ext uri="{63B3BB69-23CF-44E3-9099-C40C66FF867C}">
                  <a14:compatExt spid="_x0000_s308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08291" name="Drop Down 67" hidden="1">
              <a:extLst>
                <a:ext uri="{63B3BB69-23CF-44E3-9099-C40C66FF867C}">
                  <a14:compatExt spid="_x0000_s308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308292" name="Drop Down 68" hidden="1">
              <a:extLst>
                <a:ext uri="{63B3BB69-23CF-44E3-9099-C40C66FF867C}">
                  <a14:compatExt spid="_x0000_s308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885825</xdr:colOff>
          <xdr:row>34</xdr:row>
          <xdr:rowOff>0</xdr:rowOff>
        </xdr:to>
        <xdr:sp macro="" textlink="">
          <xdr:nvSpPr>
            <xdr:cNvPr id="308293" name="Drop Down 69" hidden="1">
              <a:extLst>
                <a:ext uri="{63B3BB69-23CF-44E3-9099-C40C66FF867C}">
                  <a14:compatExt spid="_x0000_s308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308294" name="Drop Down 70" hidden="1">
              <a:extLst>
                <a:ext uri="{63B3BB69-23CF-44E3-9099-C40C66FF867C}">
                  <a14:compatExt spid="_x0000_s308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308295" name="Drop Down 71" hidden="1">
              <a:extLst>
                <a:ext uri="{63B3BB69-23CF-44E3-9099-C40C66FF867C}">
                  <a14:compatExt spid="_x0000_s308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308296" name="Drop Down 72" hidden="1">
              <a:extLst>
                <a:ext uri="{63B3BB69-23CF-44E3-9099-C40C66FF867C}">
                  <a14:compatExt spid="_x0000_s308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885825</xdr:colOff>
          <xdr:row>30</xdr:row>
          <xdr:rowOff>28575</xdr:rowOff>
        </xdr:to>
        <xdr:sp macro="" textlink="">
          <xdr:nvSpPr>
            <xdr:cNvPr id="308297" name="Drop Down 73" hidden="1">
              <a:extLst>
                <a:ext uri="{63B3BB69-23CF-44E3-9099-C40C66FF867C}">
                  <a14:compatExt spid="_x0000_s308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308298" name="Drop Down 74" hidden="1">
              <a:extLst>
                <a:ext uri="{63B3BB69-23CF-44E3-9099-C40C66FF867C}">
                  <a14:compatExt spid="_x0000_s308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308299" name="Drop Down 75" hidden="1">
              <a:extLst>
                <a:ext uri="{63B3BB69-23CF-44E3-9099-C40C66FF867C}">
                  <a14:compatExt spid="_x0000_s308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308300" name="Drop Down 76" hidden="1">
              <a:extLst>
                <a:ext uri="{63B3BB69-23CF-44E3-9099-C40C66FF867C}">
                  <a14:compatExt spid="_x0000_s308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1" name="Drop Down 77" hidden="1">
              <a:extLst>
                <a:ext uri="{63B3BB69-23CF-44E3-9099-C40C66FF867C}">
                  <a14:compatExt spid="_x0000_s308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2" name="Drop Down 78" hidden="1">
              <a:extLst>
                <a:ext uri="{63B3BB69-23CF-44E3-9099-C40C66FF867C}">
                  <a14:compatExt spid="_x0000_s308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308303" name="Drop Down 79" hidden="1">
              <a:extLst>
                <a:ext uri="{63B3BB69-23CF-44E3-9099-C40C66FF867C}">
                  <a14:compatExt spid="_x0000_s308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4" name="Drop Down 80" hidden="1">
              <a:extLst>
                <a:ext uri="{63B3BB69-23CF-44E3-9099-C40C66FF867C}">
                  <a14:compatExt spid="_x0000_s308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5" name="Drop Down 81" hidden="1">
              <a:extLst>
                <a:ext uri="{63B3BB69-23CF-44E3-9099-C40C66FF867C}">
                  <a14:compatExt spid="_x0000_s30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6" name="Drop Down 82" hidden="1">
              <a:extLst>
                <a:ext uri="{63B3BB69-23CF-44E3-9099-C40C66FF867C}">
                  <a14:compatExt spid="_x0000_s308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7" name="Drop Down 83" hidden="1">
              <a:extLst>
                <a:ext uri="{63B3BB69-23CF-44E3-9099-C40C66FF867C}">
                  <a14:compatExt spid="_x0000_s308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8" name="Drop Down 84" hidden="1">
              <a:extLst>
                <a:ext uri="{63B3BB69-23CF-44E3-9099-C40C66FF867C}">
                  <a14:compatExt spid="_x0000_s308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308309" name="Drop Down 85" hidden="1">
              <a:extLst>
                <a:ext uri="{63B3BB69-23CF-44E3-9099-C40C66FF867C}">
                  <a14:compatExt spid="_x0000_s308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10" name="Drop Down 86" hidden="1">
              <a:extLst>
                <a:ext uri="{63B3BB69-23CF-44E3-9099-C40C66FF867C}">
                  <a14:compatExt spid="_x0000_s30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308311" name="Drop Down 87" hidden="1">
              <a:extLst>
                <a:ext uri="{63B3BB69-23CF-44E3-9099-C40C66FF867C}">
                  <a14:compatExt spid="_x0000_s30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308312" name="Drop Down 88" hidden="1">
              <a:extLst>
                <a:ext uri="{63B3BB69-23CF-44E3-9099-C40C66FF867C}">
                  <a14:compatExt spid="_x0000_s30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308313" name="Drop Down 89" hidden="1">
              <a:extLst>
                <a:ext uri="{63B3BB69-23CF-44E3-9099-C40C66FF867C}">
                  <a14:compatExt spid="_x0000_s30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08314" name="Drop Down 90" hidden="1">
              <a:extLst>
                <a:ext uri="{63B3BB69-23CF-44E3-9099-C40C66FF867C}">
                  <a14:compatExt spid="_x0000_s30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308315" name="Drop Down 91" hidden="1">
              <a:extLst>
                <a:ext uri="{63B3BB69-23CF-44E3-9099-C40C66FF867C}">
                  <a14:compatExt spid="_x0000_s30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308316" name="Drop Down 92" hidden="1">
              <a:extLst>
                <a:ext uri="{63B3BB69-23CF-44E3-9099-C40C66FF867C}">
                  <a14:compatExt spid="_x0000_s30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190500</xdr:rowOff>
        </xdr:from>
        <xdr:to>
          <xdr:col>1</xdr:col>
          <xdr:colOff>28575</xdr:colOff>
          <xdr:row>90</xdr:row>
          <xdr:rowOff>190500</xdr:rowOff>
        </xdr:to>
        <xdr:sp macro="" textlink="">
          <xdr:nvSpPr>
            <xdr:cNvPr id="308317" name="Drop Down 93" hidden="1">
              <a:extLst>
                <a:ext uri="{63B3BB69-23CF-44E3-9099-C40C66FF867C}">
                  <a14:compatExt spid="_x0000_s30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190500</xdr:rowOff>
        </xdr:from>
        <xdr:to>
          <xdr:col>2</xdr:col>
          <xdr:colOff>0</xdr:colOff>
          <xdr:row>91</xdr:row>
          <xdr:rowOff>0</xdr:rowOff>
        </xdr:to>
        <xdr:sp macro="" textlink="">
          <xdr:nvSpPr>
            <xdr:cNvPr id="308318" name="Drop Down 94" hidden="1">
              <a:extLst>
                <a:ext uri="{63B3BB69-23CF-44E3-9099-C40C66FF867C}">
                  <a14:compatExt spid="_x0000_s30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190500</xdr:rowOff>
        </xdr:from>
        <xdr:to>
          <xdr:col>1</xdr:col>
          <xdr:colOff>28575</xdr:colOff>
          <xdr:row>91</xdr:row>
          <xdr:rowOff>190500</xdr:rowOff>
        </xdr:to>
        <xdr:sp macro="" textlink="">
          <xdr:nvSpPr>
            <xdr:cNvPr id="308319" name="Drop Down 95" hidden="1">
              <a:extLst>
                <a:ext uri="{63B3BB69-23CF-44E3-9099-C40C66FF867C}">
                  <a14:compatExt spid="_x0000_s30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0</xdr:colOff>
          <xdr:row>92</xdr:row>
          <xdr:rowOff>9525</xdr:rowOff>
        </xdr:to>
        <xdr:sp macro="" textlink="">
          <xdr:nvSpPr>
            <xdr:cNvPr id="308320" name="Drop Down 96" hidden="1">
              <a:extLst>
                <a:ext uri="{63B3BB69-23CF-44E3-9099-C40C66FF867C}">
                  <a14:compatExt spid="_x0000_s30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308321" name="Drop Down 97" hidden="1">
              <a:extLst>
                <a:ext uri="{63B3BB69-23CF-44E3-9099-C40C66FF867C}">
                  <a14:compatExt spid="_x0000_s30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308322" name="Drop Down 98" hidden="1">
              <a:extLst>
                <a:ext uri="{63B3BB69-23CF-44E3-9099-C40C66FF867C}">
                  <a14:compatExt spid="_x0000_s30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308323" name="Drop Down 99" hidden="1">
              <a:extLst>
                <a:ext uri="{63B3BB69-23CF-44E3-9099-C40C66FF867C}">
                  <a14:compatExt spid="_x0000_s30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308324" name="Drop Down 100" hidden="1">
              <a:extLst>
                <a:ext uri="{63B3BB69-23CF-44E3-9099-C40C66FF867C}">
                  <a14:compatExt spid="_x0000_s30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9525</xdr:rowOff>
        </xdr:from>
        <xdr:to>
          <xdr:col>1</xdr:col>
          <xdr:colOff>28575</xdr:colOff>
          <xdr:row>93</xdr:row>
          <xdr:rowOff>9525</xdr:rowOff>
        </xdr:to>
        <xdr:sp macro="" textlink="">
          <xdr:nvSpPr>
            <xdr:cNvPr id="308325" name="Drop Down 101" hidden="1">
              <a:extLst>
                <a:ext uri="{63B3BB69-23CF-44E3-9099-C40C66FF867C}">
                  <a14:compatExt spid="_x0000_s30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19050</xdr:rowOff>
        </xdr:from>
        <xdr:to>
          <xdr:col>2</xdr:col>
          <xdr:colOff>0</xdr:colOff>
          <xdr:row>93</xdr:row>
          <xdr:rowOff>28575</xdr:rowOff>
        </xdr:to>
        <xdr:sp macro="" textlink="">
          <xdr:nvSpPr>
            <xdr:cNvPr id="308326" name="Drop Down 102" hidden="1">
              <a:extLst>
                <a:ext uri="{63B3BB69-23CF-44E3-9099-C40C66FF867C}">
                  <a14:compatExt spid="_x0000_s30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0</xdr:colOff>
          <xdr:row>94</xdr:row>
          <xdr:rowOff>0</xdr:rowOff>
        </xdr:to>
        <xdr:sp macro="" textlink="">
          <xdr:nvSpPr>
            <xdr:cNvPr id="308327" name="Drop Down 103" hidden="1">
              <a:extLst>
                <a:ext uri="{63B3BB69-23CF-44E3-9099-C40C66FF867C}">
                  <a14:compatExt spid="_x0000_s30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93</xdr:row>
          <xdr:rowOff>28575</xdr:rowOff>
        </xdr:from>
        <xdr:to>
          <xdr:col>1</xdr:col>
          <xdr:colOff>885825</xdr:colOff>
          <xdr:row>94</xdr:row>
          <xdr:rowOff>0</xdr:rowOff>
        </xdr:to>
        <xdr:sp macro="" textlink="">
          <xdr:nvSpPr>
            <xdr:cNvPr id="308328" name="Drop Down 104" hidden="1">
              <a:extLst>
                <a:ext uri="{63B3BB69-23CF-44E3-9099-C40C66FF867C}">
                  <a14:compatExt spid="_x0000_s30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94</xdr:row>
          <xdr:rowOff>9525</xdr:rowOff>
        </xdr:from>
        <xdr:to>
          <xdr:col>2</xdr:col>
          <xdr:colOff>0</xdr:colOff>
          <xdr:row>95</xdr:row>
          <xdr:rowOff>28575</xdr:rowOff>
        </xdr:to>
        <xdr:sp macro="" textlink="">
          <xdr:nvSpPr>
            <xdr:cNvPr id="308329" name="Drop Down 105" hidden="1">
              <a:extLst>
                <a:ext uri="{63B3BB69-23CF-44E3-9099-C40C66FF867C}">
                  <a14:compatExt spid="_x0000_s30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28575</xdr:rowOff>
        </xdr:from>
        <xdr:to>
          <xdr:col>1</xdr:col>
          <xdr:colOff>9525</xdr:colOff>
          <xdr:row>95</xdr:row>
          <xdr:rowOff>28575</xdr:rowOff>
        </xdr:to>
        <xdr:sp macro="" textlink="">
          <xdr:nvSpPr>
            <xdr:cNvPr id="308330" name="Drop Down 106" hidden="1">
              <a:extLst>
                <a:ext uri="{63B3BB69-23CF-44E3-9099-C40C66FF867C}">
                  <a14:compatExt spid="_x0000_s308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19050</xdr:rowOff>
        </xdr:from>
        <xdr:to>
          <xdr:col>1</xdr:col>
          <xdr:colOff>885825</xdr:colOff>
          <xdr:row>96</xdr:row>
          <xdr:rowOff>28575</xdr:rowOff>
        </xdr:to>
        <xdr:sp macro="" textlink="">
          <xdr:nvSpPr>
            <xdr:cNvPr id="308331" name="Drop Down 107" hidden="1">
              <a:extLst>
                <a:ext uri="{63B3BB69-23CF-44E3-9099-C40C66FF867C}">
                  <a14:compatExt spid="_x0000_s308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95</xdr:row>
          <xdr:rowOff>28575</xdr:rowOff>
        </xdr:from>
        <xdr:to>
          <xdr:col>1</xdr:col>
          <xdr:colOff>28575</xdr:colOff>
          <xdr:row>96</xdr:row>
          <xdr:rowOff>9525</xdr:rowOff>
        </xdr:to>
        <xdr:sp macro="" textlink="">
          <xdr:nvSpPr>
            <xdr:cNvPr id="308332" name="Drop Down 108" hidden="1">
              <a:extLst>
                <a:ext uri="{63B3BB69-23CF-44E3-9099-C40C66FF867C}">
                  <a14:compatExt spid="_x0000_s308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308333" name="Drop Down 109" hidden="1">
              <a:extLst>
                <a:ext uri="{63B3BB69-23CF-44E3-9099-C40C66FF867C}">
                  <a14:compatExt spid="_x0000_s308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308334" name="Drop Down 110" hidden="1">
              <a:extLst>
                <a:ext uri="{63B3BB69-23CF-44E3-9099-C40C66FF867C}">
                  <a14:compatExt spid="_x0000_s308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308335" name="Drop Down 111" hidden="1">
              <a:extLst>
                <a:ext uri="{63B3BB69-23CF-44E3-9099-C40C66FF867C}">
                  <a14:compatExt spid="_x0000_s308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308336" name="Drop Down 112" hidden="1">
              <a:extLst>
                <a:ext uri="{63B3BB69-23CF-44E3-9099-C40C66FF867C}">
                  <a14:compatExt spid="_x0000_s308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308337" name="Drop Down 113" hidden="1">
              <a:extLst>
                <a:ext uri="{63B3BB69-23CF-44E3-9099-C40C66FF867C}">
                  <a14:compatExt spid="_x0000_s308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308338" name="Drop Down 114" hidden="1">
              <a:extLst>
                <a:ext uri="{63B3BB69-23CF-44E3-9099-C40C66FF867C}">
                  <a14:compatExt spid="_x0000_s308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9525</xdr:colOff>
          <xdr:row>46</xdr:row>
          <xdr:rowOff>0</xdr:rowOff>
        </xdr:to>
        <xdr:sp macro="" textlink="">
          <xdr:nvSpPr>
            <xdr:cNvPr id="308339" name="Drop Down 115" hidden="1">
              <a:extLst>
                <a:ext uri="{63B3BB69-23CF-44E3-9099-C40C66FF867C}">
                  <a14:compatExt spid="_x0000_s308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0</xdr:rowOff>
        </xdr:from>
        <xdr:to>
          <xdr:col>1</xdr:col>
          <xdr:colOff>28575</xdr:colOff>
          <xdr:row>46</xdr:row>
          <xdr:rowOff>19050</xdr:rowOff>
        </xdr:to>
        <xdr:sp macro="" textlink="">
          <xdr:nvSpPr>
            <xdr:cNvPr id="308340" name="Drop Down 116" hidden="1">
              <a:extLst>
                <a:ext uri="{63B3BB69-23CF-44E3-9099-C40C66FF867C}">
                  <a14:compatExt spid="_x0000_s308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2</xdr:col>
          <xdr:colOff>0</xdr:colOff>
          <xdr:row>47</xdr:row>
          <xdr:rowOff>19050</xdr:rowOff>
        </xdr:to>
        <xdr:sp macro="" textlink="">
          <xdr:nvSpPr>
            <xdr:cNvPr id="308341" name="Drop Down 117" hidden="1">
              <a:extLst>
                <a:ext uri="{63B3BB69-23CF-44E3-9099-C40C66FF867C}">
                  <a14:compatExt spid="_x0000_s308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0</xdr:rowOff>
        </xdr:from>
        <xdr:to>
          <xdr:col>1</xdr:col>
          <xdr:colOff>9525</xdr:colOff>
          <xdr:row>47</xdr:row>
          <xdr:rowOff>19050</xdr:rowOff>
        </xdr:to>
        <xdr:sp macro="" textlink="">
          <xdr:nvSpPr>
            <xdr:cNvPr id="308342" name="Drop Down 118" hidden="1">
              <a:extLst>
                <a:ext uri="{63B3BB69-23CF-44E3-9099-C40C66FF867C}">
                  <a14:compatExt spid="_x0000_s308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308343" name="Drop Down 119" hidden="1">
              <a:extLst>
                <a:ext uri="{63B3BB69-23CF-44E3-9099-C40C66FF867C}">
                  <a14:compatExt spid="_x0000_s308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308344" name="Drop Down 120" hidden="1">
              <a:extLst>
                <a:ext uri="{63B3BB69-23CF-44E3-9099-C40C66FF867C}">
                  <a14:compatExt spid="_x0000_s308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9525</xdr:rowOff>
        </xdr:from>
        <xdr:to>
          <xdr:col>2</xdr:col>
          <xdr:colOff>0</xdr:colOff>
          <xdr:row>97</xdr:row>
          <xdr:rowOff>9525</xdr:rowOff>
        </xdr:to>
        <xdr:sp macro="" textlink="">
          <xdr:nvSpPr>
            <xdr:cNvPr id="308345" name="Drop Down 121" hidden="1">
              <a:extLst>
                <a:ext uri="{63B3BB69-23CF-44E3-9099-C40C66FF867C}">
                  <a14:compatExt spid="_x0000_s308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96</xdr:row>
          <xdr:rowOff>9525</xdr:rowOff>
        </xdr:from>
        <xdr:to>
          <xdr:col>0</xdr:col>
          <xdr:colOff>2743200</xdr:colOff>
          <xdr:row>97</xdr:row>
          <xdr:rowOff>9525</xdr:rowOff>
        </xdr:to>
        <xdr:sp macro="" textlink="">
          <xdr:nvSpPr>
            <xdr:cNvPr id="308346" name="Drop Down 122" hidden="1">
              <a:extLst>
                <a:ext uri="{63B3BB69-23CF-44E3-9099-C40C66FF867C}">
                  <a14:compatExt spid="_x0000_s308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190500</xdr:rowOff>
        </xdr:from>
        <xdr:to>
          <xdr:col>2</xdr:col>
          <xdr:colOff>0</xdr:colOff>
          <xdr:row>49</xdr:row>
          <xdr:rowOff>190500</xdr:rowOff>
        </xdr:to>
        <xdr:sp macro="" textlink="">
          <xdr:nvSpPr>
            <xdr:cNvPr id="308382" name="Drop Down 158" hidden="1">
              <a:extLst>
                <a:ext uri="{63B3BB69-23CF-44E3-9099-C40C66FF867C}">
                  <a14:compatExt spid="_x0000_s308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49</xdr:row>
          <xdr:rowOff>0</xdr:rowOff>
        </xdr:from>
        <xdr:to>
          <xdr:col>1</xdr:col>
          <xdr:colOff>9525</xdr:colOff>
          <xdr:row>50</xdr:row>
          <xdr:rowOff>0</xdr:rowOff>
        </xdr:to>
        <xdr:sp macro="" textlink="">
          <xdr:nvSpPr>
            <xdr:cNvPr id="308383" name="Drop Down 159" hidden="1">
              <a:extLst>
                <a:ext uri="{63B3BB69-23CF-44E3-9099-C40C66FF867C}">
                  <a14:compatExt spid="_x0000_s308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0</xdr:rowOff>
        </xdr:to>
        <xdr:sp macro="" textlink="">
          <xdr:nvSpPr>
            <xdr:cNvPr id="308384" name="Drop Down 160" hidden="1">
              <a:extLst>
                <a:ext uri="{63B3BB69-23CF-44E3-9099-C40C66FF867C}">
                  <a14:compatExt spid="_x0000_s308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xdr:row>
          <xdr:rowOff>190500</xdr:rowOff>
        </xdr:from>
        <xdr:to>
          <xdr:col>1</xdr:col>
          <xdr:colOff>0</xdr:colOff>
          <xdr:row>86</xdr:row>
          <xdr:rowOff>190500</xdr:rowOff>
        </xdr:to>
        <xdr:sp macro="" textlink="">
          <xdr:nvSpPr>
            <xdr:cNvPr id="308385" name="Drop Down 161" hidden="1">
              <a:extLst>
                <a:ext uri="{63B3BB69-23CF-44E3-9099-C40C66FF867C}">
                  <a14:compatExt spid="_x0000_s308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xdr:col>
      <xdr:colOff>172182</xdr:colOff>
      <xdr:row>26</xdr:row>
      <xdr:rowOff>1</xdr:rowOff>
    </xdr:from>
    <xdr:ext cx="91588" cy="1392116"/>
    <xdr:grpSp>
      <xdr:nvGrpSpPr>
        <xdr:cNvPr id="2" name="Shape 2"/>
        <xdr:cNvGrpSpPr/>
      </xdr:nvGrpSpPr>
      <xdr:grpSpPr>
        <a:xfrm>
          <a:off x="3086832" y="4648201"/>
          <a:ext cx="91588" cy="1392116"/>
          <a:chOff x="5346000" y="2660813"/>
          <a:chExt cx="0" cy="2238375"/>
        </a:xfrm>
      </xdr:grpSpPr>
      <xdr:cxnSp macro="">
        <xdr:nvCxnSpPr>
          <xdr:cNvPr id="3" name="Shape 4"/>
          <xdr:cNvCxnSpPr/>
        </xdr:nvCxnSpPr>
        <xdr:spPr>
          <a:xfrm>
            <a:off x="5346000" y="2660813"/>
            <a:ext cx="0" cy="223837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twoCellAnchor>
    <xdr:from>
      <xdr:col>7</xdr:col>
      <xdr:colOff>585108</xdr:colOff>
      <xdr:row>59</xdr:row>
      <xdr:rowOff>0</xdr:rowOff>
    </xdr:from>
    <xdr:to>
      <xdr:col>7</xdr:col>
      <xdr:colOff>585108</xdr:colOff>
      <xdr:row>63</xdr:row>
      <xdr:rowOff>204108</xdr:rowOff>
    </xdr:to>
    <xdr:cxnSp macro="">
      <xdr:nvCxnSpPr>
        <xdr:cNvPr id="4" name="Straight Connector 3"/>
        <xdr:cNvCxnSpPr/>
      </xdr:nvCxnSpPr>
      <xdr:spPr>
        <a:xfrm>
          <a:off x="3988708" y="7448550"/>
          <a:ext cx="0" cy="82005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231425" name="Drop Down 1" hidden="1">
              <a:extLst>
                <a:ext uri="{63B3BB69-23CF-44E3-9099-C40C66FF867C}">
                  <a14:compatExt spid="_x0000_s23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231426" name="Drop Down 2" hidden="1">
              <a:extLst>
                <a:ext uri="{63B3BB69-23CF-44E3-9099-C40C66FF867C}">
                  <a14:compatExt spid="_x0000_s23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231427" name="Drop Down 3" hidden="1">
              <a:extLst>
                <a:ext uri="{63B3BB69-23CF-44E3-9099-C40C66FF867C}">
                  <a14:compatExt spid="_x0000_s23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231428" name="Drop Down 4" hidden="1">
              <a:extLst>
                <a:ext uri="{63B3BB69-23CF-44E3-9099-C40C66FF867C}">
                  <a14:compatExt spid="_x0000_s23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231429" name="Drop Down 5" hidden="1">
              <a:extLst>
                <a:ext uri="{63B3BB69-23CF-44E3-9099-C40C66FF867C}">
                  <a14:compatExt spid="_x0000_s23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231430" name="Drop Down 6" hidden="1">
              <a:extLst>
                <a:ext uri="{63B3BB69-23CF-44E3-9099-C40C66FF867C}">
                  <a14:compatExt spid="_x0000_s23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231431" name="Drop Down 7" hidden="1">
              <a:extLst>
                <a:ext uri="{63B3BB69-23CF-44E3-9099-C40C66FF867C}">
                  <a14:compatExt spid="_x0000_s23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231432" name="Drop Down 8" hidden="1">
              <a:extLst>
                <a:ext uri="{63B3BB69-23CF-44E3-9099-C40C66FF867C}">
                  <a14:compatExt spid="_x0000_s23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231433" name="Drop Down 9" hidden="1">
              <a:extLst>
                <a:ext uri="{63B3BB69-23CF-44E3-9099-C40C66FF867C}">
                  <a14:compatExt spid="_x0000_s23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231434" name="Drop Down 10" hidden="1">
              <a:extLst>
                <a:ext uri="{63B3BB69-23CF-44E3-9099-C40C66FF867C}">
                  <a14:compatExt spid="_x0000_s23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231435" name="Drop Down 11" hidden="1">
              <a:extLst>
                <a:ext uri="{63B3BB69-23CF-44E3-9099-C40C66FF867C}">
                  <a14:compatExt spid="_x0000_s23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231436" name="Drop Down 12" hidden="1">
              <a:extLst>
                <a:ext uri="{63B3BB69-23CF-44E3-9099-C40C66FF867C}">
                  <a14:compatExt spid="_x0000_s23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231437" name="Drop Down 13" hidden="1">
              <a:extLst>
                <a:ext uri="{63B3BB69-23CF-44E3-9099-C40C66FF867C}">
                  <a14:compatExt spid="_x0000_s23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231438" name="Drop Down 14" hidden="1">
              <a:extLst>
                <a:ext uri="{63B3BB69-23CF-44E3-9099-C40C66FF867C}">
                  <a14:compatExt spid="_x0000_s23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231439" name="Drop Down 15" hidden="1">
              <a:extLst>
                <a:ext uri="{63B3BB69-23CF-44E3-9099-C40C66FF867C}">
                  <a14:compatExt spid="_x0000_s23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231440" name="Drop Down 16" hidden="1">
              <a:extLst>
                <a:ext uri="{63B3BB69-23CF-44E3-9099-C40C66FF867C}">
                  <a14:compatExt spid="_x0000_s23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231441" name="Drop Down 17" hidden="1">
              <a:extLst>
                <a:ext uri="{63B3BB69-23CF-44E3-9099-C40C66FF867C}">
                  <a14:compatExt spid="_x0000_s23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231442" name="Drop Down 18" hidden="1">
              <a:extLst>
                <a:ext uri="{63B3BB69-23CF-44E3-9099-C40C66FF867C}">
                  <a14:compatExt spid="_x0000_s23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231443" name="Drop Down 19" hidden="1">
              <a:extLst>
                <a:ext uri="{63B3BB69-23CF-44E3-9099-C40C66FF867C}">
                  <a14:compatExt spid="_x0000_s23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231444" name="Drop Down 20" hidden="1">
              <a:extLst>
                <a:ext uri="{63B3BB69-23CF-44E3-9099-C40C66FF867C}">
                  <a14:compatExt spid="_x0000_s23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231445" name="Drop Down 21" hidden="1">
              <a:extLst>
                <a:ext uri="{63B3BB69-23CF-44E3-9099-C40C66FF867C}">
                  <a14:compatExt spid="_x0000_s23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231446" name="Drop Down 22" hidden="1">
              <a:extLst>
                <a:ext uri="{63B3BB69-23CF-44E3-9099-C40C66FF867C}">
                  <a14:compatExt spid="_x0000_s23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231447" name="Drop Down 23" hidden="1">
              <a:extLst>
                <a:ext uri="{63B3BB69-23CF-44E3-9099-C40C66FF867C}">
                  <a14:compatExt spid="_x0000_s23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231448" name="Drop Down 24" hidden="1">
              <a:extLst>
                <a:ext uri="{63B3BB69-23CF-44E3-9099-C40C66FF867C}">
                  <a14:compatExt spid="_x0000_s23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231449" name="Drop Down 25" hidden="1">
              <a:extLst>
                <a:ext uri="{63B3BB69-23CF-44E3-9099-C40C66FF867C}">
                  <a14:compatExt spid="_x0000_s23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231450" name="Drop Down 26" hidden="1">
              <a:extLst>
                <a:ext uri="{63B3BB69-23CF-44E3-9099-C40C66FF867C}">
                  <a14:compatExt spid="_x0000_s23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231451" name="Drop Down 27" hidden="1">
              <a:extLst>
                <a:ext uri="{63B3BB69-23CF-44E3-9099-C40C66FF867C}">
                  <a14:compatExt spid="_x0000_s23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231452" name="Drop Down 28" hidden="1">
              <a:extLst>
                <a:ext uri="{63B3BB69-23CF-44E3-9099-C40C66FF867C}">
                  <a14:compatExt spid="_x0000_s23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231453" name="Drop Down 29" hidden="1">
              <a:extLst>
                <a:ext uri="{63B3BB69-23CF-44E3-9099-C40C66FF867C}">
                  <a14:compatExt spid="_x0000_s23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231454" name="Drop Down 30" hidden="1">
              <a:extLst>
                <a:ext uri="{63B3BB69-23CF-44E3-9099-C40C66FF867C}">
                  <a14:compatExt spid="_x0000_s23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9525</xdr:rowOff>
        </xdr:from>
        <xdr:to>
          <xdr:col>1</xdr:col>
          <xdr:colOff>0</xdr:colOff>
          <xdr:row>50</xdr:row>
          <xdr:rowOff>9525</xdr:rowOff>
        </xdr:to>
        <xdr:sp macro="" textlink="">
          <xdr:nvSpPr>
            <xdr:cNvPr id="231455" name="Drop Down 31" hidden="1">
              <a:extLst>
                <a:ext uri="{63B3BB69-23CF-44E3-9099-C40C66FF867C}">
                  <a14:compatExt spid="_x0000_s23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231456" name="Drop Down 32" hidden="1">
              <a:extLst>
                <a:ext uri="{63B3BB69-23CF-44E3-9099-C40C66FF867C}">
                  <a14:compatExt spid="_x0000_s23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1</xdr:col>
          <xdr:colOff>885825</xdr:colOff>
          <xdr:row>50</xdr:row>
          <xdr:rowOff>9525</xdr:rowOff>
        </xdr:to>
        <xdr:sp macro="" textlink="">
          <xdr:nvSpPr>
            <xdr:cNvPr id="231457" name="Drop Down 33" hidden="1">
              <a:extLst>
                <a:ext uri="{63B3BB69-23CF-44E3-9099-C40C66FF867C}">
                  <a14:compatExt spid="_x0000_s23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231458" name="Drop Down 34" hidden="1">
              <a:extLst>
                <a:ext uri="{63B3BB69-23CF-44E3-9099-C40C66FF867C}">
                  <a14:compatExt spid="_x0000_s23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231459" name="Drop Down 35" hidden="1">
              <a:extLst>
                <a:ext uri="{63B3BB69-23CF-44E3-9099-C40C66FF867C}">
                  <a14:compatExt spid="_x0000_s23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231460" name="Drop Down 36" hidden="1">
              <a:extLst>
                <a:ext uri="{63B3BB69-23CF-44E3-9099-C40C66FF867C}">
                  <a14:compatExt spid="_x0000_s23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231461" name="Drop Down 37" hidden="1">
              <a:extLst>
                <a:ext uri="{63B3BB69-23CF-44E3-9099-C40C66FF867C}">
                  <a14:compatExt spid="_x0000_s23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231462" name="Drop Down 38" hidden="1">
              <a:extLst>
                <a:ext uri="{63B3BB69-23CF-44E3-9099-C40C66FF867C}">
                  <a14:compatExt spid="_x0000_s23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231463" name="Drop Down 39" hidden="1">
              <a:extLst>
                <a:ext uri="{63B3BB69-23CF-44E3-9099-C40C66FF867C}">
                  <a14:compatExt spid="_x0000_s23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231464" name="Drop Down 40" hidden="1">
              <a:extLst>
                <a:ext uri="{63B3BB69-23CF-44E3-9099-C40C66FF867C}">
                  <a14:compatExt spid="_x0000_s23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465" name="Drop Down 41" hidden="1">
              <a:extLst>
                <a:ext uri="{63B3BB69-23CF-44E3-9099-C40C66FF867C}">
                  <a14:compatExt spid="_x0000_s23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231466" name="Drop Down 42" hidden="1">
              <a:extLst>
                <a:ext uri="{63B3BB69-23CF-44E3-9099-C40C66FF867C}">
                  <a14:compatExt spid="_x0000_s23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231467" name="Drop Down 43" hidden="1">
              <a:extLst>
                <a:ext uri="{63B3BB69-23CF-44E3-9099-C40C66FF867C}">
                  <a14:compatExt spid="_x0000_s23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231468" name="Drop Down 44" hidden="1">
              <a:extLst>
                <a:ext uri="{63B3BB69-23CF-44E3-9099-C40C66FF867C}">
                  <a14:compatExt spid="_x0000_s23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231469" name="Drop Down 45" hidden="1">
              <a:extLst>
                <a:ext uri="{63B3BB69-23CF-44E3-9099-C40C66FF867C}">
                  <a14:compatExt spid="_x0000_s23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28575</xdr:colOff>
          <xdr:row>87</xdr:row>
          <xdr:rowOff>0</xdr:rowOff>
        </xdr:to>
        <xdr:sp macro="" textlink="">
          <xdr:nvSpPr>
            <xdr:cNvPr id="231470" name="Drop Down 46" hidden="1">
              <a:extLst>
                <a:ext uri="{63B3BB69-23CF-44E3-9099-C40C66FF867C}">
                  <a14:compatExt spid="_x0000_s23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231471" name="Drop Down 47" hidden="1">
              <a:extLst>
                <a:ext uri="{63B3BB69-23CF-44E3-9099-C40C66FF867C}">
                  <a14:compatExt spid="_x0000_s23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231472" name="Drop Down 48" hidden="1">
              <a:extLst>
                <a:ext uri="{63B3BB69-23CF-44E3-9099-C40C66FF867C}">
                  <a14:compatExt spid="_x0000_s23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231473" name="Drop Down 49" hidden="1">
              <a:extLst>
                <a:ext uri="{63B3BB69-23CF-44E3-9099-C40C66FF867C}">
                  <a14:compatExt spid="_x0000_s23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231474" name="Drop Down 50" hidden="1">
              <a:extLst>
                <a:ext uri="{63B3BB69-23CF-44E3-9099-C40C66FF867C}">
                  <a14:compatExt spid="_x0000_s23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231475" name="Drop Down 51" hidden="1">
              <a:extLst>
                <a:ext uri="{63B3BB69-23CF-44E3-9099-C40C66FF867C}">
                  <a14:compatExt spid="_x0000_s23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231476" name="Drop Down 52" hidden="1">
              <a:extLst>
                <a:ext uri="{63B3BB69-23CF-44E3-9099-C40C66FF867C}">
                  <a14:compatExt spid="_x0000_s23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231477" name="Drop Down 53" hidden="1">
              <a:extLst>
                <a:ext uri="{63B3BB69-23CF-44E3-9099-C40C66FF867C}">
                  <a14:compatExt spid="_x0000_s23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231478" name="Drop Down 54" hidden="1">
              <a:extLst>
                <a:ext uri="{63B3BB69-23CF-44E3-9099-C40C66FF867C}">
                  <a14:compatExt spid="_x0000_s23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231479" name="Drop Down 55" hidden="1">
              <a:extLst>
                <a:ext uri="{63B3BB69-23CF-44E3-9099-C40C66FF867C}">
                  <a14:compatExt spid="_x0000_s23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231480" name="Drop Down 56" hidden="1">
              <a:extLst>
                <a:ext uri="{63B3BB69-23CF-44E3-9099-C40C66FF867C}">
                  <a14:compatExt spid="_x0000_s23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231481" name="Drop Down 57" hidden="1">
              <a:extLst>
                <a:ext uri="{63B3BB69-23CF-44E3-9099-C40C66FF867C}">
                  <a14:compatExt spid="_x0000_s23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231482" name="Drop Down 58" hidden="1">
              <a:extLst>
                <a:ext uri="{63B3BB69-23CF-44E3-9099-C40C66FF867C}">
                  <a14:compatExt spid="_x0000_s23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231483" name="Drop Down 59" hidden="1">
              <a:extLst>
                <a:ext uri="{63B3BB69-23CF-44E3-9099-C40C66FF867C}">
                  <a14:compatExt spid="_x0000_s23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231484" name="Drop Down 60" hidden="1">
              <a:extLst>
                <a:ext uri="{63B3BB69-23CF-44E3-9099-C40C66FF867C}">
                  <a14:compatExt spid="_x0000_s23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231485" name="Drop Down 61" hidden="1">
              <a:extLst>
                <a:ext uri="{63B3BB69-23CF-44E3-9099-C40C66FF867C}">
                  <a14:compatExt spid="_x0000_s23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19050</xdr:rowOff>
        </xdr:from>
        <xdr:to>
          <xdr:col>2</xdr:col>
          <xdr:colOff>0</xdr:colOff>
          <xdr:row>32</xdr:row>
          <xdr:rowOff>28575</xdr:rowOff>
        </xdr:to>
        <xdr:sp macro="" textlink="">
          <xdr:nvSpPr>
            <xdr:cNvPr id="231486" name="Drop Down 62" hidden="1">
              <a:extLst>
                <a:ext uri="{63B3BB69-23CF-44E3-9099-C40C66FF867C}">
                  <a14:compatExt spid="_x0000_s23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1</xdr:col>
          <xdr:colOff>0</xdr:colOff>
          <xdr:row>34</xdr:row>
          <xdr:rowOff>9525</xdr:rowOff>
        </xdr:to>
        <xdr:sp macro="" textlink="">
          <xdr:nvSpPr>
            <xdr:cNvPr id="231487" name="Drop Down 63" hidden="1">
              <a:extLst>
                <a:ext uri="{63B3BB69-23CF-44E3-9099-C40C66FF867C}">
                  <a14:compatExt spid="_x0000_s23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0</xdr:rowOff>
        </xdr:from>
        <xdr:to>
          <xdr:col>1</xdr:col>
          <xdr:colOff>885825</xdr:colOff>
          <xdr:row>34</xdr:row>
          <xdr:rowOff>0</xdr:rowOff>
        </xdr:to>
        <xdr:sp macro="" textlink="">
          <xdr:nvSpPr>
            <xdr:cNvPr id="231488" name="Drop Down 64" hidden="1">
              <a:extLst>
                <a:ext uri="{63B3BB69-23CF-44E3-9099-C40C66FF867C}">
                  <a14:compatExt spid="_x0000_s23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231489" name="Drop Down 65" hidden="1">
              <a:extLst>
                <a:ext uri="{63B3BB69-23CF-44E3-9099-C40C66FF867C}">
                  <a14:compatExt spid="_x0000_s23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231490" name="Drop Down 66" hidden="1">
              <a:extLst>
                <a:ext uri="{63B3BB69-23CF-44E3-9099-C40C66FF867C}">
                  <a14:compatExt spid="_x0000_s23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231491" name="Drop Down 67" hidden="1">
              <a:extLst>
                <a:ext uri="{63B3BB69-23CF-44E3-9099-C40C66FF867C}">
                  <a14:compatExt spid="_x0000_s23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0</xdr:colOff>
          <xdr:row>35</xdr:row>
          <xdr:rowOff>0</xdr:rowOff>
        </xdr:to>
        <xdr:sp macro="" textlink="">
          <xdr:nvSpPr>
            <xdr:cNvPr id="231492" name="Drop Down 68" hidden="1">
              <a:extLst>
                <a:ext uri="{63B3BB69-23CF-44E3-9099-C40C66FF867C}">
                  <a14:compatExt spid="_x0000_s23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885825</xdr:colOff>
          <xdr:row>35</xdr:row>
          <xdr:rowOff>0</xdr:rowOff>
        </xdr:to>
        <xdr:sp macro="" textlink="">
          <xdr:nvSpPr>
            <xdr:cNvPr id="231493" name="Drop Down 69" hidden="1">
              <a:extLst>
                <a:ext uri="{63B3BB69-23CF-44E3-9099-C40C66FF867C}">
                  <a14:compatExt spid="_x0000_s23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231494" name="Drop Down 70" hidden="1">
              <a:extLst>
                <a:ext uri="{63B3BB69-23CF-44E3-9099-C40C66FF867C}">
                  <a14:compatExt spid="_x0000_s23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231495" name="Drop Down 71" hidden="1">
              <a:extLst>
                <a:ext uri="{63B3BB69-23CF-44E3-9099-C40C66FF867C}">
                  <a14:compatExt spid="_x0000_s23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231496" name="Drop Down 72" hidden="1">
              <a:extLst>
                <a:ext uri="{63B3BB69-23CF-44E3-9099-C40C66FF867C}">
                  <a14:compatExt spid="_x0000_s23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885825</xdr:colOff>
          <xdr:row>31</xdr:row>
          <xdr:rowOff>28575</xdr:rowOff>
        </xdr:to>
        <xdr:sp macro="" textlink="">
          <xdr:nvSpPr>
            <xdr:cNvPr id="231497" name="Drop Down 73" hidden="1">
              <a:extLst>
                <a:ext uri="{63B3BB69-23CF-44E3-9099-C40C66FF867C}">
                  <a14:compatExt spid="_x0000_s23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231498" name="Drop Down 74" hidden="1">
              <a:extLst>
                <a:ext uri="{63B3BB69-23CF-44E3-9099-C40C66FF867C}">
                  <a14:compatExt spid="_x0000_s23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231499" name="Drop Down 75" hidden="1">
              <a:extLst>
                <a:ext uri="{63B3BB69-23CF-44E3-9099-C40C66FF867C}">
                  <a14:compatExt spid="_x0000_s23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231500" name="Drop Down 76" hidden="1">
              <a:extLst>
                <a:ext uri="{63B3BB69-23CF-44E3-9099-C40C66FF867C}">
                  <a14:compatExt spid="_x0000_s23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1" name="Drop Down 77" hidden="1">
              <a:extLst>
                <a:ext uri="{63B3BB69-23CF-44E3-9099-C40C66FF867C}">
                  <a14:compatExt spid="_x0000_s23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2" name="Drop Down 78" hidden="1">
              <a:extLst>
                <a:ext uri="{63B3BB69-23CF-44E3-9099-C40C66FF867C}">
                  <a14:compatExt spid="_x0000_s23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231503" name="Drop Down 79" hidden="1">
              <a:extLst>
                <a:ext uri="{63B3BB69-23CF-44E3-9099-C40C66FF867C}">
                  <a14:compatExt spid="_x0000_s23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4" name="Drop Down 80" hidden="1">
              <a:extLst>
                <a:ext uri="{63B3BB69-23CF-44E3-9099-C40C66FF867C}">
                  <a14:compatExt spid="_x0000_s23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5" name="Drop Down 81" hidden="1">
              <a:extLst>
                <a:ext uri="{63B3BB69-23CF-44E3-9099-C40C66FF867C}">
                  <a14:compatExt spid="_x0000_s23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6" name="Drop Down 82" hidden="1">
              <a:extLst>
                <a:ext uri="{63B3BB69-23CF-44E3-9099-C40C66FF867C}">
                  <a14:compatExt spid="_x0000_s23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7" name="Drop Down 83" hidden="1">
              <a:extLst>
                <a:ext uri="{63B3BB69-23CF-44E3-9099-C40C66FF867C}">
                  <a14:compatExt spid="_x0000_s23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8" name="Drop Down 84" hidden="1">
              <a:extLst>
                <a:ext uri="{63B3BB69-23CF-44E3-9099-C40C66FF867C}">
                  <a14:compatExt spid="_x0000_s23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231509" name="Drop Down 85" hidden="1">
              <a:extLst>
                <a:ext uri="{63B3BB69-23CF-44E3-9099-C40C66FF867C}">
                  <a14:compatExt spid="_x0000_s231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10" name="Drop Down 86" hidden="1">
              <a:extLst>
                <a:ext uri="{63B3BB69-23CF-44E3-9099-C40C66FF867C}">
                  <a14:compatExt spid="_x0000_s23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231511" name="Drop Down 87" hidden="1">
              <a:extLst>
                <a:ext uri="{63B3BB69-23CF-44E3-9099-C40C66FF867C}">
                  <a14:compatExt spid="_x0000_s23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231512" name="Drop Down 88" hidden="1">
              <a:extLst>
                <a:ext uri="{63B3BB69-23CF-44E3-9099-C40C66FF867C}">
                  <a14:compatExt spid="_x0000_s23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231513" name="Drop Down 89" hidden="1">
              <a:extLst>
                <a:ext uri="{63B3BB69-23CF-44E3-9099-C40C66FF867C}">
                  <a14:compatExt spid="_x0000_s23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885825</xdr:colOff>
          <xdr:row>30</xdr:row>
          <xdr:rowOff>0</xdr:rowOff>
        </xdr:to>
        <xdr:sp macro="" textlink="">
          <xdr:nvSpPr>
            <xdr:cNvPr id="231514" name="Drop Down 90" hidden="1">
              <a:extLst>
                <a:ext uri="{63B3BB69-23CF-44E3-9099-C40C66FF867C}">
                  <a14:compatExt spid="_x0000_s23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231515" name="Drop Down 91" hidden="1">
              <a:extLst>
                <a:ext uri="{63B3BB69-23CF-44E3-9099-C40C66FF867C}">
                  <a14:compatExt spid="_x0000_s23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1</xdr:col>
          <xdr:colOff>885825</xdr:colOff>
          <xdr:row>33</xdr:row>
          <xdr:rowOff>9525</xdr:rowOff>
        </xdr:to>
        <xdr:sp macro="" textlink="">
          <xdr:nvSpPr>
            <xdr:cNvPr id="231516" name="Drop Down 92" hidden="1">
              <a:extLst>
                <a:ext uri="{63B3BB69-23CF-44E3-9099-C40C66FF867C}">
                  <a14:compatExt spid="_x0000_s23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28575</xdr:colOff>
          <xdr:row>89</xdr:row>
          <xdr:rowOff>190500</xdr:rowOff>
        </xdr:to>
        <xdr:sp macro="" textlink="">
          <xdr:nvSpPr>
            <xdr:cNvPr id="231517" name="Drop Down 93" hidden="1">
              <a:extLst>
                <a:ext uri="{63B3BB69-23CF-44E3-9099-C40C66FF867C}">
                  <a14:compatExt spid="_x0000_s23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231518" name="Drop Down 94" hidden="1">
              <a:extLst>
                <a:ext uri="{63B3BB69-23CF-44E3-9099-C40C66FF867C}">
                  <a14:compatExt spid="_x0000_s23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28575</xdr:colOff>
          <xdr:row>90</xdr:row>
          <xdr:rowOff>190500</xdr:rowOff>
        </xdr:to>
        <xdr:sp macro="" textlink="">
          <xdr:nvSpPr>
            <xdr:cNvPr id="231519" name="Drop Down 95" hidden="1">
              <a:extLst>
                <a:ext uri="{63B3BB69-23CF-44E3-9099-C40C66FF867C}">
                  <a14:compatExt spid="_x0000_s23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231520" name="Drop Down 96" hidden="1">
              <a:extLst>
                <a:ext uri="{63B3BB69-23CF-44E3-9099-C40C66FF867C}">
                  <a14:compatExt spid="_x0000_s23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231521" name="Drop Down 97" hidden="1">
              <a:extLst>
                <a:ext uri="{63B3BB69-23CF-44E3-9099-C40C66FF867C}">
                  <a14:compatExt spid="_x0000_s23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1</xdr:col>
          <xdr:colOff>885825</xdr:colOff>
          <xdr:row>49</xdr:row>
          <xdr:rowOff>0</xdr:rowOff>
        </xdr:to>
        <xdr:sp macro="" textlink="">
          <xdr:nvSpPr>
            <xdr:cNvPr id="231522" name="Drop Down 98" hidden="1">
              <a:extLst>
                <a:ext uri="{63B3BB69-23CF-44E3-9099-C40C66FF867C}">
                  <a14:compatExt spid="_x0000_s23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231523" name="Drop Down 99" hidden="1">
              <a:extLst>
                <a:ext uri="{63B3BB69-23CF-44E3-9099-C40C66FF867C}">
                  <a14:compatExt spid="_x0000_s23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231524" name="Drop Down 100" hidden="1">
              <a:extLst>
                <a:ext uri="{63B3BB69-23CF-44E3-9099-C40C66FF867C}">
                  <a14:compatExt spid="_x0000_s23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28575</xdr:colOff>
          <xdr:row>92</xdr:row>
          <xdr:rowOff>9525</xdr:rowOff>
        </xdr:to>
        <xdr:sp macro="" textlink="">
          <xdr:nvSpPr>
            <xdr:cNvPr id="231525" name="Drop Down 101" hidden="1">
              <a:extLst>
                <a:ext uri="{63B3BB69-23CF-44E3-9099-C40C66FF867C}">
                  <a14:compatExt spid="_x0000_s23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28575</xdr:rowOff>
        </xdr:to>
        <xdr:sp macro="" textlink="">
          <xdr:nvSpPr>
            <xdr:cNvPr id="231526" name="Drop Down 102" hidden="1">
              <a:extLst>
                <a:ext uri="{63B3BB69-23CF-44E3-9099-C40C66FF867C}">
                  <a14:compatExt spid="_x0000_s23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231527" name="Drop Down 103" hidden="1">
              <a:extLst>
                <a:ext uri="{63B3BB69-23CF-44E3-9099-C40C66FF867C}">
                  <a14:compatExt spid="_x0000_s23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231528" name="Drop Down 104" hidden="1">
              <a:extLst>
                <a:ext uri="{63B3BB69-23CF-44E3-9099-C40C66FF867C}">
                  <a14:compatExt spid="_x0000_s23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231529" name="Drop Down 105" hidden="1">
              <a:extLst>
                <a:ext uri="{63B3BB69-23CF-44E3-9099-C40C66FF867C}">
                  <a14:compatExt spid="_x0000_s23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28575</xdr:rowOff>
        </xdr:to>
        <xdr:sp macro="" textlink="">
          <xdr:nvSpPr>
            <xdr:cNvPr id="231530" name="Drop Down 106" hidden="1">
              <a:extLst>
                <a:ext uri="{63B3BB69-23CF-44E3-9099-C40C66FF867C}">
                  <a14:compatExt spid="_x0000_s23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28575</xdr:rowOff>
        </xdr:to>
        <xdr:sp macro="" textlink="">
          <xdr:nvSpPr>
            <xdr:cNvPr id="231531" name="Drop Down 107" hidden="1">
              <a:extLst>
                <a:ext uri="{63B3BB69-23CF-44E3-9099-C40C66FF867C}">
                  <a14:compatExt spid="_x0000_s23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28575</xdr:colOff>
          <xdr:row>95</xdr:row>
          <xdr:rowOff>9525</xdr:rowOff>
        </xdr:to>
        <xdr:sp macro="" textlink="">
          <xdr:nvSpPr>
            <xdr:cNvPr id="231532" name="Drop Down 108" hidden="1">
              <a:extLst>
                <a:ext uri="{63B3BB69-23CF-44E3-9099-C40C66FF867C}">
                  <a14:compatExt spid="_x0000_s23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0</xdr:colOff>
          <xdr:row>37</xdr:row>
          <xdr:rowOff>0</xdr:rowOff>
        </xdr:to>
        <xdr:sp macro="" textlink="">
          <xdr:nvSpPr>
            <xdr:cNvPr id="231533" name="Drop Down 109" hidden="1">
              <a:extLst>
                <a:ext uri="{63B3BB69-23CF-44E3-9099-C40C66FF867C}">
                  <a14:compatExt spid="_x0000_s23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9525</xdr:rowOff>
        </xdr:to>
        <xdr:sp macro="" textlink="">
          <xdr:nvSpPr>
            <xdr:cNvPr id="231534" name="Drop Down 110" hidden="1">
              <a:extLst>
                <a:ext uri="{63B3BB69-23CF-44E3-9099-C40C66FF867C}">
                  <a14:compatExt spid="_x0000_s23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xdr:col>
          <xdr:colOff>885825</xdr:colOff>
          <xdr:row>39</xdr:row>
          <xdr:rowOff>0</xdr:rowOff>
        </xdr:to>
        <xdr:sp macro="" textlink="">
          <xdr:nvSpPr>
            <xdr:cNvPr id="231535" name="Drop Down 111" hidden="1">
              <a:extLst>
                <a:ext uri="{63B3BB69-23CF-44E3-9099-C40C66FF867C}">
                  <a14:compatExt spid="_x0000_s23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0</xdr:rowOff>
        </xdr:from>
        <xdr:to>
          <xdr:col>1</xdr:col>
          <xdr:colOff>9525</xdr:colOff>
          <xdr:row>39</xdr:row>
          <xdr:rowOff>0</xdr:rowOff>
        </xdr:to>
        <xdr:sp macro="" textlink="">
          <xdr:nvSpPr>
            <xdr:cNvPr id="231536" name="Drop Down 112" hidden="1">
              <a:extLst>
                <a:ext uri="{63B3BB69-23CF-44E3-9099-C40C66FF867C}">
                  <a14:compatExt spid="_x0000_s23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231537" name="Drop Down 113" hidden="1">
              <a:extLst>
                <a:ext uri="{63B3BB69-23CF-44E3-9099-C40C66FF867C}">
                  <a14:compatExt spid="_x0000_s23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231538" name="Drop Down 114" hidden="1">
              <a:extLst>
                <a:ext uri="{63B3BB69-23CF-44E3-9099-C40C66FF867C}">
                  <a14:compatExt spid="_x0000_s23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2</xdr:col>
          <xdr:colOff>9525</xdr:colOff>
          <xdr:row>47</xdr:row>
          <xdr:rowOff>0</xdr:rowOff>
        </xdr:to>
        <xdr:sp macro="" textlink="">
          <xdr:nvSpPr>
            <xdr:cNvPr id="231576" name="Drop Down 152" hidden="1">
              <a:extLst>
                <a:ext uri="{63B3BB69-23CF-44E3-9099-C40C66FF867C}">
                  <a14:compatExt spid="_x0000_s23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0</xdr:rowOff>
        </xdr:from>
        <xdr:to>
          <xdr:col>1</xdr:col>
          <xdr:colOff>28575</xdr:colOff>
          <xdr:row>47</xdr:row>
          <xdr:rowOff>19050</xdr:rowOff>
        </xdr:to>
        <xdr:sp macro="" textlink="">
          <xdr:nvSpPr>
            <xdr:cNvPr id="231578" name="Drop Down 154" hidden="1">
              <a:extLst>
                <a:ext uri="{63B3BB69-23CF-44E3-9099-C40C66FF867C}">
                  <a14:compatExt spid="_x0000_s23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19050</xdr:rowOff>
        </xdr:from>
        <xdr:to>
          <xdr:col>2</xdr:col>
          <xdr:colOff>0</xdr:colOff>
          <xdr:row>48</xdr:row>
          <xdr:rowOff>19050</xdr:rowOff>
        </xdr:to>
        <xdr:sp macro="" textlink="">
          <xdr:nvSpPr>
            <xdr:cNvPr id="231579" name="Drop Down 155" hidden="1">
              <a:extLst>
                <a:ext uri="{63B3BB69-23CF-44E3-9099-C40C66FF867C}">
                  <a14:compatExt spid="_x0000_s23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0</xdr:rowOff>
        </xdr:from>
        <xdr:to>
          <xdr:col>1</xdr:col>
          <xdr:colOff>9525</xdr:colOff>
          <xdr:row>48</xdr:row>
          <xdr:rowOff>19050</xdr:rowOff>
        </xdr:to>
        <xdr:sp macro="" textlink="">
          <xdr:nvSpPr>
            <xdr:cNvPr id="231580" name="Drop Down 156" hidden="1">
              <a:extLst>
                <a:ext uri="{63B3BB69-23CF-44E3-9099-C40C66FF867C}">
                  <a14:compatExt spid="_x0000_s23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231581" name="Drop Down 157" hidden="1">
              <a:extLst>
                <a:ext uri="{63B3BB69-23CF-44E3-9099-C40C66FF867C}">
                  <a14:compatExt spid="_x0000_s23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231582" name="Drop Down 158" hidden="1">
              <a:extLst>
                <a:ext uri="{63B3BB69-23CF-44E3-9099-C40C66FF867C}">
                  <a14:compatExt spid="_x0000_s23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95</xdr:row>
          <xdr:rowOff>9525</xdr:rowOff>
        </xdr:from>
        <xdr:to>
          <xdr:col>2</xdr:col>
          <xdr:colOff>0</xdr:colOff>
          <xdr:row>96</xdr:row>
          <xdr:rowOff>9525</xdr:rowOff>
        </xdr:to>
        <xdr:sp macro="" textlink="">
          <xdr:nvSpPr>
            <xdr:cNvPr id="231583" name="Drop Down 159" hidden="1">
              <a:extLst>
                <a:ext uri="{63B3BB69-23CF-44E3-9099-C40C66FF867C}">
                  <a14:compatExt spid="_x0000_s23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95</xdr:row>
          <xdr:rowOff>9525</xdr:rowOff>
        </xdr:from>
        <xdr:to>
          <xdr:col>0</xdr:col>
          <xdr:colOff>2743200</xdr:colOff>
          <xdr:row>96</xdr:row>
          <xdr:rowOff>9525</xdr:rowOff>
        </xdr:to>
        <xdr:sp macro="" textlink="">
          <xdr:nvSpPr>
            <xdr:cNvPr id="231584" name="Drop Down 160" hidden="1">
              <a:extLst>
                <a:ext uri="{63B3BB69-23CF-44E3-9099-C40C66FF867C}">
                  <a14:compatExt spid="_x0000_s23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1066800</xdr:colOff>
          <xdr:row>3</xdr:row>
          <xdr:rowOff>200025</xdr:rowOff>
        </xdr:to>
        <xdr:sp macro="" textlink="">
          <xdr:nvSpPr>
            <xdr:cNvPr id="162817" name="Drop Down 1" hidden="1">
              <a:extLst>
                <a:ext uri="{63B3BB69-23CF-44E3-9099-C40C66FF867C}">
                  <a14:compatExt spid="_x0000_s16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162818" name="Drop Down 2" hidden="1">
              <a:extLst>
                <a:ext uri="{63B3BB69-23CF-44E3-9099-C40C66FF867C}">
                  <a14:compatExt spid="_x0000_s16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162819" name="Drop Down 3" hidden="1">
              <a:extLst>
                <a:ext uri="{63B3BB69-23CF-44E3-9099-C40C66FF867C}">
                  <a14:compatExt spid="_x0000_s16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162820" name="Drop Down 4" hidden="1">
              <a:extLst>
                <a:ext uri="{63B3BB69-23CF-44E3-9099-C40C66FF867C}">
                  <a14:compatExt spid="_x0000_s16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162821" name="Drop Down 5" hidden="1">
              <a:extLst>
                <a:ext uri="{63B3BB69-23CF-44E3-9099-C40C66FF867C}">
                  <a14:compatExt spid="_x0000_s16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876300</xdr:colOff>
          <xdr:row>19</xdr:row>
          <xdr:rowOff>0</xdr:rowOff>
        </xdr:to>
        <xdr:sp macro="" textlink="">
          <xdr:nvSpPr>
            <xdr:cNvPr id="162822" name="Drop Down 6" hidden="1">
              <a:extLst>
                <a:ext uri="{63B3BB69-23CF-44E3-9099-C40C66FF867C}">
                  <a14:compatExt spid="_x0000_s16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876300</xdr:colOff>
          <xdr:row>20</xdr:row>
          <xdr:rowOff>0</xdr:rowOff>
        </xdr:to>
        <xdr:sp macro="" textlink="">
          <xdr:nvSpPr>
            <xdr:cNvPr id="162823" name="Drop Down 7" hidden="1">
              <a:extLst>
                <a:ext uri="{63B3BB69-23CF-44E3-9099-C40C66FF867C}">
                  <a14:compatExt spid="_x0000_s16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162824" name="Drop Down 8" hidden="1">
              <a:extLst>
                <a:ext uri="{63B3BB69-23CF-44E3-9099-C40C66FF867C}">
                  <a14:compatExt spid="_x0000_s16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162825" name="Drop Down 9" hidden="1">
              <a:extLst>
                <a:ext uri="{63B3BB69-23CF-44E3-9099-C40C66FF867C}">
                  <a14:compatExt spid="_x0000_s16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162826" name="Drop Down 10" hidden="1">
              <a:extLst>
                <a:ext uri="{63B3BB69-23CF-44E3-9099-C40C66FF867C}">
                  <a14:compatExt spid="_x0000_s16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162827" name="Drop Down 11" hidden="1">
              <a:extLst>
                <a:ext uri="{63B3BB69-23CF-44E3-9099-C40C66FF867C}">
                  <a14:compatExt spid="_x0000_s16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162828" name="Drop Down 12" hidden="1">
              <a:extLst>
                <a:ext uri="{63B3BB69-23CF-44E3-9099-C40C66FF867C}">
                  <a14:compatExt spid="_x0000_s16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162829" name="Drop Down 13" hidden="1">
              <a:extLst>
                <a:ext uri="{63B3BB69-23CF-44E3-9099-C40C66FF867C}">
                  <a14:compatExt spid="_x0000_s16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162830" name="Drop Down 14" hidden="1">
              <a:extLst>
                <a:ext uri="{63B3BB69-23CF-44E3-9099-C40C66FF867C}">
                  <a14:compatExt spid="_x0000_s16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876300</xdr:colOff>
          <xdr:row>21</xdr:row>
          <xdr:rowOff>0</xdr:rowOff>
        </xdr:to>
        <xdr:sp macro="" textlink="">
          <xdr:nvSpPr>
            <xdr:cNvPr id="162831" name="Drop Down 15" hidden="1">
              <a:extLst>
                <a:ext uri="{63B3BB69-23CF-44E3-9099-C40C66FF867C}">
                  <a14:compatExt spid="_x0000_s16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876300</xdr:colOff>
          <xdr:row>23</xdr:row>
          <xdr:rowOff>0</xdr:rowOff>
        </xdr:to>
        <xdr:sp macro="" textlink="">
          <xdr:nvSpPr>
            <xdr:cNvPr id="162832" name="Drop Down 16" hidden="1">
              <a:extLst>
                <a:ext uri="{63B3BB69-23CF-44E3-9099-C40C66FF867C}">
                  <a14:compatExt spid="_x0000_s16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876300</xdr:colOff>
          <xdr:row>24</xdr:row>
          <xdr:rowOff>0</xdr:rowOff>
        </xdr:to>
        <xdr:sp macro="" textlink="">
          <xdr:nvSpPr>
            <xdr:cNvPr id="162833" name="Drop Down 17" hidden="1">
              <a:extLst>
                <a:ext uri="{63B3BB69-23CF-44E3-9099-C40C66FF867C}">
                  <a14:compatExt spid="_x0000_s16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876300</xdr:colOff>
          <xdr:row>24</xdr:row>
          <xdr:rowOff>0</xdr:rowOff>
        </xdr:to>
        <xdr:sp macro="" textlink="">
          <xdr:nvSpPr>
            <xdr:cNvPr id="162834" name="Drop Down 18" hidden="1">
              <a:extLst>
                <a:ext uri="{63B3BB69-23CF-44E3-9099-C40C66FF867C}">
                  <a14:compatExt spid="_x0000_s16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876300</xdr:colOff>
          <xdr:row>24</xdr:row>
          <xdr:rowOff>190500</xdr:rowOff>
        </xdr:to>
        <xdr:sp macro="" textlink="">
          <xdr:nvSpPr>
            <xdr:cNvPr id="162835" name="Drop Down 19" hidden="1">
              <a:extLst>
                <a:ext uri="{63B3BB69-23CF-44E3-9099-C40C66FF867C}">
                  <a14:compatExt spid="_x0000_s16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876300</xdr:colOff>
          <xdr:row>26</xdr:row>
          <xdr:rowOff>0</xdr:rowOff>
        </xdr:to>
        <xdr:sp macro="" textlink="">
          <xdr:nvSpPr>
            <xdr:cNvPr id="162836" name="Drop Down 20" hidden="1">
              <a:extLst>
                <a:ext uri="{63B3BB69-23CF-44E3-9099-C40C66FF867C}">
                  <a14:compatExt spid="_x0000_s16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876300</xdr:colOff>
          <xdr:row>29</xdr:row>
          <xdr:rowOff>0</xdr:rowOff>
        </xdr:to>
        <xdr:sp macro="" textlink="">
          <xdr:nvSpPr>
            <xdr:cNvPr id="162837" name="Drop Down 21" hidden="1">
              <a:extLst>
                <a:ext uri="{63B3BB69-23CF-44E3-9099-C40C66FF867C}">
                  <a14:compatExt spid="_x0000_s16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876300</xdr:colOff>
          <xdr:row>22</xdr:row>
          <xdr:rowOff>0</xdr:rowOff>
        </xdr:to>
        <xdr:sp macro="" textlink="">
          <xdr:nvSpPr>
            <xdr:cNvPr id="162838" name="Drop Down 22" hidden="1">
              <a:extLst>
                <a:ext uri="{63B3BB69-23CF-44E3-9099-C40C66FF867C}">
                  <a14:compatExt spid="_x0000_s16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0</xdr:rowOff>
        </xdr:from>
        <xdr:to>
          <xdr:col>1</xdr:col>
          <xdr:colOff>0</xdr:colOff>
          <xdr:row>50</xdr:row>
          <xdr:rowOff>0</xdr:rowOff>
        </xdr:to>
        <xdr:sp macro="" textlink="">
          <xdr:nvSpPr>
            <xdr:cNvPr id="162839" name="Drop Down 23" hidden="1">
              <a:extLst>
                <a:ext uri="{63B3BB69-23CF-44E3-9099-C40C66FF867C}">
                  <a14:compatExt spid="_x0000_s16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162840" name="Drop Down 24" hidden="1">
              <a:extLst>
                <a:ext uri="{63B3BB69-23CF-44E3-9099-C40C66FF867C}">
                  <a14:compatExt spid="_x0000_s16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162841" name="Drop Down 25" hidden="1">
              <a:extLst>
                <a:ext uri="{63B3BB69-23CF-44E3-9099-C40C66FF867C}">
                  <a14:compatExt spid="_x0000_s16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162842" name="Drop Down 26" hidden="1">
              <a:extLst>
                <a:ext uri="{63B3BB69-23CF-44E3-9099-C40C66FF867C}">
                  <a14:compatExt spid="_x0000_s16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162843" name="Drop Down 27" hidden="1">
              <a:extLst>
                <a:ext uri="{63B3BB69-23CF-44E3-9099-C40C66FF867C}">
                  <a14:compatExt spid="_x0000_s16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162844" name="Drop Down 28" hidden="1">
              <a:extLst>
                <a:ext uri="{63B3BB69-23CF-44E3-9099-C40C66FF867C}">
                  <a14:compatExt spid="_x0000_s16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0</xdr:rowOff>
        </xdr:from>
        <xdr:to>
          <xdr:col>1</xdr:col>
          <xdr:colOff>0</xdr:colOff>
          <xdr:row>63</xdr:row>
          <xdr:rowOff>0</xdr:rowOff>
        </xdr:to>
        <xdr:sp macro="" textlink="">
          <xdr:nvSpPr>
            <xdr:cNvPr id="162845" name="Drop Down 29" hidden="1">
              <a:extLst>
                <a:ext uri="{63B3BB69-23CF-44E3-9099-C40C66FF867C}">
                  <a14:compatExt spid="_x0000_s16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162846" name="Drop Down 30" hidden="1">
              <a:extLst>
                <a:ext uri="{63B3BB69-23CF-44E3-9099-C40C66FF867C}">
                  <a14:compatExt spid="_x0000_s16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162847" name="Drop Down 31" hidden="1">
              <a:extLst>
                <a:ext uri="{63B3BB69-23CF-44E3-9099-C40C66FF867C}">
                  <a14:compatExt spid="_x0000_s16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52</xdr:row>
          <xdr:rowOff>0</xdr:rowOff>
        </xdr:from>
        <xdr:to>
          <xdr:col>1</xdr:col>
          <xdr:colOff>9525</xdr:colOff>
          <xdr:row>53</xdr:row>
          <xdr:rowOff>0</xdr:rowOff>
        </xdr:to>
        <xdr:sp macro="" textlink="">
          <xdr:nvSpPr>
            <xdr:cNvPr id="162848" name="Drop Down 32" hidden="1">
              <a:extLst>
                <a:ext uri="{63B3BB69-23CF-44E3-9099-C40C66FF867C}">
                  <a14:compatExt spid="_x0000_s16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162849" name="Drop Down 33" hidden="1">
              <a:extLst>
                <a:ext uri="{63B3BB69-23CF-44E3-9099-C40C66FF867C}">
                  <a14:compatExt spid="_x0000_s16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876300</xdr:colOff>
          <xdr:row>50</xdr:row>
          <xdr:rowOff>0</xdr:rowOff>
        </xdr:to>
        <xdr:sp macro="" textlink="">
          <xdr:nvSpPr>
            <xdr:cNvPr id="162850" name="Drop Down 34" hidden="1">
              <a:extLst>
                <a:ext uri="{63B3BB69-23CF-44E3-9099-C40C66FF867C}">
                  <a14:compatExt spid="_x0000_s16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876300</xdr:colOff>
          <xdr:row>51</xdr:row>
          <xdr:rowOff>0</xdr:rowOff>
        </xdr:to>
        <xdr:sp macro="" textlink="">
          <xdr:nvSpPr>
            <xdr:cNvPr id="162851" name="Drop Down 35" hidden="1">
              <a:extLst>
                <a:ext uri="{63B3BB69-23CF-44E3-9099-C40C66FF867C}">
                  <a14:compatExt spid="_x0000_s16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876300</xdr:colOff>
          <xdr:row>52</xdr:row>
          <xdr:rowOff>0</xdr:rowOff>
        </xdr:to>
        <xdr:sp macro="" textlink="">
          <xdr:nvSpPr>
            <xdr:cNvPr id="162852" name="Drop Down 36" hidden="1">
              <a:extLst>
                <a:ext uri="{63B3BB69-23CF-44E3-9099-C40C66FF867C}">
                  <a14:compatExt spid="_x0000_s16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876300</xdr:colOff>
          <xdr:row>53</xdr:row>
          <xdr:rowOff>0</xdr:rowOff>
        </xdr:to>
        <xdr:sp macro="" textlink="">
          <xdr:nvSpPr>
            <xdr:cNvPr id="162853" name="Drop Down 37" hidden="1">
              <a:extLst>
                <a:ext uri="{63B3BB69-23CF-44E3-9099-C40C66FF867C}">
                  <a14:compatExt spid="_x0000_s16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162854" name="Drop Down 38" hidden="1">
              <a:extLst>
                <a:ext uri="{63B3BB69-23CF-44E3-9099-C40C66FF867C}">
                  <a14:compatExt spid="_x0000_s16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876300</xdr:colOff>
          <xdr:row>56</xdr:row>
          <xdr:rowOff>0</xdr:rowOff>
        </xdr:to>
        <xdr:sp macro="" textlink="">
          <xdr:nvSpPr>
            <xdr:cNvPr id="162855" name="Drop Down 39" hidden="1">
              <a:extLst>
                <a:ext uri="{63B3BB69-23CF-44E3-9099-C40C66FF867C}">
                  <a14:compatExt spid="_x0000_s16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62856" name="Drop Down 40" hidden="1">
              <a:extLst>
                <a:ext uri="{63B3BB69-23CF-44E3-9099-C40C66FF867C}">
                  <a14:compatExt spid="_x0000_s16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57" name="Drop Down 41" hidden="1">
              <a:extLst>
                <a:ext uri="{63B3BB69-23CF-44E3-9099-C40C66FF867C}">
                  <a14:compatExt spid="_x0000_s16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162858" name="Drop Down 42" hidden="1">
              <a:extLst>
                <a:ext uri="{63B3BB69-23CF-44E3-9099-C40C66FF867C}">
                  <a14:compatExt spid="_x0000_s16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876300</xdr:colOff>
          <xdr:row>63</xdr:row>
          <xdr:rowOff>0</xdr:rowOff>
        </xdr:to>
        <xdr:sp macro="" textlink="">
          <xdr:nvSpPr>
            <xdr:cNvPr id="162859" name="Drop Down 43" hidden="1">
              <a:extLst>
                <a:ext uri="{63B3BB69-23CF-44E3-9099-C40C66FF867C}">
                  <a14:compatExt spid="_x0000_s16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876300</xdr:colOff>
          <xdr:row>64</xdr:row>
          <xdr:rowOff>0</xdr:rowOff>
        </xdr:to>
        <xdr:sp macro="" textlink="">
          <xdr:nvSpPr>
            <xdr:cNvPr id="162860" name="Drop Down 44" hidden="1">
              <a:extLst>
                <a:ext uri="{63B3BB69-23CF-44E3-9099-C40C66FF867C}">
                  <a14:compatExt spid="_x0000_s16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162861" name="Drop Down 45" hidden="1">
              <a:extLst>
                <a:ext uri="{63B3BB69-23CF-44E3-9099-C40C66FF867C}">
                  <a14:compatExt spid="_x0000_s16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19050</xdr:colOff>
          <xdr:row>87</xdr:row>
          <xdr:rowOff>0</xdr:rowOff>
        </xdr:to>
        <xdr:sp macro="" textlink="">
          <xdr:nvSpPr>
            <xdr:cNvPr id="162862" name="Drop Down 46" hidden="1">
              <a:extLst>
                <a:ext uri="{63B3BB69-23CF-44E3-9099-C40C66FF867C}">
                  <a14:compatExt spid="_x0000_s16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162863" name="Drop Down 47" hidden="1">
              <a:extLst>
                <a:ext uri="{63B3BB69-23CF-44E3-9099-C40C66FF867C}">
                  <a14:compatExt spid="_x0000_s16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162864" name="Drop Down 48" hidden="1">
              <a:extLst>
                <a:ext uri="{63B3BB69-23CF-44E3-9099-C40C66FF867C}">
                  <a14:compatExt spid="_x0000_s16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162865" name="Drop Down 49" hidden="1">
              <a:extLst>
                <a:ext uri="{63B3BB69-23CF-44E3-9099-C40C66FF867C}">
                  <a14:compatExt spid="_x0000_s16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162866" name="Drop Down 50" hidden="1">
              <a:extLst>
                <a:ext uri="{63B3BB69-23CF-44E3-9099-C40C66FF867C}">
                  <a14:compatExt spid="_x0000_s16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162867" name="Drop Down 51" hidden="1">
              <a:extLst>
                <a:ext uri="{63B3BB69-23CF-44E3-9099-C40C66FF867C}">
                  <a14:compatExt spid="_x0000_s16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162868" name="Drop Down 52" hidden="1">
              <a:extLst>
                <a:ext uri="{63B3BB69-23CF-44E3-9099-C40C66FF867C}">
                  <a14:compatExt spid="_x0000_s16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0</xdr:rowOff>
        </xdr:from>
        <xdr:to>
          <xdr:col>1</xdr:col>
          <xdr:colOff>0</xdr:colOff>
          <xdr:row>54</xdr:row>
          <xdr:rowOff>0</xdr:rowOff>
        </xdr:to>
        <xdr:sp macro="" textlink="">
          <xdr:nvSpPr>
            <xdr:cNvPr id="162869" name="Drop Down 53" hidden="1">
              <a:extLst>
                <a:ext uri="{63B3BB69-23CF-44E3-9099-C40C66FF867C}">
                  <a14:compatExt spid="_x0000_s16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876300</xdr:colOff>
          <xdr:row>54</xdr:row>
          <xdr:rowOff>0</xdr:rowOff>
        </xdr:to>
        <xdr:sp macro="" textlink="">
          <xdr:nvSpPr>
            <xdr:cNvPr id="162870" name="Drop Down 54" hidden="1">
              <a:extLst>
                <a:ext uri="{63B3BB69-23CF-44E3-9099-C40C66FF867C}">
                  <a14:compatExt spid="_x0000_s16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162871" name="Drop Down 55" hidden="1">
              <a:extLst>
                <a:ext uri="{63B3BB69-23CF-44E3-9099-C40C66FF867C}">
                  <a14:compatExt spid="_x0000_s16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876300</xdr:colOff>
          <xdr:row>55</xdr:row>
          <xdr:rowOff>0</xdr:rowOff>
        </xdr:to>
        <xdr:sp macro="" textlink="">
          <xdr:nvSpPr>
            <xdr:cNvPr id="162872" name="Drop Down 56" hidden="1">
              <a:extLst>
                <a:ext uri="{63B3BB69-23CF-44E3-9099-C40C66FF867C}">
                  <a14:compatExt spid="_x0000_s16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162873" name="Drop Down 57" hidden="1">
              <a:extLst>
                <a:ext uri="{63B3BB69-23CF-44E3-9099-C40C66FF867C}">
                  <a14:compatExt spid="_x0000_s16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162874" name="Drop Down 58" hidden="1">
              <a:extLst>
                <a:ext uri="{63B3BB69-23CF-44E3-9099-C40C66FF867C}">
                  <a14:compatExt spid="_x0000_s16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876300</xdr:colOff>
          <xdr:row>27</xdr:row>
          <xdr:rowOff>0</xdr:rowOff>
        </xdr:to>
        <xdr:sp macro="" textlink="">
          <xdr:nvSpPr>
            <xdr:cNvPr id="162875" name="Drop Down 59" hidden="1">
              <a:extLst>
                <a:ext uri="{63B3BB69-23CF-44E3-9099-C40C66FF867C}">
                  <a14:compatExt spid="_x0000_s16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876300</xdr:colOff>
          <xdr:row>28</xdr:row>
          <xdr:rowOff>0</xdr:rowOff>
        </xdr:to>
        <xdr:sp macro="" textlink="">
          <xdr:nvSpPr>
            <xdr:cNvPr id="162876" name="Drop Down 60" hidden="1">
              <a:extLst>
                <a:ext uri="{63B3BB69-23CF-44E3-9099-C40C66FF867C}">
                  <a14:compatExt spid="_x0000_s16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162877" name="Drop Down 61" hidden="1">
              <a:extLst>
                <a:ext uri="{63B3BB69-23CF-44E3-9099-C40C66FF867C}">
                  <a14:compatExt spid="_x0000_s16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19050</xdr:rowOff>
        </xdr:from>
        <xdr:to>
          <xdr:col>2</xdr:col>
          <xdr:colOff>0</xdr:colOff>
          <xdr:row>32</xdr:row>
          <xdr:rowOff>19050</xdr:rowOff>
        </xdr:to>
        <xdr:sp macro="" textlink="">
          <xdr:nvSpPr>
            <xdr:cNvPr id="162878" name="Drop Down 62" hidden="1">
              <a:extLst>
                <a:ext uri="{63B3BB69-23CF-44E3-9099-C40C66FF867C}">
                  <a14:compatExt spid="_x0000_s16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1</xdr:col>
          <xdr:colOff>0</xdr:colOff>
          <xdr:row>34</xdr:row>
          <xdr:rowOff>9525</xdr:rowOff>
        </xdr:to>
        <xdr:sp macro="" textlink="">
          <xdr:nvSpPr>
            <xdr:cNvPr id="162879" name="Drop Down 63" hidden="1">
              <a:extLst>
                <a:ext uri="{63B3BB69-23CF-44E3-9099-C40C66FF867C}">
                  <a14:compatExt spid="_x0000_s16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0</xdr:rowOff>
        </xdr:from>
        <xdr:to>
          <xdr:col>1</xdr:col>
          <xdr:colOff>885825</xdr:colOff>
          <xdr:row>34</xdr:row>
          <xdr:rowOff>0</xdr:rowOff>
        </xdr:to>
        <xdr:sp macro="" textlink="">
          <xdr:nvSpPr>
            <xdr:cNvPr id="162880" name="Drop Down 64" hidden="1">
              <a:extLst>
                <a:ext uri="{63B3BB69-23CF-44E3-9099-C40C66FF867C}">
                  <a14:compatExt spid="_x0000_s16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162881" name="Drop Down 65" hidden="1">
              <a:extLst>
                <a:ext uri="{63B3BB69-23CF-44E3-9099-C40C66FF867C}">
                  <a14:compatExt spid="_x0000_s16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62882" name="Drop Down 66" hidden="1">
              <a:extLst>
                <a:ext uri="{63B3BB69-23CF-44E3-9099-C40C66FF867C}">
                  <a14:compatExt spid="_x0000_s16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162883" name="Drop Down 67" hidden="1">
              <a:extLst>
                <a:ext uri="{63B3BB69-23CF-44E3-9099-C40C66FF867C}">
                  <a14:compatExt spid="_x0000_s16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0</xdr:colOff>
          <xdr:row>35</xdr:row>
          <xdr:rowOff>0</xdr:rowOff>
        </xdr:to>
        <xdr:sp macro="" textlink="">
          <xdr:nvSpPr>
            <xdr:cNvPr id="162884" name="Drop Down 68" hidden="1">
              <a:extLst>
                <a:ext uri="{63B3BB69-23CF-44E3-9099-C40C66FF867C}">
                  <a14:compatExt spid="_x0000_s16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876300</xdr:colOff>
          <xdr:row>35</xdr:row>
          <xdr:rowOff>0</xdr:rowOff>
        </xdr:to>
        <xdr:sp macro="" textlink="">
          <xdr:nvSpPr>
            <xdr:cNvPr id="162885" name="Drop Down 69" hidden="1">
              <a:extLst>
                <a:ext uri="{63B3BB69-23CF-44E3-9099-C40C66FF867C}">
                  <a14:compatExt spid="_x0000_s16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9525</xdr:rowOff>
        </xdr:from>
        <xdr:to>
          <xdr:col>1</xdr:col>
          <xdr:colOff>0</xdr:colOff>
          <xdr:row>65</xdr:row>
          <xdr:rowOff>9525</xdr:rowOff>
        </xdr:to>
        <xdr:sp macro="" textlink="">
          <xdr:nvSpPr>
            <xdr:cNvPr id="162886" name="Drop Down 70" hidden="1">
              <a:extLst>
                <a:ext uri="{63B3BB69-23CF-44E3-9099-C40C66FF867C}">
                  <a14:compatExt spid="_x0000_s16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876300</xdr:colOff>
          <xdr:row>65</xdr:row>
          <xdr:rowOff>0</xdr:rowOff>
        </xdr:to>
        <xdr:sp macro="" textlink="">
          <xdr:nvSpPr>
            <xdr:cNvPr id="162887" name="Drop Down 71" hidden="1">
              <a:extLst>
                <a:ext uri="{63B3BB69-23CF-44E3-9099-C40C66FF867C}">
                  <a14:compatExt spid="_x0000_s16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162888" name="Drop Down 72" hidden="1">
              <a:extLst>
                <a:ext uri="{63B3BB69-23CF-44E3-9099-C40C66FF867C}">
                  <a14:compatExt spid="_x0000_s16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876300</xdr:colOff>
          <xdr:row>31</xdr:row>
          <xdr:rowOff>19050</xdr:rowOff>
        </xdr:to>
        <xdr:sp macro="" textlink="">
          <xdr:nvSpPr>
            <xdr:cNvPr id="162889" name="Drop Down 73" hidden="1">
              <a:extLst>
                <a:ext uri="{63B3BB69-23CF-44E3-9099-C40C66FF867C}">
                  <a14:compatExt spid="_x0000_s16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162890" name="Drop Down 74" hidden="1">
              <a:extLst>
                <a:ext uri="{63B3BB69-23CF-44E3-9099-C40C66FF867C}">
                  <a14:compatExt spid="_x0000_s16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xdr:col>
          <xdr:colOff>876300</xdr:colOff>
          <xdr:row>61</xdr:row>
          <xdr:rowOff>9525</xdr:rowOff>
        </xdr:to>
        <xdr:sp macro="" textlink="">
          <xdr:nvSpPr>
            <xdr:cNvPr id="162891" name="Drop Down 75" hidden="1">
              <a:extLst>
                <a:ext uri="{63B3BB69-23CF-44E3-9099-C40C66FF867C}">
                  <a14:compatExt spid="_x0000_s16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876300</xdr:colOff>
          <xdr:row>57</xdr:row>
          <xdr:rowOff>0</xdr:rowOff>
        </xdr:to>
        <xdr:sp macro="" textlink="">
          <xdr:nvSpPr>
            <xdr:cNvPr id="162892" name="Drop Down 76" hidden="1">
              <a:extLst>
                <a:ext uri="{63B3BB69-23CF-44E3-9099-C40C66FF867C}">
                  <a14:compatExt spid="_x0000_s16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3" name="Drop Down 77" hidden="1">
              <a:extLst>
                <a:ext uri="{63B3BB69-23CF-44E3-9099-C40C66FF867C}">
                  <a14:compatExt spid="_x0000_s16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4" name="Drop Down 78" hidden="1">
              <a:extLst>
                <a:ext uri="{63B3BB69-23CF-44E3-9099-C40C66FF867C}">
                  <a14:compatExt spid="_x0000_s16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1</xdr:col>
          <xdr:colOff>885825</xdr:colOff>
          <xdr:row>60</xdr:row>
          <xdr:rowOff>9525</xdr:rowOff>
        </xdr:to>
        <xdr:sp macro="" textlink="">
          <xdr:nvSpPr>
            <xdr:cNvPr id="162895" name="Drop Down 79" hidden="1">
              <a:extLst>
                <a:ext uri="{63B3BB69-23CF-44E3-9099-C40C66FF867C}">
                  <a14:compatExt spid="_x0000_s16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6" name="Drop Down 80" hidden="1">
              <a:extLst>
                <a:ext uri="{63B3BB69-23CF-44E3-9099-C40C66FF867C}">
                  <a14:compatExt spid="_x0000_s16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7" name="Drop Down 81" hidden="1">
              <a:extLst>
                <a:ext uri="{63B3BB69-23CF-44E3-9099-C40C66FF867C}">
                  <a14:compatExt spid="_x0000_s16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8" name="Drop Down 82" hidden="1">
              <a:extLst>
                <a:ext uri="{63B3BB69-23CF-44E3-9099-C40C66FF867C}">
                  <a14:compatExt spid="_x0000_s16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9" name="Drop Down 83" hidden="1">
              <a:extLst>
                <a:ext uri="{63B3BB69-23CF-44E3-9099-C40C66FF867C}">
                  <a14:compatExt spid="_x0000_s16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900" name="Drop Down 84" hidden="1">
              <a:extLst>
                <a:ext uri="{63B3BB69-23CF-44E3-9099-C40C66FF867C}">
                  <a14:compatExt spid="_x0000_s16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2</xdr:col>
          <xdr:colOff>0</xdr:colOff>
          <xdr:row>59</xdr:row>
          <xdr:rowOff>9525</xdr:rowOff>
        </xdr:to>
        <xdr:sp macro="" textlink="">
          <xdr:nvSpPr>
            <xdr:cNvPr id="162901" name="Drop Down 85" hidden="1">
              <a:extLst>
                <a:ext uri="{63B3BB69-23CF-44E3-9099-C40C66FF867C}">
                  <a14:compatExt spid="_x0000_s1629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902" name="Drop Down 86" hidden="1">
              <a:extLst>
                <a:ext uri="{63B3BB69-23CF-44E3-9099-C40C66FF867C}">
                  <a14:compatExt spid="_x0000_s16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0</xdr:rowOff>
        </xdr:from>
        <xdr:to>
          <xdr:col>2</xdr:col>
          <xdr:colOff>0</xdr:colOff>
          <xdr:row>58</xdr:row>
          <xdr:rowOff>0</xdr:rowOff>
        </xdr:to>
        <xdr:sp macro="" textlink="">
          <xdr:nvSpPr>
            <xdr:cNvPr id="162903" name="Drop Down 87" hidden="1">
              <a:extLst>
                <a:ext uri="{63B3BB69-23CF-44E3-9099-C40C66FF867C}">
                  <a14:compatExt spid="_x0000_s16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876300</xdr:colOff>
          <xdr:row>10</xdr:row>
          <xdr:rowOff>200025</xdr:rowOff>
        </xdr:to>
        <xdr:sp macro="" textlink="">
          <xdr:nvSpPr>
            <xdr:cNvPr id="162904" name="Drop Down 88" hidden="1">
              <a:extLst>
                <a:ext uri="{63B3BB69-23CF-44E3-9099-C40C66FF867C}">
                  <a14:compatExt spid="_x0000_s16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162905" name="Drop Down 89" hidden="1">
              <a:extLst>
                <a:ext uri="{63B3BB69-23CF-44E3-9099-C40C66FF867C}">
                  <a14:compatExt spid="_x0000_s16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876300</xdr:colOff>
          <xdr:row>30</xdr:row>
          <xdr:rowOff>0</xdr:rowOff>
        </xdr:to>
        <xdr:sp macro="" textlink="">
          <xdr:nvSpPr>
            <xdr:cNvPr id="162906" name="Drop Down 90" hidden="1">
              <a:extLst>
                <a:ext uri="{63B3BB69-23CF-44E3-9099-C40C66FF867C}">
                  <a14:compatExt spid="_x0000_s16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162907" name="Drop Down 91" hidden="1">
              <a:extLst>
                <a:ext uri="{63B3BB69-23CF-44E3-9099-C40C66FF867C}">
                  <a14:compatExt spid="_x0000_s16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1</xdr:col>
          <xdr:colOff>885825</xdr:colOff>
          <xdr:row>33</xdr:row>
          <xdr:rowOff>9525</xdr:rowOff>
        </xdr:to>
        <xdr:sp macro="" textlink="">
          <xdr:nvSpPr>
            <xdr:cNvPr id="162908" name="Drop Down 92" hidden="1">
              <a:extLst>
                <a:ext uri="{63B3BB69-23CF-44E3-9099-C40C66FF867C}">
                  <a14:compatExt spid="_x0000_s16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19050</xdr:colOff>
          <xdr:row>89</xdr:row>
          <xdr:rowOff>190500</xdr:rowOff>
        </xdr:to>
        <xdr:sp macro="" textlink="">
          <xdr:nvSpPr>
            <xdr:cNvPr id="162909" name="Drop Down 93" hidden="1">
              <a:extLst>
                <a:ext uri="{63B3BB69-23CF-44E3-9099-C40C66FF867C}">
                  <a14:compatExt spid="_x0000_s16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162910" name="Drop Down 94" hidden="1">
              <a:extLst>
                <a:ext uri="{63B3BB69-23CF-44E3-9099-C40C66FF867C}">
                  <a14:compatExt spid="_x0000_s16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19050</xdr:colOff>
          <xdr:row>90</xdr:row>
          <xdr:rowOff>190500</xdr:rowOff>
        </xdr:to>
        <xdr:sp macro="" textlink="">
          <xdr:nvSpPr>
            <xdr:cNvPr id="162911" name="Drop Down 95" hidden="1">
              <a:extLst>
                <a:ext uri="{63B3BB69-23CF-44E3-9099-C40C66FF867C}">
                  <a14:compatExt spid="_x0000_s16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162912" name="Drop Down 96" hidden="1">
              <a:extLst>
                <a:ext uri="{63B3BB69-23CF-44E3-9099-C40C66FF867C}">
                  <a14:compatExt spid="_x0000_s16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162913" name="Drop Down 97" hidden="1">
              <a:extLst>
                <a:ext uri="{63B3BB69-23CF-44E3-9099-C40C66FF867C}">
                  <a14:compatExt spid="_x0000_s16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162914" name="Drop Down 98" hidden="1">
              <a:extLst>
                <a:ext uri="{63B3BB69-23CF-44E3-9099-C40C66FF867C}">
                  <a14:compatExt spid="_x0000_s16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162915" name="Drop Down 99" hidden="1">
              <a:extLst>
                <a:ext uri="{63B3BB69-23CF-44E3-9099-C40C66FF867C}">
                  <a14:compatExt spid="_x0000_s16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162916" name="Drop Down 100" hidden="1">
              <a:extLst>
                <a:ext uri="{63B3BB69-23CF-44E3-9099-C40C66FF867C}">
                  <a14:compatExt spid="_x0000_s16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19050</xdr:colOff>
          <xdr:row>92</xdr:row>
          <xdr:rowOff>9525</xdr:rowOff>
        </xdr:to>
        <xdr:sp macro="" textlink="">
          <xdr:nvSpPr>
            <xdr:cNvPr id="162917" name="Drop Down 101" hidden="1">
              <a:extLst>
                <a:ext uri="{63B3BB69-23CF-44E3-9099-C40C66FF867C}">
                  <a14:compatExt spid="_x0000_s16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19050</xdr:rowOff>
        </xdr:to>
        <xdr:sp macro="" textlink="">
          <xdr:nvSpPr>
            <xdr:cNvPr id="162918" name="Drop Down 102" hidden="1">
              <a:extLst>
                <a:ext uri="{63B3BB69-23CF-44E3-9099-C40C66FF867C}">
                  <a14:compatExt spid="_x0000_s16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162919" name="Drop Down 103" hidden="1">
              <a:extLst>
                <a:ext uri="{63B3BB69-23CF-44E3-9099-C40C66FF867C}">
                  <a14:compatExt spid="_x0000_s16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162920" name="Drop Down 104" hidden="1">
              <a:extLst>
                <a:ext uri="{63B3BB69-23CF-44E3-9099-C40C66FF867C}">
                  <a14:compatExt spid="_x0000_s16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162921" name="Drop Down 105" hidden="1">
              <a:extLst>
                <a:ext uri="{63B3BB69-23CF-44E3-9099-C40C66FF867C}">
                  <a14:compatExt spid="_x0000_s16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19050</xdr:rowOff>
        </xdr:to>
        <xdr:sp macro="" textlink="">
          <xdr:nvSpPr>
            <xdr:cNvPr id="162922" name="Drop Down 106" hidden="1">
              <a:extLst>
                <a:ext uri="{63B3BB69-23CF-44E3-9099-C40C66FF867C}">
                  <a14:compatExt spid="_x0000_s16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19050</xdr:rowOff>
        </xdr:to>
        <xdr:sp macro="" textlink="">
          <xdr:nvSpPr>
            <xdr:cNvPr id="162923" name="Drop Down 107" hidden="1">
              <a:extLst>
                <a:ext uri="{63B3BB69-23CF-44E3-9099-C40C66FF867C}">
                  <a14:compatExt spid="_x0000_s16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19050</xdr:colOff>
          <xdr:row>95</xdr:row>
          <xdr:rowOff>9525</xdr:rowOff>
        </xdr:to>
        <xdr:sp macro="" textlink="">
          <xdr:nvSpPr>
            <xdr:cNvPr id="162924" name="Drop Down 108" hidden="1">
              <a:extLst>
                <a:ext uri="{63B3BB69-23CF-44E3-9099-C40C66FF867C}">
                  <a14:compatExt spid="_x0000_s16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0</xdr:colOff>
          <xdr:row>37</xdr:row>
          <xdr:rowOff>0</xdr:rowOff>
        </xdr:to>
        <xdr:sp macro="" textlink="">
          <xdr:nvSpPr>
            <xdr:cNvPr id="162925" name="Drop Down 109" hidden="1">
              <a:extLst>
                <a:ext uri="{63B3BB69-23CF-44E3-9099-C40C66FF867C}">
                  <a14:compatExt spid="_x0000_s16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9525</xdr:rowOff>
        </xdr:to>
        <xdr:sp macro="" textlink="">
          <xdr:nvSpPr>
            <xdr:cNvPr id="162926" name="Drop Down 110" hidden="1">
              <a:extLst>
                <a:ext uri="{63B3BB69-23CF-44E3-9099-C40C66FF867C}">
                  <a14:compatExt spid="_x0000_s16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xdr:col>
          <xdr:colOff>885825</xdr:colOff>
          <xdr:row>39</xdr:row>
          <xdr:rowOff>0</xdr:rowOff>
        </xdr:to>
        <xdr:sp macro="" textlink="">
          <xdr:nvSpPr>
            <xdr:cNvPr id="162927" name="Drop Down 111" hidden="1">
              <a:extLst>
                <a:ext uri="{63B3BB69-23CF-44E3-9099-C40C66FF867C}">
                  <a14:compatExt spid="_x0000_s16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0</xdr:rowOff>
        </xdr:from>
        <xdr:to>
          <xdr:col>1</xdr:col>
          <xdr:colOff>9525</xdr:colOff>
          <xdr:row>39</xdr:row>
          <xdr:rowOff>0</xdr:rowOff>
        </xdr:to>
        <xdr:sp macro="" textlink="">
          <xdr:nvSpPr>
            <xdr:cNvPr id="162928" name="Drop Down 112" hidden="1">
              <a:extLst>
                <a:ext uri="{63B3BB69-23CF-44E3-9099-C40C66FF867C}">
                  <a14:compatExt spid="_x0000_s16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xdr:row>
          <xdr:rowOff>190500</xdr:rowOff>
        </xdr:from>
        <xdr:to>
          <xdr:col>1</xdr:col>
          <xdr:colOff>0</xdr:colOff>
          <xdr:row>61</xdr:row>
          <xdr:rowOff>190500</xdr:rowOff>
        </xdr:to>
        <xdr:sp macro="" textlink="">
          <xdr:nvSpPr>
            <xdr:cNvPr id="162929" name="Drop Down 113" hidden="1">
              <a:extLst>
                <a:ext uri="{63B3BB69-23CF-44E3-9099-C40C66FF867C}">
                  <a14:compatExt spid="_x0000_s16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0</xdr:rowOff>
        </xdr:from>
        <xdr:to>
          <xdr:col>1</xdr:col>
          <xdr:colOff>876300</xdr:colOff>
          <xdr:row>62</xdr:row>
          <xdr:rowOff>0</xdr:rowOff>
        </xdr:to>
        <xdr:sp macro="" textlink="">
          <xdr:nvSpPr>
            <xdr:cNvPr id="162930" name="Drop Down 114" hidden="1">
              <a:extLst>
                <a:ext uri="{63B3BB69-23CF-44E3-9099-C40C66FF867C}">
                  <a14:compatExt spid="_x0000_s16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1066800</xdr:colOff>
          <xdr:row>3</xdr:row>
          <xdr:rowOff>200025</xdr:rowOff>
        </xdr:to>
        <xdr:sp macro="" textlink="">
          <xdr:nvSpPr>
            <xdr:cNvPr id="157697" name="Drop Down 1" hidden="1">
              <a:extLst>
                <a:ext uri="{63B3BB69-23CF-44E3-9099-C40C66FF867C}">
                  <a14:compatExt spid="_x0000_s15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157698" name="Drop Down 2" hidden="1">
              <a:extLst>
                <a:ext uri="{63B3BB69-23CF-44E3-9099-C40C66FF867C}">
                  <a14:compatExt spid="_x0000_s15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9525</xdr:rowOff>
        </xdr:from>
        <xdr:to>
          <xdr:col>1</xdr:col>
          <xdr:colOff>0</xdr:colOff>
          <xdr:row>17</xdr:row>
          <xdr:rowOff>9525</xdr:rowOff>
        </xdr:to>
        <xdr:sp macro="" textlink="">
          <xdr:nvSpPr>
            <xdr:cNvPr id="157699" name="Drop Down 3" hidden="1">
              <a:extLst>
                <a:ext uri="{63B3BB69-23CF-44E3-9099-C40C66FF867C}">
                  <a14:compatExt spid="_x0000_s15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9525</xdr:rowOff>
        </xdr:from>
        <xdr:to>
          <xdr:col>1</xdr:col>
          <xdr:colOff>0</xdr:colOff>
          <xdr:row>18</xdr:row>
          <xdr:rowOff>9525</xdr:rowOff>
        </xdr:to>
        <xdr:sp macro="" textlink="">
          <xdr:nvSpPr>
            <xdr:cNvPr id="157700" name="Drop Down 4" hidden="1">
              <a:extLst>
                <a:ext uri="{63B3BB69-23CF-44E3-9099-C40C66FF867C}">
                  <a14:compatExt spid="_x0000_s157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157701" name="Drop Down 5" hidden="1">
              <a:extLst>
                <a:ext uri="{63B3BB69-23CF-44E3-9099-C40C66FF867C}">
                  <a14:compatExt spid="_x0000_s157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876300</xdr:colOff>
          <xdr:row>17</xdr:row>
          <xdr:rowOff>0</xdr:rowOff>
        </xdr:to>
        <xdr:sp macro="" textlink="">
          <xdr:nvSpPr>
            <xdr:cNvPr id="157702" name="Drop Down 6" hidden="1">
              <a:extLst>
                <a:ext uri="{63B3BB69-23CF-44E3-9099-C40C66FF867C}">
                  <a14:compatExt spid="_x0000_s157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876300</xdr:colOff>
          <xdr:row>18</xdr:row>
          <xdr:rowOff>0</xdr:rowOff>
        </xdr:to>
        <xdr:sp macro="" textlink="">
          <xdr:nvSpPr>
            <xdr:cNvPr id="157703" name="Drop Down 7" hidden="1">
              <a:extLst>
                <a:ext uri="{63B3BB69-23CF-44E3-9099-C40C66FF867C}">
                  <a14:compatExt spid="_x0000_s157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157704" name="Drop Down 8" hidden="1">
              <a:extLst>
                <a:ext uri="{63B3BB69-23CF-44E3-9099-C40C66FF867C}">
                  <a14:compatExt spid="_x0000_s157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157705" name="Drop Down 9" hidden="1">
              <a:extLst>
                <a:ext uri="{63B3BB69-23CF-44E3-9099-C40C66FF867C}">
                  <a14:compatExt spid="_x0000_s157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0</xdr:rowOff>
        </xdr:from>
        <xdr:to>
          <xdr:col>1</xdr:col>
          <xdr:colOff>0</xdr:colOff>
          <xdr:row>22</xdr:row>
          <xdr:rowOff>0</xdr:rowOff>
        </xdr:to>
        <xdr:sp macro="" textlink="">
          <xdr:nvSpPr>
            <xdr:cNvPr id="157706" name="Drop Down 10" hidden="1">
              <a:extLst>
                <a:ext uri="{63B3BB69-23CF-44E3-9099-C40C66FF867C}">
                  <a14:compatExt spid="_x0000_s15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1</xdr:col>
          <xdr:colOff>0</xdr:colOff>
          <xdr:row>23</xdr:row>
          <xdr:rowOff>0</xdr:rowOff>
        </xdr:to>
        <xdr:sp macro="" textlink="">
          <xdr:nvSpPr>
            <xdr:cNvPr id="157707" name="Drop Down 11" hidden="1">
              <a:extLst>
                <a:ext uri="{63B3BB69-23CF-44E3-9099-C40C66FF867C}">
                  <a14:compatExt spid="_x0000_s15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1</xdr:col>
          <xdr:colOff>0</xdr:colOff>
          <xdr:row>24</xdr:row>
          <xdr:rowOff>9525</xdr:rowOff>
        </xdr:to>
        <xdr:sp macro="" textlink="">
          <xdr:nvSpPr>
            <xdr:cNvPr id="157708" name="Drop Down 12" hidden="1">
              <a:extLst>
                <a:ext uri="{63B3BB69-23CF-44E3-9099-C40C66FF867C}">
                  <a14:compatExt spid="_x0000_s15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157709" name="Drop Down 13" hidden="1">
              <a:extLst>
                <a:ext uri="{63B3BB69-23CF-44E3-9099-C40C66FF867C}">
                  <a14:compatExt spid="_x0000_s157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157710" name="Drop Down 14" hidden="1">
              <a:extLst>
                <a:ext uri="{63B3BB69-23CF-44E3-9099-C40C66FF867C}">
                  <a14:compatExt spid="_x0000_s15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876300</xdr:colOff>
          <xdr:row>19</xdr:row>
          <xdr:rowOff>0</xdr:rowOff>
        </xdr:to>
        <xdr:sp macro="" textlink="">
          <xdr:nvSpPr>
            <xdr:cNvPr id="157711" name="Drop Down 15" hidden="1">
              <a:extLst>
                <a:ext uri="{63B3BB69-23CF-44E3-9099-C40C66FF867C}">
                  <a14:compatExt spid="_x0000_s157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20</xdr:row>
          <xdr:rowOff>0</xdr:rowOff>
        </xdr:from>
        <xdr:to>
          <xdr:col>1</xdr:col>
          <xdr:colOff>876300</xdr:colOff>
          <xdr:row>21</xdr:row>
          <xdr:rowOff>0</xdr:rowOff>
        </xdr:to>
        <xdr:sp macro="" textlink="">
          <xdr:nvSpPr>
            <xdr:cNvPr id="157712" name="Drop Down 16" hidden="1">
              <a:extLst>
                <a:ext uri="{63B3BB69-23CF-44E3-9099-C40C66FF867C}">
                  <a14:compatExt spid="_x0000_s15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876300</xdr:colOff>
          <xdr:row>22</xdr:row>
          <xdr:rowOff>0</xdr:rowOff>
        </xdr:to>
        <xdr:sp macro="" textlink="">
          <xdr:nvSpPr>
            <xdr:cNvPr id="157713" name="Drop Down 17" hidden="1">
              <a:extLst>
                <a:ext uri="{63B3BB69-23CF-44E3-9099-C40C66FF867C}">
                  <a14:compatExt spid="_x0000_s15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876300</xdr:colOff>
          <xdr:row>23</xdr:row>
          <xdr:rowOff>0</xdr:rowOff>
        </xdr:to>
        <xdr:sp macro="" textlink="">
          <xdr:nvSpPr>
            <xdr:cNvPr id="157714" name="Drop Down 18" hidden="1">
              <a:extLst>
                <a:ext uri="{63B3BB69-23CF-44E3-9099-C40C66FF867C}">
                  <a14:compatExt spid="_x0000_s15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190500</xdr:rowOff>
        </xdr:from>
        <xdr:to>
          <xdr:col>1</xdr:col>
          <xdr:colOff>876300</xdr:colOff>
          <xdr:row>23</xdr:row>
          <xdr:rowOff>190500</xdr:rowOff>
        </xdr:to>
        <xdr:sp macro="" textlink="">
          <xdr:nvSpPr>
            <xdr:cNvPr id="157715" name="Drop Down 19" hidden="1">
              <a:extLst>
                <a:ext uri="{63B3BB69-23CF-44E3-9099-C40C66FF867C}">
                  <a14:compatExt spid="_x0000_s15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876300</xdr:colOff>
          <xdr:row>25</xdr:row>
          <xdr:rowOff>0</xdr:rowOff>
        </xdr:to>
        <xdr:sp macro="" textlink="">
          <xdr:nvSpPr>
            <xdr:cNvPr id="157716" name="Drop Down 20" hidden="1">
              <a:extLst>
                <a:ext uri="{63B3BB69-23CF-44E3-9099-C40C66FF867C}">
                  <a14:compatExt spid="_x0000_s15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876300</xdr:colOff>
          <xdr:row>28</xdr:row>
          <xdr:rowOff>0</xdr:rowOff>
        </xdr:to>
        <xdr:sp macro="" textlink="">
          <xdr:nvSpPr>
            <xdr:cNvPr id="157717" name="Drop Down 21" hidden="1">
              <a:extLst>
                <a:ext uri="{63B3BB69-23CF-44E3-9099-C40C66FF867C}">
                  <a14:compatExt spid="_x0000_s15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19</xdr:row>
          <xdr:rowOff>0</xdr:rowOff>
        </xdr:from>
        <xdr:to>
          <xdr:col>1</xdr:col>
          <xdr:colOff>876300</xdr:colOff>
          <xdr:row>20</xdr:row>
          <xdr:rowOff>0</xdr:rowOff>
        </xdr:to>
        <xdr:sp macro="" textlink="">
          <xdr:nvSpPr>
            <xdr:cNvPr id="157718" name="Drop Down 22" hidden="1">
              <a:extLst>
                <a:ext uri="{63B3BB69-23CF-44E3-9099-C40C66FF867C}">
                  <a14:compatExt spid="_x0000_s15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0</xdr:rowOff>
        </xdr:from>
        <xdr:to>
          <xdr:col>1</xdr:col>
          <xdr:colOff>0</xdr:colOff>
          <xdr:row>49</xdr:row>
          <xdr:rowOff>0</xdr:rowOff>
        </xdr:to>
        <xdr:sp macro="" textlink="">
          <xdr:nvSpPr>
            <xdr:cNvPr id="157719" name="Drop Down 23" hidden="1">
              <a:extLst>
                <a:ext uri="{63B3BB69-23CF-44E3-9099-C40C66FF867C}">
                  <a14:compatExt spid="_x0000_s15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0</xdr:rowOff>
        </xdr:from>
        <xdr:to>
          <xdr:col>1</xdr:col>
          <xdr:colOff>0</xdr:colOff>
          <xdr:row>50</xdr:row>
          <xdr:rowOff>0</xdr:rowOff>
        </xdr:to>
        <xdr:sp macro="" textlink="">
          <xdr:nvSpPr>
            <xdr:cNvPr id="157720" name="Drop Down 24" hidden="1">
              <a:extLst>
                <a:ext uri="{63B3BB69-23CF-44E3-9099-C40C66FF867C}">
                  <a14:compatExt spid="_x0000_s15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157721" name="Drop Down 25" hidden="1">
              <a:extLst>
                <a:ext uri="{63B3BB69-23CF-44E3-9099-C40C66FF867C}">
                  <a14:compatExt spid="_x0000_s15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157722" name="Drop Down 26" hidden="1">
              <a:extLst>
                <a:ext uri="{63B3BB69-23CF-44E3-9099-C40C66FF867C}">
                  <a14:compatExt spid="_x0000_s15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157723" name="Drop Down 27" hidden="1">
              <a:extLst>
                <a:ext uri="{63B3BB69-23CF-44E3-9099-C40C66FF867C}">
                  <a14:compatExt spid="_x0000_s15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157724" name="Drop Down 28" hidden="1">
              <a:extLst>
                <a:ext uri="{63B3BB69-23CF-44E3-9099-C40C66FF867C}">
                  <a14:compatExt spid="_x0000_s15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157725" name="Drop Down 29" hidden="1">
              <a:extLst>
                <a:ext uri="{63B3BB69-23CF-44E3-9099-C40C66FF867C}">
                  <a14:compatExt spid="_x0000_s15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0</xdr:rowOff>
        </xdr:from>
        <xdr:to>
          <xdr:col>1</xdr:col>
          <xdr:colOff>0</xdr:colOff>
          <xdr:row>63</xdr:row>
          <xdr:rowOff>0</xdr:rowOff>
        </xdr:to>
        <xdr:sp macro="" textlink="">
          <xdr:nvSpPr>
            <xdr:cNvPr id="157726" name="Drop Down 30" hidden="1">
              <a:extLst>
                <a:ext uri="{63B3BB69-23CF-44E3-9099-C40C66FF867C}">
                  <a14:compatExt spid="_x0000_s15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157727" name="Drop Down 31" hidden="1">
              <a:extLst>
                <a:ext uri="{63B3BB69-23CF-44E3-9099-C40C66FF867C}">
                  <a14:compatExt spid="_x0000_s15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51</xdr:row>
          <xdr:rowOff>0</xdr:rowOff>
        </xdr:from>
        <xdr:to>
          <xdr:col>1</xdr:col>
          <xdr:colOff>9525</xdr:colOff>
          <xdr:row>52</xdr:row>
          <xdr:rowOff>0</xdr:rowOff>
        </xdr:to>
        <xdr:sp macro="" textlink="">
          <xdr:nvSpPr>
            <xdr:cNvPr id="157728" name="Drop Down 32" hidden="1">
              <a:extLst>
                <a:ext uri="{63B3BB69-23CF-44E3-9099-C40C66FF867C}">
                  <a14:compatExt spid="_x0000_s15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9525</xdr:rowOff>
        </xdr:from>
        <xdr:to>
          <xdr:col>1</xdr:col>
          <xdr:colOff>885825</xdr:colOff>
          <xdr:row>48</xdr:row>
          <xdr:rowOff>9525</xdr:rowOff>
        </xdr:to>
        <xdr:sp macro="" textlink="">
          <xdr:nvSpPr>
            <xdr:cNvPr id="157729" name="Drop Down 33" hidden="1">
              <a:extLst>
                <a:ext uri="{63B3BB69-23CF-44E3-9099-C40C66FF867C}">
                  <a14:compatExt spid="_x0000_s15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876300</xdr:colOff>
          <xdr:row>49</xdr:row>
          <xdr:rowOff>0</xdr:rowOff>
        </xdr:to>
        <xdr:sp macro="" textlink="">
          <xdr:nvSpPr>
            <xdr:cNvPr id="157730" name="Drop Down 34" hidden="1">
              <a:extLst>
                <a:ext uri="{63B3BB69-23CF-44E3-9099-C40C66FF867C}">
                  <a14:compatExt spid="_x0000_s15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876300</xdr:colOff>
          <xdr:row>50</xdr:row>
          <xdr:rowOff>0</xdr:rowOff>
        </xdr:to>
        <xdr:sp macro="" textlink="">
          <xdr:nvSpPr>
            <xdr:cNvPr id="157731" name="Drop Down 35" hidden="1">
              <a:extLst>
                <a:ext uri="{63B3BB69-23CF-44E3-9099-C40C66FF867C}">
                  <a14:compatExt spid="_x0000_s15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876300</xdr:colOff>
          <xdr:row>51</xdr:row>
          <xdr:rowOff>0</xdr:rowOff>
        </xdr:to>
        <xdr:sp macro="" textlink="">
          <xdr:nvSpPr>
            <xdr:cNvPr id="157732" name="Drop Down 36" hidden="1">
              <a:extLst>
                <a:ext uri="{63B3BB69-23CF-44E3-9099-C40C66FF867C}">
                  <a14:compatExt spid="_x0000_s15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876300</xdr:colOff>
          <xdr:row>52</xdr:row>
          <xdr:rowOff>0</xdr:rowOff>
        </xdr:to>
        <xdr:sp macro="" textlink="">
          <xdr:nvSpPr>
            <xdr:cNvPr id="157733" name="Drop Down 37" hidden="1">
              <a:extLst>
                <a:ext uri="{63B3BB69-23CF-44E3-9099-C40C66FF867C}">
                  <a14:compatExt spid="_x0000_s15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157734" name="Drop Down 38" hidden="1">
              <a:extLst>
                <a:ext uri="{63B3BB69-23CF-44E3-9099-C40C66FF867C}">
                  <a14:compatExt spid="_x0000_s15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876300</xdr:colOff>
          <xdr:row>55</xdr:row>
          <xdr:rowOff>0</xdr:rowOff>
        </xdr:to>
        <xdr:sp macro="" textlink="">
          <xdr:nvSpPr>
            <xdr:cNvPr id="157735" name="Drop Down 39" hidden="1">
              <a:extLst>
                <a:ext uri="{63B3BB69-23CF-44E3-9099-C40C66FF867C}">
                  <a14:compatExt spid="_x0000_s15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0</xdr:colOff>
          <xdr:row>56</xdr:row>
          <xdr:rowOff>9525</xdr:rowOff>
        </xdr:to>
        <xdr:sp macro="" textlink="">
          <xdr:nvSpPr>
            <xdr:cNvPr id="157736" name="Drop Down 40" hidden="1">
              <a:extLst>
                <a:ext uri="{63B3BB69-23CF-44E3-9099-C40C66FF867C}">
                  <a14:compatExt spid="_x0000_s15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37" name="Drop Down 41" hidden="1">
              <a:extLst>
                <a:ext uri="{63B3BB69-23CF-44E3-9099-C40C66FF867C}">
                  <a14:compatExt spid="_x0000_s15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57738" name="Drop Down 42" hidden="1">
              <a:extLst>
                <a:ext uri="{63B3BB69-23CF-44E3-9099-C40C66FF867C}">
                  <a14:compatExt spid="_x0000_s15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1</xdr:col>
          <xdr:colOff>876300</xdr:colOff>
          <xdr:row>62</xdr:row>
          <xdr:rowOff>0</xdr:rowOff>
        </xdr:to>
        <xdr:sp macro="" textlink="">
          <xdr:nvSpPr>
            <xdr:cNvPr id="157739" name="Drop Down 43" hidden="1">
              <a:extLst>
                <a:ext uri="{63B3BB69-23CF-44E3-9099-C40C66FF867C}">
                  <a14:compatExt spid="_x0000_s15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876300</xdr:colOff>
          <xdr:row>63</xdr:row>
          <xdr:rowOff>0</xdr:rowOff>
        </xdr:to>
        <xdr:sp macro="" textlink="">
          <xdr:nvSpPr>
            <xdr:cNvPr id="157740" name="Drop Down 44" hidden="1">
              <a:extLst>
                <a:ext uri="{63B3BB69-23CF-44E3-9099-C40C66FF867C}">
                  <a14:compatExt spid="_x0000_s15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157741" name="Drop Down 45" hidden="1">
              <a:extLst>
                <a:ext uri="{63B3BB69-23CF-44E3-9099-C40C66FF867C}">
                  <a14:compatExt spid="_x0000_s15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19050</xdr:colOff>
          <xdr:row>87</xdr:row>
          <xdr:rowOff>0</xdr:rowOff>
        </xdr:to>
        <xdr:sp macro="" textlink="">
          <xdr:nvSpPr>
            <xdr:cNvPr id="157742" name="Drop Down 46" hidden="1">
              <a:extLst>
                <a:ext uri="{63B3BB69-23CF-44E3-9099-C40C66FF867C}">
                  <a14:compatExt spid="_x0000_s15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157743" name="Drop Down 47" hidden="1">
              <a:extLst>
                <a:ext uri="{63B3BB69-23CF-44E3-9099-C40C66FF867C}">
                  <a14:compatExt spid="_x0000_s15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157744" name="Drop Down 48" hidden="1">
              <a:extLst>
                <a:ext uri="{63B3BB69-23CF-44E3-9099-C40C66FF867C}">
                  <a14:compatExt spid="_x0000_s157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157745" name="Drop Down 49" hidden="1">
              <a:extLst>
                <a:ext uri="{63B3BB69-23CF-44E3-9099-C40C66FF867C}">
                  <a14:compatExt spid="_x0000_s157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157746" name="Drop Down 50" hidden="1">
              <a:extLst>
                <a:ext uri="{63B3BB69-23CF-44E3-9099-C40C66FF867C}">
                  <a14:compatExt spid="_x0000_s157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157747" name="Drop Down 51" hidden="1">
              <a:extLst>
                <a:ext uri="{63B3BB69-23CF-44E3-9099-C40C66FF867C}">
                  <a14:compatExt spid="_x0000_s157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157748" name="Drop Down 52" hidden="1">
              <a:extLst>
                <a:ext uri="{63B3BB69-23CF-44E3-9099-C40C66FF867C}">
                  <a14:compatExt spid="_x0000_s157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157749" name="Drop Down 53" hidden="1">
              <a:extLst>
                <a:ext uri="{63B3BB69-23CF-44E3-9099-C40C66FF867C}">
                  <a14:compatExt spid="_x0000_s157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876300</xdr:colOff>
          <xdr:row>53</xdr:row>
          <xdr:rowOff>0</xdr:rowOff>
        </xdr:to>
        <xdr:sp macro="" textlink="">
          <xdr:nvSpPr>
            <xdr:cNvPr id="157750" name="Drop Down 54" hidden="1">
              <a:extLst>
                <a:ext uri="{63B3BB69-23CF-44E3-9099-C40C66FF867C}">
                  <a14:compatExt spid="_x0000_s15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0</xdr:rowOff>
        </xdr:from>
        <xdr:to>
          <xdr:col>1</xdr:col>
          <xdr:colOff>0</xdr:colOff>
          <xdr:row>54</xdr:row>
          <xdr:rowOff>0</xdr:rowOff>
        </xdr:to>
        <xdr:sp macro="" textlink="">
          <xdr:nvSpPr>
            <xdr:cNvPr id="157751" name="Drop Down 55" hidden="1">
              <a:extLst>
                <a:ext uri="{63B3BB69-23CF-44E3-9099-C40C66FF867C}">
                  <a14:compatExt spid="_x0000_s15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876300</xdr:colOff>
          <xdr:row>54</xdr:row>
          <xdr:rowOff>0</xdr:rowOff>
        </xdr:to>
        <xdr:sp macro="" textlink="">
          <xdr:nvSpPr>
            <xdr:cNvPr id="157752" name="Drop Down 56" hidden="1">
              <a:extLst>
                <a:ext uri="{63B3BB69-23CF-44E3-9099-C40C66FF867C}">
                  <a14:compatExt spid="_x0000_s15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157753" name="Drop Down 57" hidden="1">
              <a:extLst>
                <a:ext uri="{63B3BB69-23CF-44E3-9099-C40C66FF867C}">
                  <a14:compatExt spid="_x0000_s157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157754" name="Drop Down 58" hidden="1">
              <a:extLst>
                <a:ext uri="{63B3BB69-23CF-44E3-9099-C40C66FF867C}">
                  <a14:compatExt spid="_x0000_s15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876300</xdr:colOff>
          <xdr:row>26</xdr:row>
          <xdr:rowOff>0</xdr:rowOff>
        </xdr:to>
        <xdr:sp macro="" textlink="">
          <xdr:nvSpPr>
            <xdr:cNvPr id="157755" name="Drop Down 59" hidden="1">
              <a:extLst>
                <a:ext uri="{63B3BB69-23CF-44E3-9099-C40C66FF867C}">
                  <a14:compatExt spid="_x0000_s157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876300</xdr:colOff>
          <xdr:row>27</xdr:row>
          <xdr:rowOff>0</xdr:rowOff>
        </xdr:to>
        <xdr:sp macro="" textlink="">
          <xdr:nvSpPr>
            <xdr:cNvPr id="157756" name="Drop Down 60" hidden="1">
              <a:extLst>
                <a:ext uri="{63B3BB69-23CF-44E3-9099-C40C66FF867C}">
                  <a14:compatExt spid="_x0000_s15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157757" name="Drop Down 61" hidden="1">
              <a:extLst>
                <a:ext uri="{63B3BB69-23CF-44E3-9099-C40C66FF867C}">
                  <a14:compatExt spid="_x0000_s15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19050</xdr:rowOff>
        </xdr:to>
        <xdr:sp macro="" textlink="">
          <xdr:nvSpPr>
            <xdr:cNvPr id="157758" name="Drop Down 62" hidden="1">
              <a:extLst>
                <a:ext uri="{63B3BB69-23CF-44E3-9099-C40C66FF867C}">
                  <a14:compatExt spid="_x0000_s15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157759" name="Drop Down 63" hidden="1">
              <a:extLst>
                <a:ext uri="{63B3BB69-23CF-44E3-9099-C40C66FF867C}">
                  <a14:compatExt spid="_x0000_s15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157760" name="Drop Down 64" hidden="1">
              <a:extLst>
                <a:ext uri="{63B3BB69-23CF-44E3-9099-C40C66FF867C}">
                  <a14:compatExt spid="_x0000_s15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157761" name="Drop Down 65" hidden="1">
              <a:extLst>
                <a:ext uri="{63B3BB69-23CF-44E3-9099-C40C66FF867C}">
                  <a14:compatExt spid="_x0000_s15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0</xdr:colOff>
          <xdr:row>56</xdr:row>
          <xdr:rowOff>9525</xdr:rowOff>
        </xdr:to>
        <xdr:sp macro="" textlink="">
          <xdr:nvSpPr>
            <xdr:cNvPr id="157762" name="Drop Down 66" hidden="1">
              <a:extLst>
                <a:ext uri="{63B3BB69-23CF-44E3-9099-C40C66FF867C}">
                  <a14:compatExt spid="_x0000_s15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57763" name="Drop Down 67" hidden="1">
              <a:extLst>
                <a:ext uri="{63B3BB69-23CF-44E3-9099-C40C66FF867C}">
                  <a14:compatExt spid="_x0000_s15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157764" name="Drop Down 68" hidden="1">
              <a:extLst>
                <a:ext uri="{63B3BB69-23CF-44E3-9099-C40C66FF867C}">
                  <a14:compatExt spid="_x0000_s15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876300</xdr:colOff>
          <xdr:row>34</xdr:row>
          <xdr:rowOff>0</xdr:rowOff>
        </xdr:to>
        <xdr:sp macro="" textlink="">
          <xdr:nvSpPr>
            <xdr:cNvPr id="157765" name="Drop Down 69" hidden="1">
              <a:extLst>
                <a:ext uri="{63B3BB69-23CF-44E3-9099-C40C66FF867C}">
                  <a14:compatExt spid="_x0000_s15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9525</xdr:rowOff>
        </xdr:from>
        <xdr:to>
          <xdr:col>1</xdr:col>
          <xdr:colOff>0</xdr:colOff>
          <xdr:row>64</xdr:row>
          <xdr:rowOff>9525</xdr:rowOff>
        </xdr:to>
        <xdr:sp macro="" textlink="">
          <xdr:nvSpPr>
            <xdr:cNvPr id="157766" name="Drop Down 70" hidden="1">
              <a:extLst>
                <a:ext uri="{63B3BB69-23CF-44E3-9099-C40C66FF867C}">
                  <a14:compatExt spid="_x0000_s15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876300</xdr:colOff>
          <xdr:row>64</xdr:row>
          <xdr:rowOff>0</xdr:rowOff>
        </xdr:to>
        <xdr:sp macro="" textlink="">
          <xdr:nvSpPr>
            <xdr:cNvPr id="157767" name="Drop Down 71" hidden="1">
              <a:extLst>
                <a:ext uri="{63B3BB69-23CF-44E3-9099-C40C66FF867C}">
                  <a14:compatExt spid="_x0000_s15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157768" name="Drop Down 72" hidden="1">
              <a:extLst>
                <a:ext uri="{63B3BB69-23CF-44E3-9099-C40C66FF867C}">
                  <a14:compatExt spid="_x0000_s15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876300</xdr:colOff>
          <xdr:row>30</xdr:row>
          <xdr:rowOff>19050</xdr:rowOff>
        </xdr:to>
        <xdr:sp macro="" textlink="">
          <xdr:nvSpPr>
            <xdr:cNvPr id="157769" name="Drop Down 73" hidden="1">
              <a:extLst>
                <a:ext uri="{63B3BB69-23CF-44E3-9099-C40C66FF867C}">
                  <a14:compatExt spid="_x0000_s15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157770" name="Drop Down 74" hidden="1">
              <a:extLst>
                <a:ext uri="{63B3BB69-23CF-44E3-9099-C40C66FF867C}">
                  <a14:compatExt spid="_x0000_s15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9525</xdr:rowOff>
        </xdr:from>
        <xdr:to>
          <xdr:col>1</xdr:col>
          <xdr:colOff>876300</xdr:colOff>
          <xdr:row>60</xdr:row>
          <xdr:rowOff>9525</xdr:rowOff>
        </xdr:to>
        <xdr:sp macro="" textlink="">
          <xdr:nvSpPr>
            <xdr:cNvPr id="157771" name="Drop Down 75" hidden="1">
              <a:extLst>
                <a:ext uri="{63B3BB69-23CF-44E3-9099-C40C66FF867C}">
                  <a14:compatExt spid="_x0000_s15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876300</xdr:colOff>
          <xdr:row>56</xdr:row>
          <xdr:rowOff>0</xdr:rowOff>
        </xdr:to>
        <xdr:sp macro="" textlink="">
          <xdr:nvSpPr>
            <xdr:cNvPr id="157772" name="Drop Down 76" hidden="1">
              <a:extLst>
                <a:ext uri="{63B3BB69-23CF-44E3-9099-C40C66FF867C}">
                  <a14:compatExt spid="_x0000_s15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3" name="Drop Down 77" hidden="1">
              <a:extLst>
                <a:ext uri="{63B3BB69-23CF-44E3-9099-C40C66FF867C}">
                  <a14:compatExt spid="_x0000_s15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4" name="Drop Down 78" hidden="1">
              <a:extLst>
                <a:ext uri="{63B3BB69-23CF-44E3-9099-C40C66FF867C}">
                  <a14:compatExt spid="_x0000_s15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1</xdr:col>
          <xdr:colOff>885825</xdr:colOff>
          <xdr:row>59</xdr:row>
          <xdr:rowOff>9525</xdr:rowOff>
        </xdr:to>
        <xdr:sp macro="" textlink="">
          <xdr:nvSpPr>
            <xdr:cNvPr id="157775" name="Drop Down 79" hidden="1">
              <a:extLst>
                <a:ext uri="{63B3BB69-23CF-44E3-9099-C40C66FF867C}">
                  <a14:compatExt spid="_x0000_s15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6" name="Drop Down 80" hidden="1">
              <a:extLst>
                <a:ext uri="{63B3BB69-23CF-44E3-9099-C40C66FF867C}">
                  <a14:compatExt spid="_x0000_s15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7" name="Drop Down 81" hidden="1">
              <a:extLst>
                <a:ext uri="{63B3BB69-23CF-44E3-9099-C40C66FF867C}">
                  <a14:compatExt spid="_x0000_s15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8" name="Drop Down 82" hidden="1">
              <a:extLst>
                <a:ext uri="{63B3BB69-23CF-44E3-9099-C40C66FF867C}">
                  <a14:compatExt spid="_x0000_s15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9" name="Drop Down 83" hidden="1">
              <a:extLst>
                <a:ext uri="{63B3BB69-23CF-44E3-9099-C40C66FF867C}">
                  <a14:compatExt spid="_x0000_s15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80" name="Drop Down 84" hidden="1">
              <a:extLst>
                <a:ext uri="{63B3BB69-23CF-44E3-9099-C40C66FF867C}">
                  <a14:compatExt spid="_x0000_s15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0</xdr:rowOff>
        </xdr:from>
        <xdr:to>
          <xdr:col>2</xdr:col>
          <xdr:colOff>0</xdr:colOff>
          <xdr:row>58</xdr:row>
          <xdr:rowOff>9525</xdr:rowOff>
        </xdr:to>
        <xdr:sp macro="" textlink="">
          <xdr:nvSpPr>
            <xdr:cNvPr id="157781" name="Drop Down 85" hidden="1">
              <a:extLst>
                <a:ext uri="{63B3BB69-23CF-44E3-9099-C40C66FF867C}">
                  <a14:compatExt spid="_x0000_s1577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82" name="Drop Down 86" hidden="1">
              <a:extLst>
                <a:ext uri="{63B3BB69-23CF-44E3-9099-C40C66FF867C}">
                  <a14:compatExt spid="_x0000_s15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0</xdr:rowOff>
        </xdr:from>
        <xdr:to>
          <xdr:col>2</xdr:col>
          <xdr:colOff>0</xdr:colOff>
          <xdr:row>57</xdr:row>
          <xdr:rowOff>0</xdr:rowOff>
        </xdr:to>
        <xdr:sp macro="" textlink="">
          <xdr:nvSpPr>
            <xdr:cNvPr id="157783" name="Drop Down 87" hidden="1">
              <a:extLst>
                <a:ext uri="{63B3BB69-23CF-44E3-9099-C40C66FF867C}">
                  <a14:compatExt spid="_x0000_s157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876300</xdr:colOff>
          <xdr:row>10</xdr:row>
          <xdr:rowOff>200025</xdr:rowOff>
        </xdr:to>
        <xdr:sp macro="" textlink="">
          <xdr:nvSpPr>
            <xdr:cNvPr id="157784" name="Drop Down 88" hidden="1">
              <a:extLst>
                <a:ext uri="{63B3BB69-23CF-44E3-9099-C40C66FF867C}">
                  <a14:compatExt spid="_x0000_s157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157785" name="Drop Down 89" hidden="1">
              <a:extLst>
                <a:ext uri="{63B3BB69-23CF-44E3-9099-C40C66FF867C}">
                  <a14:compatExt spid="_x0000_s157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876300</xdr:colOff>
          <xdr:row>29</xdr:row>
          <xdr:rowOff>0</xdr:rowOff>
        </xdr:to>
        <xdr:sp macro="" textlink="">
          <xdr:nvSpPr>
            <xdr:cNvPr id="157786" name="Drop Down 90" hidden="1">
              <a:extLst>
                <a:ext uri="{63B3BB69-23CF-44E3-9099-C40C66FF867C}">
                  <a14:compatExt spid="_x0000_s157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157787" name="Drop Down 91" hidden="1">
              <a:extLst>
                <a:ext uri="{63B3BB69-23CF-44E3-9099-C40C66FF867C}">
                  <a14:compatExt spid="_x0000_s157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157788" name="Drop Down 92" hidden="1">
              <a:extLst>
                <a:ext uri="{63B3BB69-23CF-44E3-9099-C40C66FF867C}">
                  <a14:compatExt spid="_x0000_s157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19050</xdr:colOff>
          <xdr:row>89</xdr:row>
          <xdr:rowOff>190500</xdr:rowOff>
        </xdr:to>
        <xdr:sp macro="" textlink="">
          <xdr:nvSpPr>
            <xdr:cNvPr id="157789" name="Drop Down 93" hidden="1">
              <a:extLst>
                <a:ext uri="{63B3BB69-23CF-44E3-9099-C40C66FF867C}">
                  <a14:compatExt spid="_x0000_s157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157790" name="Drop Down 94" hidden="1">
              <a:extLst>
                <a:ext uri="{63B3BB69-23CF-44E3-9099-C40C66FF867C}">
                  <a14:compatExt spid="_x0000_s157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19050</xdr:colOff>
          <xdr:row>90</xdr:row>
          <xdr:rowOff>190500</xdr:rowOff>
        </xdr:to>
        <xdr:sp macro="" textlink="">
          <xdr:nvSpPr>
            <xdr:cNvPr id="157791" name="Drop Down 95" hidden="1">
              <a:extLst>
                <a:ext uri="{63B3BB69-23CF-44E3-9099-C40C66FF867C}">
                  <a14:compatExt spid="_x0000_s157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157792" name="Drop Down 96" hidden="1">
              <a:extLst>
                <a:ext uri="{63B3BB69-23CF-44E3-9099-C40C66FF867C}">
                  <a14:compatExt spid="_x0000_s157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9525</xdr:rowOff>
        </xdr:from>
        <xdr:to>
          <xdr:col>1</xdr:col>
          <xdr:colOff>0</xdr:colOff>
          <xdr:row>47</xdr:row>
          <xdr:rowOff>9525</xdr:rowOff>
        </xdr:to>
        <xdr:sp macro="" textlink="">
          <xdr:nvSpPr>
            <xdr:cNvPr id="157793" name="Drop Down 97" hidden="1">
              <a:extLst>
                <a:ext uri="{63B3BB69-23CF-44E3-9099-C40C66FF867C}">
                  <a14:compatExt spid="_x0000_s157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46</xdr:row>
          <xdr:rowOff>0</xdr:rowOff>
        </xdr:from>
        <xdr:to>
          <xdr:col>1</xdr:col>
          <xdr:colOff>885825</xdr:colOff>
          <xdr:row>47</xdr:row>
          <xdr:rowOff>0</xdr:rowOff>
        </xdr:to>
        <xdr:sp macro="" textlink="">
          <xdr:nvSpPr>
            <xdr:cNvPr id="157794" name="Drop Down 98" hidden="1">
              <a:extLst>
                <a:ext uri="{63B3BB69-23CF-44E3-9099-C40C66FF867C}">
                  <a14:compatExt spid="_x0000_s157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157795" name="Drop Down 99" hidden="1">
              <a:extLst>
                <a:ext uri="{63B3BB69-23CF-44E3-9099-C40C66FF867C}">
                  <a14:compatExt spid="_x0000_s157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157796" name="Drop Down 100" hidden="1">
              <a:extLst>
                <a:ext uri="{63B3BB69-23CF-44E3-9099-C40C66FF867C}">
                  <a14:compatExt spid="_x0000_s15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19050</xdr:colOff>
          <xdr:row>92</xdr:row>
          <xdr:rowOff>9525</xdr:rowOff>
        </xdr:to>
        <xdr:sp macro="" textlink="">
          <xdr:nvSpPr>
            <xdr:cNvPr id="157797" name="Drop Down 101" hidden="1">
              <a:extLst>
                <a:ext uri="{63B3BB69-23CF-44E3-9099-C40C66FF867C}">
                  <a14:compatExt spid="_x0000_s157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19050</xdr:rowOff>
        </xdr:to>
        <xdr:sp macro="" textlink="">
          <xdr:nvSpPr>
            <xdr:cNvPr id="157798" name="Drop Down 102" hidden="1">
              <a:extLst>
                <a:ext uri="{63B3BB69-23CF-44E3-9099-C40C66FF867C}">
                  <a14:compatExt spid="_x0000_s157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157799" name="Drop Down 103" hidden="1">
              <a:extLst>
                <a:ext uri="{63B3BB69-23CF-44E3-9099-C40C66FF867C}">
                  <a14:compatExt spid="_x0000_s157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157800" name="Drop Down 104" hidden="1">
              <a:extLst>
                <a:ext uri="{63B3BB69-23CF-44E3-9099-C40C66FF867C}">
                  <a14:compatExt spid="_x0000_s157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157801" name="Drop Down 105" hidden="1">
              <a:extLst>
                <a:ext uri="{63B3BB69-23CF-44E3-9099-C40C66FF867C}">
                  <a14:compatExt spid="_x0000_s157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19050</xdr:rowOff>
        </xdr:to>
        <xdr:sp macro="" textlink="">
          <xdr:nvSpPr>
            <xdr:cNvPr id="157802" name="Drop Down 106" hidden="1">
              <a:extLst>
                <a:ext uri="{63B3BB69-23CF-44E3-9099-C40C66FF867C}">
                  <a14:compatExt spid="_x0000_s157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19050</xdr:rowOff>
        </xdr:to>
        <xdr:sp macro="" textlink="">
          <xdr:nvSpPr>
            <xdr:cNvPr id="157803" name="Drop Down 107" hidden="1">
              <a:extLst>
                <a:ext uri="{63B3BB69-23CF-44E3-9099-C40C66FF867C}">
                  <a14:compatExt spid="_x0000_s157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19050</xdr:colOff>
          <xdr:row>95</xdr:row>
          <xdr:rowOff>9525</xdr:rowOff>
        </xdr:to>
        <xdr:sp macro="" textlink="">
          <xdr:nvSpPr>
            <xdr:cNvPr id="157804" name="Drop Down 108" hidden="1">
              <a:extLst>
                <a:ext uri="{63B3BB69-23CF-44E3-9099-C40C66FF867C}">
                  <a14:compatExt spid="_x0000_s157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157805" name="Drop Down 109" hidden="1">
              <a:extLst>
                <a:ext uri="{63B3BB69-23CF-44E3-9099-C40C66FF867C}">
                  <a14:compatExt spid="_x0000_s157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157806" name="Drop Down 110" hidden="1">
              <a:extLst>
                <a:ext uri="{63B3BB69-23CF-44E3-9099-C40C66FF867C}">
                  <a14:compatExt spid="_x0000_s157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157807" name="Drop Down 111" hidden="1">
              <a:extLst>
                <a:ext uri="{63B3BB69-23CF-44E3-9099-C40C66FF867C}">
                  <a14:compatExt spid="_x0000_s157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157808" name="Drop Down 112" hidden="1">
              <a:extLst>
                <a:ext uri="{63B3BB69-23CF-44E3-9099-C40C66FF867C}">
                  <a14:compatExt spid="_x0000_s157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59</xdr:row>
          <xdr:rowOff>190500</xdr:rowOff>
        </xdr:from>
        <xdr:to>
          <xdr:col>1</xdr:col>
          <xdr:colOff>0</xdr:colOff>
          <xdr:row>60</xdr:row>
          <xdr:rowOff>190500</xdr:rowOff>
        </xdr:to>
        <xdr:sp macro="" textlink="">
          <xdr:nvSpPr>
            <xdr:cNvPr id="157809" name="Drop Down 113" hidden="1">
              <a:extLst>
                <a:ext uri="{63B3BB69-23CF-44E3-9099-C40C66FF867C}">
                  <a14:compatExt spid="_x0000_s157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60</xdr:row>
          <xdr:rowOff>0</xdr:rowOff>
        </xdr:from>
        <xdr:to>
          <xdr:col>1</xdr:col>
          <xdr:colOff>876300</xdr:colOff>
          <xdr:row>61</xdr:row>
          <xdr:rowOff>0</xdr:rowOff>
        </xdr:to>
        <xdr:sp macro="" textlink="">
          <xdr:nvSpPr>
            <xdr:cNvPr id="157810" name="Drop Down 114" hidden="1">
              <a:extLst>
                <a:ext uri="{63B3BB69-23CF-44E3-9099-C40C66FF867C}">
                  <a14:compatExt spid="_x0000_s157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omments" Target="../comments1.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40.xml"/><Relationship Id="rId21" Type="http://schemas.openxmlformats.org/officeDocument/2006/relationships/ctrlProp" Target="../ctrlProps/ctrlProp144.xml"/><Relationship Id="rId42" Type="http://schemas.openxmlformats.org/officeDocument/2006/relationships/ctrlProp" Target="../ctrlProps/ctrlProp165.xml"/><Relationship Id="rId47" Type="http://schemas.openxmlformats.org/officeDocument/2006/relationships/ctrlProp" Target="../ctrlProps/ctrlProp170.xml"/><Relationship Id="rId63" Type="http://schemas.openxmlformats.org/officeDocument/2006/relationships/ctrlProp" Target="../ctrlProps/ctrlProp186.xml"/><Relationship Id="rId68" Type="http://schemas.openxmlformats.org/officeDocument/2006/relationships/ctrlProp" Target="../ctrlProps/ctrlProp191.xml"/><Relationship Id="rId84" Type="http://schemas.openxmlformats.org/officeDocument/2006/relationships/ctrlProp" Target="../ctrlProps/ctrlProp207.xml"/><Relationship Id="rId89" Type="http://schemas.openxmlformats.org/officeDocument/2006/relationships/ctrlProp" Target="../ctrlProps/ctrlProp212.xml"/><Relationship Id="rId112" Type="http://schemas.openxmlformats.org/officeDocument/2006/relationships/ctrlProp" Target="../ctrlProps/ctrlProp235.xml"/><Relationship Id="rId16" Type="http://schemas.openxmlformats.org/officeDocument/2006/relationships/ctrlProp" Target="../ctrlProps/ctrlProp139.xml"/><Relationship Id="rId107" Type="http://schemas.openxmlformats.org/officeDocument/2006/relationships/ctrlProp" Target="../ctrlProps/ctrlProp230.xml"/><Relationship Id="rId11" Type="http://schemas.openxmlformats.org/officeDocument/2006/relationships/ctrlProp" Target="../ctrlProps/ctrlProp134.xml"/><Relationship Id="rId32" Type="http://schemas.openxmlformats.org/officeDocument/2006/relationships/ctrlProp" Target="../ctrlProps/ctrlProp155.xml"/><Relationship Id="rId37" Type="http://schemas.openxmlformats.org/officeDocument/2006/relationships/ctrlProp" Target="../ctrlProps/ctrlProp160.xml"/><Relationship Id="rId53" Type="http://schemas.openxmlformats.org/officeDocument/2006/relationships/ctrlProp" Target="../ctrlProps/ctrlProp176.xml"/><Relationship Id="rId58" Type="http://schemas.openxmlformats.org/officeDocument/2006/relationships/ctrlProp" Target="../ctrlProps/ctrlProp181.xml"/><Relationship Id="rId74" Type="http://schemas.openxmlformats.org/officeDocument/2006/relationships/ctrlProp" Target="../ctrlProps/ctrlProp197.xml"/><Relationship Id="rId79" Type="http://schemas.openxmlformats.org/officeDocument/2006/relationships/ctrlProp" Target="../ctrlProps/ctrlProp202.xml"/><Relationship Id="rId102" Type="http://schemas.openxmlformats.org/officeDocument/2006/relationships/ctrlProp" Target="../ctrlProps/ctrlProp225.xml"/><Relationship Id="rId123" Type="http://schemas.openxmlformats.org/officeDocument/2006/relationships/ctrlProp" Target="../ctrlProps/ctrlProp246.xml"/><Relationship Id="rId128" Type="http://schemas.openxmlformats.org/officeDocument/2006/relationships/ctrlProp" Target="../ctrlProps/ctrlProp251.xml"/><Relationship Id="rId5" Type="http://schemas.openxmlformats.org/officeDocument/2006/relationships/ctrlProp" Target="../ctrlProps/ctrlProp128.xml"/><Relationship Id="rId90" Type="http://schemas.openxmlformats.org/officeDocument/2006/relationships/ctrlProp" Target="../ctrlProps/ctrlProp213.xml"/><Relationship Id="rId95" Type="http://schemas.openxmlformats.org/officeDocument/2006/relationships/ctrlProp" Target="../ctrlProps/ctrlProp218.xml"/><Relationship Id="rId22" Type="http://schemas.openxmlformats.org/officeDocument/2006/relationships/ctrlProp" Target="../ctrlProps/ctrlProp145.xml"/><Relationship Id="rId27" Type="http://schemas.openxmlformats.org/officeDocument/2006/relationships/ctrlProp" Target="../ctrlProps/ctrlProp150.xml"/><Relationship Id="rId43" Type="http://schemas.openxmlformats.org/officeDocument/2006/relationships/ctrlProp" Target="../ctrlProps/ctrlProp166.xml"/><Relationship Id="rId48" Type="http://schemas.openxmlformats.org/officeDocument/2006/relationships/ctrlProp" Target="../ctrlProps/ctrlProp171.xml"/><Relationship Id="rId64" Type="http://schemas.openxmlformats.org/officeDocument/2006/relationships/ctrlProp" Target="../ctrlProps/ctrlProp187.xml"/><Relationship Id="rId69" Type="http://schemas.openxmlformats.org/officeDocument/2006/relationships/ctrlProp" Target="../ctrlProps/ctrlProp192.xml"/><Relationship Id="rId113" Type="http://schemas.openxmlformats.org/officeDocument/2006/relationships/ctrlProp" Target="../ctrlProps/ctrlProp236.xml"/><Relationship Id="rId118" Type="http://schemas.openxmlformats.org/officeDocument/2006/relationships/ctrlProp" Target="../ctrlProps/ctrlProp241.xml"/><Relationship Id="rId80" Type="http://schemas.openxmlformats.org/officeDocument/2006/relationships/ctrlProp" Target="../ctrlProps/ctrlProp203.xml"/><Relationship Id="rId85" Type="http://schemas.openxmlformats.org/officeDocument/2006/relationships/ctrlProp" Target="../ctrlProps/ctrlProp208.xml"/><Relationship Id="rId12" Type="http://schemas.openxmlformats.org/officeDocument/2006/relationships/ctrlProp" Target="../ctrlProps/ctrlProp135.xml"/><Relationship Id="rId17" Type="http://schemas.openxmlformats.org/officeDocument/2006/relationships/ctrlProp" Target="../ctrlProps/ctrlProp140.xml"/><Relationship Id="rId33" Type="http://schemas.openxmlformats.org/officeDocument/2006/relationships/ctrlProp" Target="../ctrlProps/ctrlProp156.xml"/><Relationship Id="rId38" Type="http://schemas.openxmlformats.org/officeDocument/2006/relationships/ctrlProp" Target="../ctrlProps/ctrlProp161.xml"/><Relationship Id="rId59" Type="http://schemas.openxmlformats.org/officeDocument/2006/relationships/ctrlProp" Target="../ctrlProps/ctrlProp182.xml"/><Relationship Id="rId103" Type="http://schemas.openxmlformats.org/officeDocument/2006/relationships/ctrlProp" Target="../ctrlProps/ctrlProp226.xml"/><Relationship Id="rId108" Type="http://schemas.openxmlformats.org/officeDocument/2006/relationships/ctrlProp" Target="../ctrlProps/ctrlProp231.xml"/><Relationship Id="rId124" Type="http://schemas.openxmlformats.org/officeDocument/2006/relationships/ctrlProp" Target="../ctrlProps/ctrlProp247.xml"/><Relationship Id="rId129" Type="http://schemas.openxmlformats.org/officeDocument/2006/relationships/ctrlProp" Target="../ctrlProps/ctrlProp252.xml"/><Relationship Id="rId54" Type="http://schemas.openxmlformats.org/officeDocument/2006/relationships/ctrlProp" Target="../ctrlProps/ctrlProp177.xml"/><Relationship Id="rId70" Type="http://schemas.openxmlformats.org/officeDocument/2006/relationships/ctrlProp" Target="../ctrlProps/ctrlProp193.xml"/><Relationship Id="rId75" Type="http://schemas.openxmlformats.org/officeDocument/2006/relationships/ctrlProp" Target="../ctrlProps/ctrlProp198.xml"/><Relationship Id="rId91" Type="http://schemas.openxmlformats.org/officeDocument/2006/relationships/ctrlProp" Target="../ctrlProps/ctrlProp214.xml"/><Relationship Id="rId96" Type="http://schemas.openxmlformats.org/officeDocument/2006/relationships/ctrlProp" Target="../ctrlProps/ctrlProp219.xml"/><Relationship Id="rId1" Type="http://schemas.openxmlformats.org/officeDocument/2006/relationships/printerSettings" Target="../printerSettings/printerSettings4.bin"/><Relationship Id="rId6" Type="http://schemas.openxmlformats.org/officeDocument/2006/relationships/ctrlProp" Target="../ctrlProps/ctrlProp129.xml"/><Relationship Id="rId23" Type="http://schemas.openxmlformats.org/officeDocument/2006/relationships/ctrlProp" Target="../ctrlProps/ctrlProp146.xml"/><Relationship Id="rId28" Type="http://schemas.openxmlformats.org/officeDocument/2006/relationships/ctrlProp" Target="../ctrlProps/ctrlProp151.xml"/><Relationship Id="rId49" Type="http://schemas.openxmlformats.org/officeDocument/2006/relationships/ctrlProp" Target="../ctrlProps/ctrlProp172.xml"/><Relationship Id="rId114" Type="http://schemas.openxmlformats.org/officeDocument/2006/relationships/ctrlProp" Target="../ctrlProps/ctrlProp237.xml"/><Relationship Id="rId119" Type="http://schemas.openxmlformats.org/officeDocument/2006/relationships/ctrlProp" Target="../ctrlProps/ctrlProp242.xml"/><Relationship Id="rId44" Type="http://schemas.openxmlformats.org/officeDocument/2006/relationships/ctrlProp" Target="../ctrlProps/ctrlProp167.xml"/><Relationship Id="rId60" Type="http://schemas.openxmlformats.org/officeDocument/2006/relationships/ctrlProp" Target="../ctrlProps/ctrlProp183.xml"/><Relationship Id="rId65" Type="http://schemas.openxmlformats.org/officeDocument/2006/relationships/ctrlProp" Target="../ctrlProps/ctrlProp188.xml"/><Relationship Id="rId81" Type="http://schemas.openxmlformats.org/officeDocument/2006/relationships/ctrlProp" Target="../ctrlProps/ctrlProp204.xml"/><Relationship Id="rId86" Type="http://schemas.openxmlformats.org/officeDocument/2006/relationships/ctrlProp" Target="../ctrlProps/ctrlProp209.xml"/><Relationship Id="rId130" Type="http://schemas.openxmlformats.org/officeDocument/2006/relationships/comments" Target="../comments2.xml"/><Relationship Id="rId13" Type="http://schemas.openxmlformats.org/officeDocument/2006/relationships/ctrlProp" Target="../ctrlProps/ctrlProp136.xml"/><Relationship Id="rId18" Type="http://schemas.openxmlformats.org/officeDocument/2006/relationships/ctrlProp" Target="../ctrlProps/ctrlProp141.xml"/><Relationship Id="rId39" Type="http://schemas.openxmlformats.org/officeDocument/2006/relationships/ctrlProp" Target="../ctrlProps/ctrlProp162.xml"/><Relationship Id="rId109" Type="http://schemas.openxmlformats.org/officeDocument/2006/relationships/ctrlProp" Target="../ctrlProps/ctrlProp232.xml"/><Relationship Id="rId34" Type="http://schemas.openxmlformats.org/officeDocument/2006/relationships/ctrlProp" Target="../ctrlProps/ctrlProp157.xml"/><Relationship Id="rId50" Type="http://schemas.openxmlformats.org/officeDocument/2006/relationships/ctrlProp" Target="../ctrlProps/ctrlProp173.xml"/><Relationship Id="rId55" Type="http://schemas.openxmlformats.org/officeDocument/2006/relationships/ctrlProp" Target="../ctrlProps/ctrlProp178.xml"/><Relationship Id="rId76" Type="http://schemas.openxmlformats.org/officeDocument/2006/relationships/ctrlProp" Target="../ctrlProps/ctrlProp199.xml"/><Relationship Id="rId97" Type="http://schemas.openxmlformats.org/officeDocument/2006/relationships/ctrlProp" Target="../ctrlProps/ctrlProp220.xml"/><Relationship Id="rId104" Type="http://schemas.openxmlformats.org/officeDocument/2006/relationships/ctrlProp" Target="../ctrlProps/ctrlProp227.xml"/><Relationship Id="rId120" Type="http://schemas.openxmlformats.org/officeDocument/2006/relationships/ctrlProp" Target="../ctrlProps/ctrlProp243.xml"/><Relationship Id="rId125" Type="http://schemas.openxmlformats.org/officeDocument/2006/relationships/ctrlProp" Target="../ctrlProps/ctrlProp248.xml"/><Relationship Id="rId7" Type="http://schemas.openxmlformats.org/officeDocument/2006/relationships/ctrlProp" Target="../ctrlProps/ctrlProp130.xml"/><Relationship Id="rId71" Type="http://schemas.openxmlformats.org/officeDocument/2006/relationships/ctrlProp" Target="../ctrlProps/ctrlProp194.xml"/><Relationship Id="rId92" Type="http://schemas.openxmlformats.org/officeDocument/2006/relationships/ctrlProp" Target="../ctrlProps/ctrlProp215.xml"/><Relationship Id="rId2" Type="http://schemas.openxmlformats.org/officeDocument/2006/relationships/drawing" Target="../drawings/drawing2.xml"/><Relationship Id="rId29" Type="http://schemas.openxmlformats.org/officeDocument/2006/relationships/ctrlProp" Target="../ctrlProps/ctrlProp152.xml"/><Relationship Id="rId24" Type="http://schemas.openxmlformats.org/officeDocument/2006/relationships/ctrlProp" Target="../ctrlProps/ctrlProp147.xml"/><Relationship Id="rId40" Type="http://schemas.openxmlformats.org/officeDocument/2006/relationships/ctrlProp" Target="../ctrlProps/ctrlProp163.xml"/><Relationship Id="rId45" Type="http://schemas.openxmlformats.org/officeDocument/2006/relationships/ctrlProp" Target="../ctrlProps/ctrlProp168.xml"/><Relationship Id="rId66" Type="http://schemas.openxmlformats.org/officeDocument/2006/relationships/ctrlProp" Target="../ctrlProps/ctrlProp189.xml"/><Relationship Id="rId87" Type="http://schemas.openxmlformats.org/officeDocument/2006/relationships/ctrlProp" Target="../ctrlProps/ctrlProp210.xml"/><Relationship Id="rId110" Type="http://schemas.openxmlformats.org/officeDocument/2006/relationships/ctrlProp" Target="../ctrlProps/ctrlProp233.xml"/><Relationship Id="rId115" Type="http://schemas.openxmlformats.org/officeDocument/2006/relationships/ctrlProp" Target="../ctrlProps/ctrlProp238.xml"/><Relationship Id="rId61" Type="http://schemas.openxmlformats.org/officeDocument/2006/relationships/ctrlProp" Target="../ctrlProps/ctrlProp184.xml"/><Relationship Id="rId82" Type="http://schemas.openxmlformats.org/officeDocument/2006/relationships/ctrlProp" Target="../ctrlProps/ctrlProp205.xml"/><Relationship Id="rId19" Type="http://schemas.openxmlformats.org/officeDocument/2006/relationships/ctrlProp" Target="../ctrlProps/ctrlProp142.xml"/><Relationship Id="rId14" Type="http://schemas.openxmlformats.org/officeDocument/2006/relationships/ctrlProp" Target="../ctrlProps/ctrlProp137.xml"/><Relationship Id="rId30" Type="http://schemas.openxmlformats.org/officeDocument/2006/relationships/ctrlProp" Target="../ctrlProps/ctrlProp153.xml"/><Relationship Id="rId35" Type="http://schemas.openxmlformats.org/officeDocument/2006/relationships/ctrlProp" Target="../ctrlProps/ctrlProp158.xml"/><Relationship Id="rId56" Type="http://schemas.openxmlformats.org/officeDocument/2006/relationships/ctrlProp" Target="../ctrlProps/ctrlProp179.xml"/><Relationship Id="rId77" Type="http://schemas.openxmlformats.org/officeDocument/2006/relationships/ctrlProp" Target="../ctrlProps/ctrlProp200.xml"/><Relationship Id="rId100" Type="http://schemas.openxmlformats.org/officeDocument/2006/relationships/ctrlProp" Target="../ctrlProps/ctrlProp223.xml"/><Relationship Id="rId105" Type="http://schemas.openxmlformats.org/officeDocument/2006/relationships/ctrlProp" Target="../ctrlProps/ctrlProp228.xml"/><Relationship Id="rId126" Type="http://schemas.openxmlformats.org/officeDocument/2006/relationships/ctrlProp" Target="../ctrlProps/ctrlProp249.xml"/><Relationship Id="rId8" Type="http://schemas.openxmlformats.org/officeDocument/2006/relationships/ctrlProp" Target="../ctrlProps/ctrlProp131.xml"/><Relationship Id="rId51" Type="http://schemas.openxmlformats.org/officeDocument/2006/relationships/ctrlProp" Target="../ctrlProps/ctrlProp174.xml"/><Relationship Id="rId72" Type="http://schemas.openxmlformats.org/officeDocument/2006/relationships/ctrlProp" Target="../ctrlProps/ctrlProp195.xml"/><Relationship Id="rId93" Type="http://schemas.openxmlformats.org/officeDocument/2006/relationships/ctrlProp" Target="../ctrlProps/ctrlProp216.xml"/><Relationship Id="rId98" Type="http://schemas.openxmlformats.org/officeDocument/2006/relationships/ctrlProp" Target="../ctrlProps/ctrlProp221.xml"/><Relationship Id="rId121" Type="http://schemas.openxmlformats.org/officeDocument/2006/relationships/ctrlProp" Target="../ctrlProps/ctrlProp244.xml"/><Relationship Id="rId3" Type="http://schemas.openxmlformats.org/officeDocument/2006/relationships/vmlDrawing" Target="../drawings/vmlDrawing2.vml"/><Relationship Id="rId25" Type="http://schemas.openxmlformats.org/officeDocument/2006/relationships/ctrlProp" Target="../ctrlProps/ctrlProp148.xml"/><Relationship Id="rId46" Type="http://schemas.openxmlformats.org/officeDocument/2006/relationships/ctrlProp" Target="../ctrlProps/ctrlProp169.xml"/><Relationship Id="rId67" Type="http://schemas.openxmlformats.org/officeDocument/2006/relationships/ctrlProp" Target="../ctrlProps/ctrlProp190.xml"/><Relationship Id="rId116" Type="http://schemas.openxmlformats.org/officeDocument/2006/relationships/ctrlProp" Target="../ctrlProps/ctrlProp239.xml"/><Relationship Id="rId20" Type="http://schemas.openxmlformats.org/officeDocument/2006/relationships/ctrlProp" Target="../ctrlProps/ctrlProp143.xml"/><Relationship Id="rId41" Type="http://schemas.openxmlformats.org/officeDocument/2006/relationships/ctrlProp" Target="../ctrlProps/ctrlProp164.xml"/><Relationship Id="rId62" Type="http://schemas.openxmlformats.org/officeDocument/2006/relationships/ctrlProp" Target="../ctrlProps/ctrlProp185.xml"/><Relationship Id="rId83" Type="http://schemas.openxmlformats.org/officeDocument/2006/relationships/ctrlProp" Target="../ctrlProps/ctrlProp206.xml"/><Relationship Id="rId88" Type="http://schemas.openxmlformats.org/officeDocument/2006/relationships/ctrlProp" Target="../ctrlProps/ctrlProp211.xml"/><Relationship Id="rId111" Type="http://schemas.openxmlformats.org/officeDocument/2006/relationships/ctrlProp" Target="../ctrlProps/ctrlProp234.xml"/><Relationship Id="rId15" Type="http://schemas.openxmlformats.org/officeDocument/2006/relationships/ctrlProp" Target="../ctrlProps/ctrlProp138.xml"/><Relationship Id="rId36" Type="http://schemas.openxmlformats.org/officeDocument/2006/relationships/ctrlProp" Target="../ctrlProps/ctrlProp159.xml"/><Relationship Id="rId57" Type="http://schemas.openxmlformats.org/officeDocument/2006/relationships/ctrlProp" Target="../ctrlProps/ctrlProp180.xml"/><Relationship Id="rId106" Type="http://schemas.openxmlformats.org/officeDocument/2006/relationships/ctrlProp" Target="../ctrlProps/ctrlProp229.xml"/><Relationship Id="rId127" Type="http://schemas.openxmlformats.org/officeDocument/2006/relationships/ctrlProp" Target="../ctrlProps/ctrlProp250.xml"/><Relationship Id="rId10" Type="http://schemas.openxmlformats.org/officeDocument/2006/relationships/ctrlProp" Target="../ctrlProps/ctrlProp133.xml"/><Relationship Id="rId31" Type="http://schemas.openxmlformats.org/officeDocument/2006/relationships/ctrlProp" Target="../ctrlProps/ctrlProp154.xml"/><Relationship Id="rId52" Type="http://schemas.openxmlformats.org/officeDocument/2006/relationships/ctrlProp" Target="../ctrlProps/ctrlProp175.xml"/><Relationship Id="rId73" Type="http://schemas.openxmlformats.org/officeDocument/2006/relationships/ctrlProp" Target="../ctrlProps/ctrlProp196.xml"/><Relationship Id="rId78" Type="http://schemas.openxmlformats.org/officeDocument/2006/relationships/ctrlProp" Target="../ctrlProps/ctrlProp201.xml"/><Relationship Id="rId94" Type="http://schemas.openxmlformats.org/officeDocument/2006/relationships/ctrlProp" Target="../ctrlProps/ctrlProp217.xml"/><Relationship Id="rId99" Type="http://schemas.openxmlformats.org/officeDocument/2006/relationships/ctrlProp" Target="../ctrlProps/ctrlProp222.xml"/><Relationship Id="rId101" Type="http://schemas.openxmlformats.org/officeDocument/2006/relationships/ctrlProp" Target="../ctrlProps/ctrlProp224.xml"/><Relationship Id="rId122" Type="http://schemas.openxmlformats.org/officeDocument/2006/relationships/ctrlProp" Target="../ctrlProps/ctrlProp245.xml"/><Relationship Id="rId4" Type="http://schemas.openxmlformats.org/officeDocument/2006/relationships/ctrlProp" Target="../ctrlProps/ctrlProp127.xml"/><Relationship Id="rId9" Type="http://schemas.openxmlformats.org/officeDocument/2006/relationships/ctrlProp" Target="../ctrlProps/ctrlProp132.xml"/><Relationship Id="rId26" Type="http://schemas.openxmlformats.org/officeDocument/2006/relationships/ctrlProp" Target="../ctrlProps/ctrlProp14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75.xml"/><Relationship Id="rId117" Type="http://schemas.openxmlformats.org/officeDocument/2006/relationships/ctrlProp" Target="../ctrlProps/ctrlProp366.xml"/><Relationship Id="rId21" Type="http://schemas.openxmlformats.org/officeDocument/2006/relationships/ctrlProp" Target="../ctrlProps/ctrlProp270.xml"/><Relationship Id="rId42" Type="http://schemas.openxmlformats.org/officeDocument/2006/relationships/ctrlProp" Target="../ctrlProps/ctrlProp291.xml"/><Relationship Id="rId47" Type="http://schemas.openxmlformats.org/officeDocument/2006/relationships/ctrlProp" Target="../ctrlProps/ctrlProp296.xml"/><Relationship Id="rId63" Type="http://schemas.openxmlformats.org/officeDocument/2006/relationships/ctrlProp" Target="../ctrlProps/ctrlProp312.xml"/><Relationship Id="rId68" Type="http://schemas.openxmlformats.org/officeDocument/2006/relationships/ctrlProp" Target="../ctrlProps/ctrlProp317.xml"/><Relationship Id="rId84" Type="http://schemas.openxmlformats.org/officeDocument/2006/relationships/ctrlProp" Target="../ctrlProps/ctrlProp333.xml"/><Relationship Id="rId89" Type="http://schemas.openxmlformats.org/officeDocument/2006/relationships/ctrlProp" Target="../ctrlProps/ctrlProp338.xml"/><Relationship Id="rId112" Type="http://schemas.openxmlformats.org/officeDocument/2006/relationships/ctrlProp" Target="../ctrlProps/ctrlProp361.xml"/><Relationship Id="rId16" Type="http://schemas.openxmlformats.org/officeDocument/2006/relationships/ctrlProp" Target="../ctrlProps/ctrlProp265.xml"/><Relationship Id="rId107" Type="http://schemas.openxmlformats.org/officeDocument/2006/relationships/ctrlProp" Target="../ctrlProps/ctrlProp356.xml"/><Relationship Id="rId11" Type="http://schemas.openxmlformats.org/officeDocument/2006/relationships/ctrlProp" Target="../ctrlProps/ctrlProp260.xml"/><Relationship Id="rId32" Type="http://schemas.openxmlformats.org/officeDocument/2006/relationships/ctrlProp" Target="../ctrlProps/ctrlProp281.xml"/><Relationship Id="rId37" Type="http://schemas.openxmlformats.org/officeDocument/2006/relationships/ctrlProp" Target="../ctrlProps/ctrlProp286.xml"/><Relationship Id="rId53" Type="http://schemas.openxmlformats.org/officeDocument/2006/relationships/ctrlProp" Target="../ctrlProps/ctrlProp302.xml"/><Relationship Id="rId58" Type="http://schemas.openxmlformats.org/officeDocument/2006/relationships/ctrlProp" Target="../ctrlProps/ctrlProp307.xml"/><Relationship Id="rId74" Type="http://schemas.openxmlformats.org/officeDocument/2006/relationships/ctrlProp" Target="../ctrlProps/ctrlProp323.xml"/><Relationship Id="rId79" Type="http://schemas.openxmlformats.org/officeDocument/2006/relationships/ctrlProp" Target="../ctrlProps/ctrlProp328.xml"/><Relationship Id="rId102" Type="http://schemas.openxmlformats.org/officeDocument/2006/relationships/ctrlProp" Target="../ctrlProps/ctrlProp351.xml"/><Relationship Id="rId123" Type="http://schemas.openxmlformats.org/officeDocument/2006/relationships/ctrlProp" Target="../ctrlProps/ctrlProp372.xml"/><Relationship Id="rId5" Type="http://schemas.openxmlformats.org/officeDocument/2006/relationships/ctrlProp" Target="../ctrlProps/ctrlProp254.xml"/><Relationship Id="rId90" Type="http://schemas.openxmlformats.org/officeDocument/2006/relationships/ctrlProp" Target="../ctrlProps/ctrlProp339.xml"/><Relationship Id="rId95" Type="http://schemas.openxmlformats.org/officeDocument/2006/relationships/ctrlProp" Target="../ctrlProps/ctrlProp344.xml"/><Relationship Id="rId22" Type="http://schemas.openxmlformats.org/officeDocument/2006/relationships/ctrlProp" Target="../ctrlProps/ctrlProp271.xml"/><Relationship Id="rId27" Type="http://schemas.openxmlformats.org/officeDocument/2006/relationships/ctrlProp" Target="../ctrlProps/ctrlProp276.xml"/><Relationship Id="rId43" Type="http://schemas.openxmlformats.org/officeDocument/2006/relationships/ctrlProp" Target="../ctrlProps/ctrlProp292.xml"/><Relationship Id="rId48" Type="http://schemas.openxmlformats.org/officeDocument/2006/relationships/ctrlProp" Target="../ctrlProps/ctrlProp297.xml"/><Relationship Id="rId64" Type="http://schemas.openxmlformats.org/officeDocument/2006/relationships/ctrlProp" Target="../ctrlProps/ctrlProp313.xml"/><Relationship Id="rId69" Type="http://schemas.openxmlformats.org/officeDocument/2006/relationships/ctrlProp" Target="../ctrlProps/ctrlProp318.xml"/><Relationship Id="rId113" Type="http://schemas.openxmlformats.org/officeDocument/2006/relationships/ctrlProp" Target="../ctrlProps/ctrlProp362.xml"/><Relationship Id="rId118" Type="http://schemas.openxmlformats.org/officeDocument/2006/relationships/ctrlProp" Target="../ctrlProps/ctrlProp367.xml"/><Relationship Id="rId80" Type="http://schemas.openxmlformats.org/officeDocument/2006/relationships/ctrlProp" Target="../ctrlProps/ctrlProp329.xml"/><Relationship Id="rId85" Type="http://schemas.openxmlformats.org/officeDocument/2006/relationships/ctrlProp" Target="../ctrlProps/ctrlProp334.xml"/><Relationship Id="rId12" Type="http://schemas.openxmlformats.org/officeDocument/2006/relationships/ctrlProp" Target="../ctrlProps/ctrlProp261.xml"/><Relationship Id="rId17" Type="http://schemas.openxmlformats.org/officeDocument/2006/relationships/ctrlProp" Target="../ctrlProps/ctrlProp266.xml"/><Relationship Id="rId33" Type="http://schemas.openxmlformats.org/officeDocument/2006/relationships/ctrlProp" Target="../ctrlProps/ctrlProp282.xml"/><Relationship Id="rId38" Type="http://schemas.openxmlformats.org/officeDocument/2006/relationships/ctrlProp" Target="../ctrlProps/ctrlProp287.xml"/><Relationship Id="rId59" Type="http://schemas.openxmlformats.org/officeDocument/2006/relationships/ctrlProp" Target="../ctrlProps/ctrlProp308.xml"/><Relationship Id="rId103" Type="http://schemas.openxmlformats.org/officeDocument/2006/relationships/ctrlProp" Target="../ctrlProps/ctrlProp352.xml"/><Relationship Id="rId108" Type="http://schemas.openxmlformats.org/officeDocument/2006/relationships/ctrlProp" Target="../ctrlProps/ctrlProp357.xml"/><Relationship Id="rId124" Type="http://schemas.openxmlformats.org/officeDocument/2006/relationships/ctrlProp" Target="../ctrlProps/ctrlProp373.xml"/><Relationship Id="rId54" Type="http://schemas.openxmlformats.org/officeDocument/2006/relationships/ctrlProp" Target="../ctrlProps/ctrlProp303.xml"/><Relationship Id="rId70" Type="http://schemas.openxmlformats.org/officeDocument/2006/relationships/ctrlProp" Target="../ctrlProps/ctrlProp319.xml"/><Relationship Id="rId75" Type="http://schemas.openxmlformats.org/officeDocument/2006/relationships/ctrlProp" Target="../ctrlProps/ctrlProp324.xml"/><Relationship Id="rId91" Type="http://schemas.openxmlformats.org/officeDocument/2006/relationships/ctrlProp" Target="../ctrlProps/ctrlProp340.xml"/><Relationship Id="rId96" Type="http://schemas.openxmlformats.org/officeDocument/2006/relationships/ctrlProp" Target="../ctrlProps/ctrlProp345.xml"/><Relationship Id="rId1" Type="http://schemas.openxmlformats.org/officeDocument/2006/relationships/printerSettings" Target="../printerSettings/printerSettings6.bin"/><Relationship Id="rId6" Type="http://schemas.openxmlformats.org/officeDocument/2006/relationships/ctrlProp" Target="../ctrlProps/ctrlProp255.xml"/><Relationship Id="rId23" Type="http://schemas.openxmlformats.org/officeDocument/2006/relationships/ctrlProp" Target="../ctrlProps/ctrlProp272.xml"/><Relationship Id="rId28" Type="http://schemas.openxmlformats.org/officeDocument/2006/relationships/ctrlProp" Target="../ctrlProps/ctrlProp277.xml"/><Relationship Id="rId49" Type="http://schemas.openxmlformats.org/officeDocument/2006/relationships/ctrlProp" Target="../ctrlProps/ctrlProp298.xml"/><Relationship Id="rId114" Type="http://schemas.openxmlformats.org/officeDocument/2006/relationships/ctrlProp" Target="../ctrlProps/ctrlProp363.xml"/><Relationship Id="rId119" Type="http://schemas.openxmlformats.org/officeDocument/2006/relationships/ctrlProp" Target="../ctrlProps/ctrlProp368.xml"/><Relationship Id="rId44" Type="http://schemas.openxmlformats.org/officeDocument/2006/relationships/ctrlProp" Target="../ctrlProps/ctrlProp293.xml"/><Relationship Id="rId60" Type="http://schemas.openxmlformats.org/officeDocument/2006/relationships/ctrlProp" Target="../ctrlProps/ctrlProp309.xml"/><Relationship Id="rId65" Type="http://schemas.openxmlformats.org/officeDocument/2006/relationships/ctrlProp" Target="../ctrlProps/ctrlProp314.xml"/><Relationship Id="rId81" Type="http://schemas.openxmlformats.org/officeDocument/2006/relationships/ctrlProp" Target="../ctrlProps/ctrlProp330.xml"/><Relationship Id="rId86" Type="http://schemas.openxmlformats.org/officeDocument/2006/relationships/ctrlProp" Target="../ctrlProps/ctrlProp335.xml"/><Relationship Id="rId13" Type="http://schemas.openxmlformats.org/officeDocument/2006/relationships/ctrlProp" Target="../ctrlProps/ctrlProp262.xml"/><Relationship Id="rId18" Type="http://schemas.openxmlformats.org/officeDocument/2006/relationships/ctrlProp" Target="../ctrlProps/ctrlProp267.xml"/><Relationship Id="rId39" Type="http://schemas.openxmlformats.org/officeDocument/2006/relationships/ctrlProp" Target="../ctrlProps/ctrlProp288.xml"/><Relationship Id="rId109" Type="http://schemas.openxmlformats.org/officeDocument/2006/relationships/ctrlProp" Target="../ctrlProps/ctrlProp358.xml"/><Relationship Id="rId34" Type="http://schemas.openxmlformats.org/officeDocument/2006/relationships/ctrlProp" Target="../ctrlProps/ctrlProp283.xml"/><Relationship Id="rId50" Type="http://schemas.openxmlformats.org/officeDocument/2006/relationships/ctrlProp" Target="../ctrlProps/ctrlProp299.xml"/><Relationship Id="rId55" Type="http://schemas.openxmlformats.org/officeDocument/2006/relationships/ctrlProp" Target="../ctrlProps/ctrlProp304.xml"/><Relationship Id="rId76" Type="http://schemas.openxmlformats.org/officeDocument/2006/relationships/ctrlProp" Target="../ctrlProps/ctrlProp325.xml"/><Relationship Id="rId97" Type="http://schemas.openxmlformats.org/officeDocument/2006/relationships/ctrlProp" Target="../ctrlProps/ctrlProp346.xml"/><Relationship Id="rId104" Type="http://schemas.openxmlformats.org/officeDocument/2006/relationships/ctrlProp" Target="../ctrlProps/ctrlProp353.xml"/><Relationship Id="rId120" Type="http://schemas.openxmlformats.org/officeDocument/2006/relationships/ctrlProp" Target="../ctrlProps/ctrlProp369.xml"/><Relationship Id="rId125" Type="http://schemas.openxmlformats.org/officeDocument/2006/relationships/ctrlProp" Target="../ctrlProps/ctrlProp374.xml"/><Relationship Id="rId7" Type="http://schemas.openxmlformats.org/officeDocument/2006/relationships/ctrlProp" Target="../ctrlProps/ctrlProp256.xml"/><Relationship Id="rId71" Type="http://schemas.openxmlformats.org/officeDocument/2006/relationships/ctrlProp" Target="../ctrlProps/ctrlProp320.xml"/><Relationship Id="rId92" Type="http://schemas.openxmlformats.org/officeDocument/2006/relationships/ctrlProp" Target="../ctrlProps/ctrlProp341.xml"/><Relationship Id="rId2" Type="http://schemas.openxmlformats.org/officeDocument/2006/relationships/drawing" Target="../drawings/drawing4.xml"/><Relationship Id="rId29" Type="http://schemas.openxmlformats.org/officeDocument/2006/relationships/ctrlProp" Target="../ctrlProps/ctrlProp278.xml"/><Relationship Id="rId24" Type="http://schemas.openxmlformats.org/officeDocument/2006/relationships/ctrlProp" Target="../ctrlProps/ctrlProp273.xml"/><Relationship Id="rId40" Type="http://schemas.openxmlformats.org/officeDocument/2006/relationships/ctrlProp" Target="../ctrlProps/ctrlProp289.xml"/><Relationship Id="rId45" Type="http://schemas.openxmlformats.org/officeDocument/2006/relationships/ctrlProp" Target="../ctrlProps/ctrlProp294.xml"/><Relationship Id="rId66" Type="http://schemas.openxmlformats.org/officeDocument/2006/relationships/ctrlProp" Target="../ctrlProps/ctrlProp315.xml"/><Relationship Id="rId87" Type="http://schemas.openxmlformats.org/officeDocument/2006/relationships/ctrlProp" Target="../ctrlProps/ctrlProp336.xml"/><Relationship Id="rId110" Type="http://schemas.openxmlformats.org/officeDocument/2006/relationships/ctrlProp" Target="../ctrlProps/ctrlProp359.xml"/><Relationship Id="rId115" Type="http://schemas.openxmlformats.org/officeDocument/2006/relationships/ctrlProp" Target="../ctrlProps/ctrlProp364.xml"/><Relationship Id="rId61" Type="http://schemas.openxmlformats.org/officeDocument/2006/relationships/ctrlProp" Target="../ctrlProps/ctrlProp310.xml"/><Relationship Id="rId82" Type="http://schemas.openxmlformats.org/officeDocument/2006/relationships/ctrlProp" Target="../ctrlProps/ctrlProp331.xml"/><Relationship Id="rId19" Type="http://schemas.openxmlformats.org/officeDocument/2006/relationships/ctrlProp" Target="../ctrlProps/ctrlProp268.xml"/><Relationship Id="rId14" Type="http://schemas.openxmlformats.org/officeDocument/2006/relationships/ctrlProp" Target="../ctrlProps/ctrlProp263.xml"/><Relationship Id="rId30" Type="http://schemas.openxmlformats.org/officeDocument/2006/relationships/ctrlProp" Target="../ctrlProps/ctrlProp279.xml"/><Relationship Id="rId35" Type="http://schemas.openxmlformats.org/officeDocument/2006/relationships/ctrlProp" Target="../ctrlProps/ctrlProp284.xml"/><Relationship Id="rId56" Type="http://schemas.openxmlformats.org/officeDocument/2006/relationships/ctrlProp" Target="../ctrlProps/ctrlProp305.xml"/><Relationship Id="rId77" Type="http://schemas.openxmlformats.org/officeDocument/2006/relationships/ctrlProp" Target="../ctrlProps/ctrlProp326.xml"/><Relationship Id="rId100" Type="http://schemas.openxmlformats.org/officeDocument/2006/relationships/ctrlProp" Target="../ctrlProps/ctrlProp349.xml"/><Relationship Id="rId105" Type="http://schemas.openxmlformats.org/officeDocument/2006/relationships/ctrlProp" Target="../ctrlProps/ctrlProp354.xml"/><Relationship Id="rId126" Type="http://schemas.openxmlformats.org/officeDocument/2006/relationships/comments" Target="../comments3.xml"/><Relationship Id="rId8" Type="http://schemas.openxmlformats.org/officeDocument/2006/relationships/ctrlProp" Target="../ctrlProps/ctrlProp257.xml"/><Relationship Id="rId51" Type="http://schemas.openxmlformats.org/officeDocument/2006/relationships/ctrlProp" Target="../ctrlProps/ctrlProp300.xml"/><Relationship Id="rId72" Type="http://schemas.openxmlformats.org/officeDocument/2006/relationships/ctrlProp" Target="../ctrlProps/ctrlProp321.xml"/><Relationship Id="rId93" Type="http://schemas.openxmlformats.org/officeDocument/2006/relationships/ctrlProp" Target="../ctrlProps/ctrlProp342.xml"/><Relationship Id="rId98" Type="http://schemas.openxmlformats.org/officeDocument/2006/relationships/ctrlProp" Target="../ctrlProps/ctrlProp347.xml"/><Relationship Id="rId121" Type="http://schemas.openxmlformats.org/officeDocument/2006/relationships/ctrlProp" Target="../ctrlProps/ctrlProp370.xml"/><Relationship Id="rId3" Type="http://schemas.openxmlformats.org/officeDocument/2006/relationships/vmlDrawing" Target="../drawings/vmlDrawing3.vml"/><Relationship Id="rId25" Type="http://schemas.openxmlformats.org/officeDocument/2006/relationships/ctrlProp" Target="../ctrlProps/ctrlProp274.xml"/><Relationship Id="rId46" Type="http://schemas.openxmlformats.org/officeDocument/2006/relationships/ctrlProp" Target="../ctrlProps/ctrlProp295.xml"/><Relationship Id="rId67" Type="http://schemas.openxmlformats.org/officeDocument/2006/relationships/ctrlProp" Target="../ctrlProps/ctrlProp316.xml"/><Relationship Id="rId116" Type="http://schemas.openxmlformats.org/officeDocument/2006/relationships/ctrlProp" Target="../ctrlProps/ctrlProp365.xml"/><Relationship Id="rId20" Type="http://schemas.openxmlformats.org/officeDocument/2006/relationships/ctrlProp" Target="../ctrlProps/ctrlProp269.xml"/><Relationship Id="rId41" Type="http://schemas.openxmlformats.org/officeDocument/2006/relationships/ctrlProp" Target="../ctrlProps/ctrlProp290.xml"/><Relationship Id="rId62" Type="http://schemas.openxmlformats.org/officeDocument/2006/relationships/ctrlProp" Target="../ctrlProps/ctrlProp311.xml"/><Relationship Id="rId83" Type="http://schemas.openxmlformats.org/officeDocument/2006/relationships/ctrlProp" Target="../ctrlProps/ctrlProp332.xml"/><Relationship Id="rId88" Type="http://schemas.openxmlformats.org/officeDocument/2006/relationships/ctrlProp" Target="../ctrlProps/ctrlProp337.xml"/><Relationship Id="rId111" Type="http://schemas.openxmlformats.org/officeDocument/2006/relationships/ctrlProp" Target="../ctrlProps/ctrlProp360.xml"/><Relationship Id="rId15" Type="http://schemas.openxmlformats.org/officeDocument/2006/relationships/ctrlProp" Target="../ctrlProps/ctrlProp264.xml"/><Relationship Id="rId36" Type="http://schemas.openxmlformats.org/officeDocument/2006/relationships/ctrlProp" Target="../ctrlProps/ctrlProp285.xml"/><Relationship Id="rId57" Type="http://schemas.openxmlformats.org/officeDocument/2006/relationships/ctrlProp" Target="../ctrlProps/ctrlProp306.xml"/><Relationship Id="rId106" Type="http://schemas.openxmlformats.org/officeDocument/2006/relationships/ctrlProp" Target="../ctrlProps/ctrlProp355.xml"/><Relationship Id="rId10" Type="http://schemas.openxmlformats.org/officeDocument/2006/relationships/ctrlProp" Target="../ctrlProps/ctrlProp259.xml"/><Relationship Id="rId31" Type="http://schemas.openxmlformats.org/officeDocument/2006/relationships/ctrlProp" Target="../ctrlProps/ctrlProp280.xml"/><Relationship Id="rId52" Type="http://schemas.openxmlformats.org/officeDocument/2006/relationships/ctrlProp" Target="../ctrlProps/ctrlProp301.xml"/><Relationship Id="rId73" Type="http://schemas.openxmlformats.org/officeDocument/2006/relationships/ctrlProp" Target="../ctrlProps/ctrlProp322.xml"/><Relationship Id="rId78" Type="http://schemas.openxmlformats.org/officeDocument/2006/relationships/ctrlProp" Target="../ctrlProps/ctrlProp327.xml"/><Relationship Id="rId94" Type="http://schemas.openxmlformats.org/officeDocument/2006/relationships/ctrlProp" Target="../ctrlProps/ctrlProp343.xml"/><Relationship Id="rId99" Type="http://schemas.openxmlformats.org/officeDocument/2006/relationships/ctrlProp" Target="../ctrlProps/ctrlProp348.xml"/><Relationship Id="rId101" Type="http://schemas.openxmlformats.org/officeDocument/2006/relationships/ctrlProp" Target="../ctrlProps/ctrlProp350.xml"/><Relationship Id="rId122" Type="http://schemas.openxmlformats.org/officeDocument/2006/relationships/ctrlProp" Target="../ctrlProps/ctrlProp371.xml"/><Relationship Id="rId4" Type="http://schemas.openxmlformats.org/officeDocument/2006/relationships/ctrlProp" Target="../ctrlProps/ctrlProp253.xml"/><Relationship Id="rId9" Type="http://schemas.openxmlformats.org/officeDocument/2006/relationships/ctrlProp" Target="../ctrlProps/ctrlProp258.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97.xml"/><Relationship Id="rId117" Type="http://schemas.openxmlformats.org/officeDocument/2006/relationships/ctrlProp" Target="../ctrlProps/ctrlProp488.xml"/><Relationship Id="rId21" Type="http://schemas.openxmlformats.org/officeDocument/2006/relationships/ctrlProp" Target="../ctrlProps/ctrlProp392.xml"/><Relationship Id="rId42" Type="http://schemas.openxmlformats.org/officeDocument/2006/relationships/ctrlProp" Target="../ctrlProps/ctrlProp413.xml"/><Relationship Id="rId47" Type="http://schemas.openxmlformats.org/officeDocument/2006/relationships/ctrlProp" Target="../ctrlProps/ctrlProp418.xml"/><Relationship Id="rId63" Type="http://schemas.openxmlformats.org/officeDocument/2006/relationships/ctrlProp" Target="../ctrlProps/ctrlProp434.xml"/><Relationship Id="rId68" Type="http://schemas.openxmlformats.org/officeDocument/2006/relationships/ctrlProp" Target="../ctrlProps/ctrlProp439.xml"/><Relationship Id="rId84" Type="http://schemas.openxmlformats.org/officeDocument/2006/relationships/ctrlProp" Target="../ctrlProps/ctrlProp455.xml"/><Relationship Id="rId89" Type="http://schemas.openxmlformats.org/officeDocument/2006/relationships/ctrlProp" Target="../ctrlProps/ctrlProp460.xml"/><Relationship Id="rId112" Type="http://schemas.openxmlformats.org/officeDocument/2006/relationships/ctrlProp" Target="../ctrlProps/ctrlProp483.xml"/><Relationship Id="rId16" Type="http://schemas.openxmlformats.org/officeDocument/2006/relationships/ctrlProp" Target="../ctrlProps/ctrlProp387.xml"/><Relationship Id="rId107" Type="http://schemas.openxmlformats.org/officeDocument/2006/relationships/ctrlProp" Target="../ctrlProps/ctrlProp478.xml"/><Relationship Id="rId11" Type="http://schemas.openxmlformats.org/officeDocument/2006/relationships/ctrlProp" Target="../ctrlProps/ctrlProp382.xml"/><Relationship Id="rId32" Type="http://schemas.openxmlformats.org/officeDocument/2006/relationships/ctrlProp" Target="../ctrlProps/ctrlProp403.xml"/><Relationship Id="rId37" Type="http://schemas.openxmlformats.org/officeDocument/2006/relationships/ctrlProp" Target="../ctrlProps/ctrlProp408.xml"/><Relationship Id="rId53" Type="http://schemas.openxmlformats.org/officeDocument/2006/relationships/ctrlProp" Target="../ctrlProps/ctrlProp424.xml"/><Relationship Id="rId58" Type="http://schemas.openxmlformats.org/officeDocument/2006/relationships/ctrlProp" Target="../ctrlProps/ctrlProp429.xml"/><Relationship Id="rId74" Type="http://schemas.openxmlformats.org/officeDocument/2006/relationships/ctrlProp" Target="../ctrlProps/ctrlProp445.xml"/><Relationship Id="rId79" Type="http://schemas.openxmlformats.org/officeDocument/2006/relationships/ctrlProp" Target="../ctrlProps/ctrlProp450.xml"/><Relationship Id="rId102" Type="http://schemas.openxmlformats.org/officeDocument/2006/relationships/ctrlProp" Target="../ctrlProps/ctrlProp473.xml"/><Relationship Id="rId5" Type="http://schemas.openxmlformats.org/officeDocument/2006/relationships/ctrlProp" Target="../ctrlProps/ctrlProp376.xml"/><Relationship Id="rId90" Type="http://schemas.openxmlformats.org/officeDocument/2006/relationships/ctrlProp" Target="../ctrlProps/ctrlProp461.xml"/><Relationship Id="rId95" Type="http://schemas.openxmlformats.org/officeDocument/2006/relationships/ctrlProp" Target="../ctrlProps/ctrlProp466.xml"/><Relationship Id="rId22" Type="http://schemas.openxmlformats.org/officeDocument/2006/relationships/ctrlProp" Target="../ctrlProps/ctrlProp393.xml"/><Relationship Id="rId27" Type="http://schemas.openxmlformats.org/officeDocument/2006/relationships/ctrlProp" Target="../ctrlProps/ctrlProp398.xml"/><Relationship Id="rId43" Type="http://schemas.openxmlformats.org/officeDocument/2006/relationships/ctrlProp" Target="../ctrlProps/ctrlProp414.xml"/><Relationship Id="rId48" Type="http://schemas.openxmlformats.org/officeDocument/2006/relationships/ctrlProp" Target="../ctrlProps/ctrlProp419.xml"/><Relationship Id="rId64" Type="http://schemas.openxmlformats.org/officeDocument/2006/relationships/ctrlProp" Target="../ctrlProps/ctrlProp435.xml"/><Relationship Id="rId69" Type="http://schemas.openxmlformats.org/officeDocument/2006/relationships/ctrlProp" Target="../ctrlProps/ctrlProp440.xml"/><Relationship Id="rId113" Type="http://schemas.openxmlformats.org/officeDocument/2006/relationships/ctrlProp" Target="../ctrlProps/ctrlProp484.xml"/><Relationship Id="rId118" Type="http://schemas.openxmlformats.org/officeDocument/2006/relationships/comments" Target="../comments4.xml"/><Relationship Id="rId80" Type="http://schemas.openxmlformats.org/officeDocument/2006/relationships/ctrlProp" Target="../ctrlProps/ctrlProp451.xml"/><Relationship Id="rId85" Type="http://schemas.openxmlformats.org/officeDocument/2006/relationships/ctrlProp" Target="../ctrlProps/ctrlProp456.xml"/><Relationship Id="rId12" Type="http://schemas.openxmlformats.org/officeDocument/2006/relationships/ctrlProp" Target="../ctrlProps/ctrlProp383.xml"/><Relationship Id="rId17" Type="http://schemas.openxmlformats.org/officeDocument/2006/relationships/ctrlProp" Target="../ctrlProps/ctrlProp388.xml"/><Relationship Id="rId33" Type="http://schemas.openxmlformats.org/officeDocument/2006/relationships/ctrlProp" Target="../ctrlProps/ctrlProp404.xml"/><Relationship Id="rId38" Type="http://schemas.openxmlformats.org/officeDocument/2006/relationships/ctrlProp" Target="../ctrlProps/ctrlProp409.xml"/><Relationship Id="rId59" Type="http://schemas.openxmlformats.org/officeDocument/2006/relationships/ctrlProp" Target="../ctrlProps/ctrlProp430.xml"/><Relationship Id="rId103" Type="http://schemas.openxmlformats.org/officeDocument/2006/relationships/ctrlProp" Target="../ctrlProps/ctrlProp474.xml"/><Relationship Id="rId108" Type="http://schemas.openxmlformats.org/officeDocument/2006/relationships/ctrlProp" Target="../ctrlProps/ctrlProp479.xml"/><Relationship Id="rId54" Type="http://schemas.openxmlformats.org/officeDocument/2006/relationships/ctrlProp" Target="../ctrlProps/ctrlProp425.xml"/><Relationship Id="rId70" Type="http://schemas.openxmlformats.org/officeDocument/2006/relationships/ctrlProp" Target="../ctrlProps/ctrlProp441.xml"/><Relationship Id="rId75" Type="http://schemas.openxmlformats.org/officeDocument/2006/relationships/ctrlProp" Target="../ctrlProps/ctrlProp446.xml"/><Relationship Id="rId91" Type="http://schemas.openxmlformats.org/officeDocument/2006/relationships/ctrlProp" Target="../ctrlProps/ctrlProp462.xml"/><Relationship Id="rId96" Type="http://schemas.openxmlformats.org/officeDocument/2006/relationships/ctrlProp" Target="../ctrlProps/ctrlProp467.xml"/><Relationship Id="rId1" Type="http://schemas.openxmlformats.org/officeDocument/2006/relationships/printerSettings" Target="../printerSettings/printerSettings7.bin"/><Relationship Id="rId6" Type="http://schemas.openxmlformats.org/officeDocument/2006/relationships/ctrlProp" Target="../ctrlProps/ctrlProp377.xml"/><Relationship Id="rId23" Type="http://schemas.openxmlformats.org/officeDocument/2006/relationships/ctrlProp" Target="../ctrlProps/ctrlProp394.xml"/><Relationship Id="rId28" Type="http://schemas.openxmlformats.org/officeDocument/2006/relationships/ctrlProp" Target="../ctrlProps/ctrlProp399.xml"/><Relationship Id="rId49" Type="http://schemas.openxmlformats.org/officeDocument/2006/relationships/ctrlProp" Target="../ctrlProps/ctrlProp420.xml"/><Relationship Id="rId114" Type="http://schemas.openxmlformats.org/officeDocument/2006/relationships/ctrlProp" Target="../ctrlProps/ctrlProp485.xml"/><Relationship Id="rId10" Type="http://schemas.openxmlformats.org/officeDocument/2006/relationships/ctrlProp" Target="../ctrlProps/ctrlProp381.xml"/><Relationship Id="rId31" Type="http://schemas.openxmlformats.org/officeDocument/2006/relationships/ctrlProp" Target="../ctrlProps/ctrlProp402.xml"/><Relationship Id="rId44" Type="http://schemas.openxmlformats.org/officeDocument/2006/relationships/ctrlProp" Target="../ctrlProps/ctrlProp415.xml"/><Relationship Id="rId52" Type="http://schemas.openxmlformats.org/officeDocument/2006/relationships/ctrlProp" Target="../ctrlProps/ctrlProp423.xml"/><Relationship Id="rId60" Type="http://schemas.openxmlformats.org/officeDocument/2006/relationships/ctrlProp" Target="../ctrlProps/ctrlProp431.xml"/><Relationship Id="rId65" Type="http://schemas.openxmlformats.org/officeDocument/2006/relationships/ctrlProp" Target="../ctrlProps/ctrlProp436.xml"/><Relationship Id="rId73" Type="http://schemas.openxmlformats.org/officeDocument/2006/relationships/ctrlProp" Target="../ctrlProps/ctrlProp444.xml"/><Relationship Id="rId78" Type="http://schemas.openxmlformats.org/officeDocument/2006/relationships/ctrlProp" Target="../ctrlProps/ctrlProp449.xml"/><Relationship Id="rId81" Type="http://schemas.openxmlformats.org/officeDocument/2006/relationships/ctrlProp" Target="../ctrlProps/ctrlProp452.xml"/><Relationship Id="rId86" Type="http://schemas.openxmlformats.org/officeDocument/2006/relationships/ctrlProp" Target="../ctrlProps/ctrlProp457.xml"/><Relationship Id="rId94" Type="http://schemas.openxmlformats.org/officeDocument/2006/relationships/ctrlProp" Target="../ctrlProps/ctrlProp465.xml"/><Relationship Id="rId99" Type="http://schemas.openxmlformats.org/officeDocument/2006/relationships/ctrlProp" Target="../ctrlProps/ctrlProp470.xml"/><Relationship Id="rId101" Type="http://schemas.openxmlformats.org/officeDocument/2006/relationships/ctrlProp" Target="../ctrlProps/ctrlProp472.xml"/><Relationship Id="rId4" Type="http://schemas.openxmlformats.org/officeDocument/2006/relationships/ctrlProp" Target="../ctrlProps/ctrlProp375.xml"/><Relationship Id="rId9" Type="http://schemas.openxmlformats.org/officeDocument/2006/relationships/ctrlProp" Target="../ctrlProps/ctrlProp380.xml"/><Relationship Id="rId13" Type="http://schemas.openxmlformats.org/officeDocument/2006/relationships/ctrlProp" Target="../ctrlProps/ctrlProp384.xml"/><Relationship Id="rId18" Type="http://schemas.openxmlformats.org/officeDocument/2006/relationships/ctrlProp" Target="../ctrlProps/ctrlProp389.xml"/><Relationship Id="rId39" Type="http://schemas.openxmlformats.org/officeDocument/2006/relationships/ctrlProp" Target="../ctrlProps/ctrlProp410.xml"/><Relationship Id="rId109" Type="http://schemas.openxmlformats.org/officeDocument/2006/relationships/ctrlProp" Target="../ctrlProps/ctrlProp480.xml"/><Relationship Id="rId34" Type="http://schemas.openxmlformats.org/officeDocument/2006/relationships/ctrlProp" Target="../ctrlProps/ctrlProp405.xml"/><Relationship Id="rId50" Type="http://schemas.openxmlformats.org/officeDocument/2006/relationships/ctrlProp" Target="../ctrlProps/ctrlProp421.xml"/><Relationship Id="rId55" Type="http://schemas.openxmlformats.org/officeDocument/2006/relationships/ctrlProp" Target="../ctrlProps/ctrlProp426.xml"/><Relationship Id="rId76" Type="http://schemas.openxmlformats.org/officeDocument/2006/relationships/ctrlProp" Target="../ctrlProps/ctrlProp447.xml"/><Relationship Id="rId97" Type="http://schemas.openxmlformats.org/officeDocument/2006/relationships/ctrlProp" Target="../ctrlProps/ctrlProp468.xml"/><Relationship Id="rId104" Type="http://schemas.openxmlformats.org/officeDocument/2006/relationships/ctrlProp" Target="../ctrlProps/ctrlProp475.xml"/><Relationship Id="rId7" Type="http://schemas.openxmlformats.org/officeDocument/2006/relationships/ctrlProp" Target="../ctrlProps/ctrlProp378.xml"/><Relationship Id="rId71" Type="http://schemas.openxmlformats.org/officeDocument/2006/relationships/ctrlProp" Target="../ctrlProps/ctrlProp442.xml"/><Relationship Id="rId92" Type="http://schemas.openxmlformats.org/officeDocument/2006/relationships/ctrlProp" Target="../ctrlProps/ctrlProp463.xml"/><Relationship Id="rId2" Type="http://schemas.openxmlformats.org/officeDocument/2006/relationships/drawing" Target="../drawings/drawing5.xml"/><Relationship Id="rId29" Type="http://schemas.openxmlformats.org/officeDocument/2006/relationships/ctrlProp" Target="../ctrlProps/ctrlProp400.xml"/><Relationship Id="rId24" Type="http://schemas.openxmlformats.org/officeDocument/2006/relationships/ctrlProp" Target="../ctrlProps/ctrlProp395.xml"/><Relationship Id="rId40" Type="http://schemas.openxmlformats.org/officeDocument/2006/relationships/ctrlProp" Target="../ctrlProps/ctrlProp411.xml"/><Relationship Id="rId45" Type="http://schemas.openxmlformats.org/officeDocument/2006/relationships/ctrlProp" Target="../ctrlProps/ctrlProp416.xml"/><Relationship Id="rId66" Type="http://schemas.openxmlformats.org/officeDocument/2006/relationships/ctrlProp" Target="../ctrlProps/ctrlProp437.xml"/><Relationship Id="rId87" Type="http://schemas.openxmlformats.org/officeDocument/2006/relationships/ctrlProp" Target="../ctrlProps/ctrlProp458.xml"/><Relationship Id="rId110" Type="http://schemas.openxmlformats.org/officeDocument/2006/relationships/ctrlProp" Target="../ctrlProps/ctrlProp481.xml"/><Relationship Id="rId115" Type="http://schemas.openxmlformats.org/officeDocument/2006/relationships/ctrlProp" Target="../ctrlProps/ctrlProp486.xml"/><Relationship Id="rId61" Type="http://schemas.openxmlformats.org/officeDocument/2006/relationships/ctrlProp" Target="../ctrlProps/ctrlProp432.xml"/><Relationship Id="rId82" Type="http://schemas.openxmlformats.org/officeDocument/2006/relationships/ctrlProp" Target="../ctrlProps/ctrlProp453.xml"/><Relationship Id="rId19" Type="http://schemas.openxmlformats.org/officeDocument/2006/relationships/ctrlProp" Target="../ctrlProps/ctrlProp390.xml"/><Relationship Id="rId14" Type="http://schemas.openxmlformats.org/officeDocument/2006/relationships/ctrlProp" Target="../ctrlProps/ctrlProp385.xml"/><Relationship Id="rId30" Type="http://schemas.openxmlformats.org/officeDocument/2006/relationships/ctrlProp" Target="../ctrlProps/ctrlProp401.xml"/><Relationship Id="rId35" Type="http://schemas.openxmlformats.org/officeDocument/2006/relationships/ctrlProp" Target="../ctrlProps/ctrlProp406.xml"/><Relationship Id="rId56" Type="http://schemas.openxmlformats.org/officeDocument/2006/relationships/ctrlProp" Target="../ctrlProps/ctrlProp427.xml"/><Relationship Id="rId77" Type="http://schemas.openxmlformats.org/officeDocument/2006/relationships/ctrlProp" Target="../ctrlProps/ctrlProp448.xml"/><Relationship Id="rId100" Type="http://schemas.openxmlformats.org/officeDocument/2006/relationships/ctrlProp" Target="../ctrlProps/ctrlProp471.xml"/><Relationship Id="rId105" Type="http://schemas.openxmlformats.org/officeDocument/2006/relationships/ctrlProp" Target="../ctrlProps/ctrlProp476.xml"/><Relationship Id="rId8" Type="http://schemas.openxmlformats.org/officeDocument/2006/relationships/ctrlProp" Target="../ctrlProps/ctrlProp379.xml"/><Relationship Id="rId51" Type="http://schemas.openxmlformats.org/officeDocument/2006/relationships/ctrlProp" Target="../ctrlProps/ctrlProp422.xml"/><Relationship Id="rId72" Type="http://schemas.openxmlformats.org/officeDocument/2006/relationships/ctrlProp" Target="../ctrlProps/ctrlProp443.xml"/><Relationship Id="rId93" Type="http://schemas.openxmlformats.org/officeDocument/2006/relationships/ctrlProp" Target="../ctrlProps/ctrlProp464.xml"/><Relationship Id="rId98" Type="http://schemas.openxmlformats.org/officeDocument/2006/relationships/ctrlProp" Target="../ctrlProps/ctrlProp469.xml"/><Relationship Id="rId3" Type="http://schemas.openxmlformats.org/officeDocument/2006/relationships/vmlDrawing" Target="../drawings/vmlDrawing4.vml"/><Relationship Id="rId25" Type="http://schemas.openxmlformats.org/officeDocument/2006/relationships/ctrlProp" Target="../ctrlProps/ctrlProp396.xml"/><Relationship Id="rId46" Type="http://schemas.openxmlformats.org/officeDocument/2006/relationships/ctrlProp" Target="../ctrlProps/ctrlProp417.xml"/><Relationship Id="rId67" Type="http://schemas.openxmlformats.org/officeDocument/2006/relationships/ctrlProp" Target="../ctrlProps/ctrlProp438.xml"/><Relationship Id="rId116" Type="http://schemas.openxmlformats.org/officeDocument/2006/relationships/ctrlProp" Target="../ctrlProps/ctrlProp487.xml"/><Relationship Id="rId20" Type="http://schemas.openxmlformats.org/officeDocument/2006/relationships/ctrlProp" Target="../ctrlProps/ctrlProp391.xml"/><Relationship Id="rId41" Type="http://schemas.openxmlformats.org/officeDocument/2006/relationships/ctrlProp" Target="../ctrlProps/ctrlProp412.xml"/><Relationship Id="rId62" Type="http://schemas.openxmlformats.org/officeDocument/2006/relationships/ctrlProp" Target="../ctrlProps/ctrlProp433.xml"/><Relationship Id="rId83" Type="http://schemas.openxmlformats.org/officeDocument/2006/relationships/ctrlProp" Target="../ctrlProps/ctrlProp454.xml"/><Relationship Id="rId88" Type="http://schemas.openxmlformats.org/officeDocument/2006/relationships/ctrlProp" Target="../ctrlProps/ctrlProp459.xml"/><Relationship Id="rId111" Type="http://schemas.openxmlformats.org/officeDocument/2006/relationships/ctrlProp" Target="../ctrlProps/ctrlProp482.xml"/><Relationship Id="rId15" Type="http://schemas.openxmlformats.org/officeDocument/2006/relationships/ctrlProp" Target="../ctrlProps/ctrlProp386.xml"/><Relationship Id="rId36" Type="http://schemas.openxmlformats.org/officeDocument/2006/relationships/ctrlProp" Target="../ctrlProps/ctrlProp407.xml"/><Relationship Id="rId57" Type="http://schemas.openxmlformats.org/officeDocument/2006/relationships/ctrlProp" Target="../ctrlProps/ctrlProp428.xml"/><Relationship Id="rId106" Type="http://schemas.openxmlformats.org/officeDocument/2006/relationships/ctrlProp" Target="../ctrlProps/ctrlProp477.xml"/></Relationships>
</file>

<file path=xl/worksheets/_rels/sheet7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11.xml"/><Relationship Id="rId117" Type="http://schemas.openxmlformats.org/officeDocument/2006/relationships/ctrlProp" Target="../ctrlProps/ctrlProp602.xml"/><Relationship Id="rId21" Type="http://schemas.openxmlformats.org/officeDocument/2006/relationships/ctrlProp" Target="../ctrlProps/ctrlProp506.xml"/><Relationship Id="rId42" Type="http://schemas.openxmlformats.org/officeDocument/2006/relationships/ctrlProp" Target="../ctrlProps/ctrlProp527.xml"/><Relationship Id="rId47" Type="http://schemas.openxmlformats.org/officeDocument/2006/relationships/ctrlProp" Target="../ctrlProps/ctrlProp532.xml"/><Relationship Id="rId63" Type="http://schemas.openxmlformats.org/officeDocument/2006/relationships/ctrlProp" Target="../ctrlProps/ctrlProp548.xml"/><Relationship Id="rId68" Type="http://schemas.openxmlformats.org/officeDocument/2006/relationships/ctrlProp" Target="../ctrlProps/ctrlProp553.xml"/><Relationship Id="rId84" Type="http://schemas.openxmlformats.org/officeDocument/2006/relationships/ctrlProp" Target="../ctrlProps/ctrlProp569.xml"/><Relationship Id="rId89" Type="http://schemas.openxmlformats.org/officeDocument/2006/relationships/ctrlProp" Target="../ctrlProps/ctrlProp574.xml"/><Relationship Id="rId112" Type="http://schemas.openxmlformats.org/officeDocument/2006/relationships/ctrlProp" Target="../ctrlProps/ctrlProp597.xml"/><Relationship Id="rId16" Type="http://schemas.openxmlformats.org/officeDocument/2006/relationships/ctrlProp" Target="../ctrlProps/ctrlProp501.xml"/><Relationship Id="rId107" Type="http://schemas.openxmlformats.org/officeDocument/2006/relationships/ctrlProp" Target="../ctrlProps/ctrlProp592.xml"/><Relationship Id="rId11" Type="http://schemas.openxmlformats.org/officeDocument/2006/relationships/ctrlProp" Target="../ctrlProps/ctrlProp496.xml"/><Relationship Id="rId32" Type="http://schemas.openxmlformats.org/officeDocument/2006/relationships/ctrlProp" Target="../ctrlProps/ctrlProp517.xml"/><Relationship Id="rId37" Type="http://schemas.openxmlformats.org/officeDocument/2006/relationships/ctrlProp" Target="../ctrlProps/ctrlProp522.xml"/><Relationship Id="rId53" Type="http://schemas.openxmlformats.org/officeDocument/2006/relationships/ctrlProp" Target="../ctrlProps/ctrlProp538.xml"/><Relationship Id="rId58" Type="http://schemas.openxmlformats.org/officeDocument/2006/relationships/ctrlProp" Target="../ctrlProps/ctrlProp543.xml"/><Relationship Id="rId74" Type="http://schemas.openxmlformats.org/officeDocument/2006/relationships/ctrlProp" Target="../ctrlProps/ctrlProp559.xml"/><Relationship Id="rId79" Type="http://schemas.openxmlformats.org/officeDocument/2006/relationships/ctrlProp" Target="../ctrlProps/ctrlProp564.xml"/><Relationship Id="rId102" Type="http://schemas.openxmlformats.org/officeDocument/2006/relationships/ctrlProp" Target="../ctrlProps/ctrlProp587.xml"/><Relationship Id="rId5" Type="http://schemas.openxmlformats.org/officeDocument/2006/relationships/ctrlProp" Target="../ctrlProps/ctrlProp490.xml"/><Relationship Id="rId90" Type="http://schemas.openxmlformats.org/officeDocument/2006/relationships/ctrlProp" Target="../ctrlProps/ctrlProp575.xml"/><Relationship Id="rId95" Type="http://schemas.openxmlformats.org/officeDocument/2006/relationships/ctrlProp" Target="../ctrlProps/ctrlProp580.xml"/><Relationship Id="rId22" Type="http://schemas.openxmlformats.org/officeDocument/2006/relationships/ctrlProp" Target="../ctrlProps/ctrlProp507.xml"/><Relationship Id="rId27" Type="http://schemas.openxmlformats.org/officeDocument/2006/relationships/ctrlProp" Target="../ctrlProps/ctrlProp512.xml"/><Relationship Id="rId43" Type="http://schemas.openxmlformats.org/officeDocument/2006/relationships/ctrlProp" Target="../ctrlProps/ctrlProp528.xml"/><Relationship Id="rId48" Type="http://schemas.openxmlformats.org/officeDocument/2006/relationships/ctrlProp" Target="../ctrlProps/ctrlProp533.xml"/><Relationship Id="rId64" Type="http://schemas.openxmlformats.org/officeDocument/2006/relationships/ctrlProp" Target="../ctrlProps/ctrlProp549.xml"/><Relationship Id="rId69" Type="http://schemas.openxmlformats.org/officeDocument/2006/relationships/ctrlProp" Target="../ctrlProps/ctrlProp554.xml"/><Relationship Id="rId113" Type="http://schemas.openxmlformats.org/officeDocument/2006/relationships/ctrlProp" Target="../ctrlProps/ctrlProp598.xml"/><Relationship Id="rId118" Type="http://schemas.openxmlformats.org/officeDocument/2006/relationships/comments" Target="../comments5.xml"/><Relationship Id="rId80" Type="http://schemas.openxmlformats.org/officeDocument/2006/relationships/ctrlProp" Target="../ctrlProps/ctrlProp565.xml"/><Relationship Id="rId85" Type="http://schemas.openxmlformats.org/officeDocument/2006/relationships/ctrlProp" Target="../ctrlProps/ctrlProp570.xml"/><Relationship Id="rId12" Type="http://schemas.openxmlformats.org/officeDocument/2006/relationships/ctrlProp" Target="../ctrlProps/ctrlProp497.xml"/><Relationship Id="rId17" Type="http://schemas.openxmlformats.org/officeDocument/2006/relationships/ctrlProp" Target="../ctrlProps/ctrlProp502.xml"/><Relationship Id="rId33" Type="http://schemas.openxmlformats.org/officeDocument/2006/relationships/ctrlProp" Target="../ctrlProps/ctrlProp518.xml"/><Relationship Id="rId38" Type="http://schemas.openxmlformats.org/officeDocument/2006/relationships/ctrlProp" Target="../ctrlProps/ctrlProp523.xml"/><Relationship Id="rId59" Type="http://schemas.openxmlformats.org/officeDocument/2006/relationships/ctrlProp" Target="../ctrlProps/ctrlProp544.xml"/><Relationship Id="rId103" Type="http://schemas.openxmlformats.org/officeDocument/2006/relationships/ctrlProp" Target="../ctrlProps/ctrlProp588.xml"/><Relationship Id="rId108" Type="http://schemas.openxmlformats.org/officeDocument/2006/relationships/ctrlProp" Target="../ctrlProps/ctrlProp593.xml"/><Relationship Id="rId54" Type="http://schemas.openxmlformats.org/officeDocument/2006/relationships/ctrlProp" Target="../ctrlProps/ctrlProp539.xml"/><Relationship Id="rId70" Type="http://schemas.openxmlformats.org/officeDocument/2006/relationships/ctrlProp" Target="../ctrlProps/ctrlProp555.xml"/><Relationship Id="rId75" Type="http://schemas.openxmlformats.org/officeDocument/2006/relationships/ctrlProp" Target="../ctrlProps/ctrlProp560.xml"/><Relationship Id="rId91" Type="http://schemas.openxmlformats.org/officeDocument/2006/relationships/ctrlProp" Target="../ctrlProps/ctrlProp576.xml"/><Relationship Id="rId96" Type="http://schemas.openxmlformats.org/officeDocument/2006/relationships/ctrlProp" Target="../ctrlProps/ctrlProp581.xml"/><Relationship Id="rId1" Type="http://schemas.openxmlformats.org/officeDocument/2006/relationships/printerSettings" Target="../printerSettings/printerSettings8.bin"/><Relationship Id="rId6" Type="http://schemas.openxmlformats.org/officeDocument/2006/relationships/ctrlProp" Target="../ctrlProps/ctrlProp491.xml"/><Relationship Id="rId23" Type="http://schemas.openxmlformats.org/officeDocument/2006/relationships/ctrlProp" Target="../ctrlProps/ctrlProp508.xml"/><Relationship Id="rId28" Type="http://schemas.openxmlformats.org/officeDocument/2006/relationships/ctrlProp" Target="../ctrlProps/ctrlProp513.xml"/><Relationship Id="rId49" Type="http://schemas.openxmlformats.org/officeDocument/2006/relationships/ctrlProp" Target="../ctrlProps/ctrlProp534.xml"/><Relationship Id="rId114" Type="http://schemas.openxmlformats.org/officeDocument/2006/relationships/ctrlProp" Target="../ctrlProps/ctrlProp599.xml"/><Relationship Id="rId10" Type="http://schemas.openxmlformats.org/officeDocument/2006/relationships/ctrlProp" Target="../ctrlProps/ctrlProp495.xml"/><Relationship Id="rId31" Type="http://schemas.openxmlformats.org/officeDocument/2006/relationships/ctrlProp" Target="../ctrlProps/ctrlProp516.xml"/><Relationship Id="rId44" Type="http://schemas.openxmlformats.org/officeDocument/2006/relationships/ctrlProp" Target="../ctrlProps/ctrlProp529.xml"/><Relationship Id="rId52" Type="http://schemas.openxmlformats.org/officeDocument/2006/relationships/ctrlProp" Target="../ctrlProps/ctrlProp537.xml"/><Relationship Id="rId60" Type="http://schemas.openxmlformats.org/officeDocument/2006/relationships/ctrlProp" Target="../ctrlProps/ctrlProp545.xml"/><Relationship Id="rId65" Type="http://schemas.openxmlformats.org/officeDocument/2006/relationships/ctrlProp" Target="../ctrlProps/ctrlProp550.xml"/><Relationship Id="rId73" Type="http://schemas.openxmlformats.org/officeDocument/2006/relationships/ctrlProp" Target="../ctrlProps/ctrlProp558.xml"/><Relationship Id="rId78" Type="http://schemas.openxmlformats.org/officeDocument/2006/relationships/ctrlProp" Target="../ctrlProps/ctrlProp563.xml"/><Relationship Id="rId81" Type="http://schemas.openxmlformats.org/officeDocument/2006/relationships/ctrlProp" Target="../ctrlProps/ctrlProp566.xml"/><Relationship Id="rId86" Type="http://schemas.openxmlformats.org/officeDocument/2006/relationships/ctrlProp" Target="../ctrlProps/ctrlProp571.xml"/><Relationship Id="rId94" Type="http://schemas.openxmlformats.org/officeDocument/2006/relationships/ctrlProp" Target="../ctrlProps/ctrlProp579.xml"/><Relationship Id="rId99" Type="http://schemas.openxmlformats.org/officeDocument/2006/relationships/ctrlProp" Target="../ctrlProps/ctrlProp584.xml"/><Relationship Id="rId101" Type="http://schemas.openxmlformats.org/officeDocument/2006/relationships/ctrlProp" Target="../ctrlProps/ctrlProp586.xml"/><Relationship Id="rId4" Type="http://schemas.openxmlformats.org/officeDocument/2006/relationships/ctrlProp" Target="../ctrlProps/ctrlProp489.xml"/><Relationship Id="rId9" Type="http://schemas.openxmlformats.org/officeDocument/2006/relationships/ctrlProp" Target="../ctrlProps/ctrlProp494.xml"/><Relationship Id="rId13" Type="http://schemas.openxmlformats.org/officeDocument/2006/relationships/ctrlProp" Target="../ctrlProps/ctrlProp498.xml"/><Relationship Id="rId18" Type="http://schemas.openxmlformats.org/officeDocument/2006/relationships/ctrlProp" Target="../ctrlProps/ctrlProp503.xml"/><Relationship Id="rId39" Type="http://schemas.openxmlformats.org/officeDocument/2006/relationships/ctrlProp" Target="../ctrlProps/ctrlProp524.xml"/><Relationship Id="rId109" Type="http://schemas.openxmlformats.org/officeDocument/2006/relationships/ctrlProp" Target="../ctrlProps/ctrlProp594.xml"/><Relationship Id="rId34" Type="http://schemas.openxmlformats.org/officeDocument/2006/relationships/ctrlProp" Target="../ctrlProps/ctrlProp519.xml"/><Relationship Id="rId50" Type="http://schemas.openxmlformats.org/officeDocument/2006/relationships/ctrlProp" Target="../ctrlProps/ctrlProp535.xml"/><Relationship Id="rId55" Type="http://schemas.openxmlformats.org/officeDocument/2006/relationships/ctrlProp" Target="../ctrlProps/ctrlProp540.xml"/><Relationship Id="rId76" Type="http://schemas.openxmlformats.org/officeDocument/2006/relationships/ctrlProp" Target="../ctrlProps/ctrlProp561.xml"/><Relationship Id="rId97" Type="http://schemas.openxmlformats.org/officeDocument/2006/relationships/ctrlProp" Target="../ctrlProps/ctrlProp582.xml"/><Relationship Id="rId104" Type="http://schemas.openxmlformats.org/officeDocument/2006/relationships/ctrlProp" Target="../ctrlProps/ctrlProp589.xml"/><Relationship Id="rId7" Type="http://schemas.openxmlformats.org/officeDocument/2006/relationships/ctrlProp" Target="../ctrlProps/ctrlProp492.xml"/><Relationship Id="rId71" Type="http://schemas.openxmlformats.org/officeDocument/2006/relationships/ctrlProp" Target="../ctrlProps/ctrlProp556.xml"/><Relationship Id="rId92" Type="http://schemas.openxmlformats.org/officeDocument/2006/relationships/ctrlProp" Target="../ctrlProps/ctrlProp577.xml"/><Relationship Id="rId2" Type="http://schemas.openxmlformats.org/officeDocument/2006/relationships/drawing" Target="../drawings/drawing6.xml"/><Relationship Id="rId29" Type="http://schemas.openxmlformats.org/officeDocument/2006/relationships/ctrlProp" Target="../ctrlProps/ctrlProp514.xml"/><Relationship Id="rId24" Type="http://schemas.openxmlformats.org/officeDocument/2006/relationships/ctrlProp" Target="../ctrlProps/ctrlProp509.xml"/><Relationship Id="rId40" Type="http://schemas.openxmlformats.org/officeDocument/2006/relationships/ctrlProp" Target="../ctrlProps/ctrlProp525.xml"/><Relationship Id="rId45" Type="http://schemas.openxmlformats.org/officeDocument/2006/relationships/ctrlProp" Target="../ctrlProps/ctrlProp530.xml"/><Relationship Id="rId66" Type="http://schemas.openxmlformats.org/officeDocument/2006/relationships/ctrlProp" Target="../ctrlProps/ctrlProp551.xml"/><Relationship Id="rId87" Type="http://schemas.openxmlformats.org/officeDocument/2006/relationships/ctrlProp" Target="../ctrlProps/ctrlProp572.xml"/><Relationship Id="rId110" Type="http://schemas.openxmlformats.org/officeDocument/2006/relationships/ctrlProp" Target="../ctrlProps/ctrlProp595.xml"/><Relationship Id="rId115" Type="http://schemas.openxmlformats.org/officeDocument/2006/relationships/ctrlProp" Target="../ctrlProps/ctrlProp600.xml"/><Relationship Id="rId61" Type="http://schemas.openxmlformats.org/officeDocument/2006/relationships/ctrlProp" Target="../ctrlProps/ctrlProp546.xml"/><Relationship Id="rId82" Type="http://schemas.openxmlformats.org/officeDocument/2006/relationships/ctrlProp" Target="../ctrlProps/ctrlProp567.xml"/><Relationship Id="rId19" Type="http://schemas.openxmlformats.org/officeDocument/2006/relationships/ctrlProp" Target="../ctrlProps/ctrlProp504.xml"/><Relationship Id="rId14" Type="http://schemas.openxmlformats.org/officeDocument/2006/relationships/ctrlProp" Target="../ctrlProps/ctrlProp499.xml"/><Relationship Id="rId30" Type="http://schemas.openxmlformats.org/officeDocument/2006/relationships/ctrlProp" Target="../ctrlProps/ctrlProp515.xml"/><Relationship Id="rId35" Type="http://schemas.openxmlformats.org/officeDocument/2006/relationships/ctrlProp" Target="../ctrlProps/ctrlProp520.xml"/><Relationship Id="rId56" Type="http://schemas.openxmlformats.org/officeDocument/2006/relationships/ctrlProp" Target="../ctrlProps/ctrlProp541.xml"/><Relationship Id="rId77" Type="http://schemas.openxmlformats.org/officeDocument/2006/relationships/ctrlProp" Target="../ctrlProps/ctrlProp562.xml"/><Relationship Id="rId100" Type="http://schemas.openxmlformats.org/officeDocument/2006/relationships/ctrlProp" Target="../ctrlProps/ctrlProp585.xml"/><Relationship Id="rId105" Type="http://schemas.openxmlformats.org/officeDocument/2006/relationships/ctrlProp" Target="../ctrlProps/ctrlProp590.xml"/><Relationship Id="rId8" Type="http://schemas.openxmlformats.org/officeDocument/2006/relationships/ctrlProp" Target="../ctrlProps/ctrlProp493.xml"/><Relationship Id="rId51" Type="http://schemas.openxmlformats.org/officeDocument/2006/relationships/ctrlProp" Target="../ctrlProps/ctrlProp536.xml"/><Relationship Id="rId72" Type="http://schemas.openxmlformats.org/officeDocument/2006/relationships/ctrlProp" Target="../ctrlProps/ctrlProp557.xml"/><Relationship Id="rId93" Type="http://schemas.openxmlformats.org/officeDocument/2006/relationships/ctrlProp" Target="../ctrlProps/ctrlProp578.xml"/><Relationship Id="rId98" Type="http://schemas.openxmlformats.org/officeDocument/2006/relationships/ctrlProp" Target="../ctrlProps/ctrlProp583.xml"/><Relationship Id="rId3" Type="http://schemas.openxmlformats.org/officeDocument/2006/relationships/vmlDrawing" Target="../drawings/vmlDrawing5.vml"/><Relationship Id="rId25" Type="http://schemas.openxmlformats.org/officeDocument/2006/relationships/ctrlProp" Target="../ctrlProps/ctrlProp510.xml"/><Relationship Id="rId46" Type="http://schemas.openxmlformats.org/officeDocument/2006/relationships/ctrlProp" Target="../ctrlProps/ctrlProp531.xml"/><Relationship Id="rId67" Type="http://schemas.openxmlformats.org/officeDocument/2006/relationships/ctrlProp" Target="../ctrlProps/ctrlProp552.xml"/><Relationship Id="rId116" Type="http://schemas.openxmlformats.org/officeDocument/2006/relationships/ctrlProp" Target="../ctrlProps/ctrlProp601.xml"/><Relationship Id="rId20" Type="http://schemas.openxmlformats.org/officeDocument/2006/relationships/ctrlProp" Target="../ctrlProps/ctrlProp505.xml"/><Relationship Id="rId41" Type="http://schemas.openxmlformats.org/officeDocument/2006/relationships/ctrlProp" Target="../ctrlProps/ctrlProp526.xml"/><Relationship Id="rId62" Type="http://schemas.openxmlformats.org/officeDocument/2006/relationships/ctrlProp" Target="../ctrlProps/ctrlProp547.xml"/><Relationship Id="rId83" Type="http://schemas.openxmlformats.org/officeDocument/2006/relationships/ctrlProp" Target="../ctrlProps/ctrlProp568.xml"/><Relationship Id="rId88" Type="http://schemas.openxmlformats.org/officeDocument/2006/relationships/ctrlProp" Target="../ctrlProps/ctrlProp573.xml"/><Relationship Id="rId111" Type="http://schemas.openxmlformats.org/officeDocument/2006/relationships/ctrlProp" Target="../ctrlProps/ctrlProp596.xml"/><Relationship Id="rId15" Type="http://schemas.openxmlformats.org/officeDocument/2006/relationships/ctrlProp" Target="../ctrlProps/ctrlProp500.xml"/><Relationship Id="rId36" Type="http://schemas.openxmlformats.org/officeDocument/2006/relationships/ctrlProp" Target="../ctrlProps/ctrlProp521.xml"/><Relationship Id="rId57" Type="http://schemas.openxmlformats.org/officeDocument/2006/relationships/ctrlProp" Target="../ctrlProps/ctrlProp542.xml"/><Relationship Id="rId106" Type="http://schemas.openxmlformats.org/officeDocument/2006/relationships/ctrlProp" Target="../ctrlProps/ctrlProp5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123"/>
  <sheetViews>
    <sheetView tabSelected="1" zoomScale="90" zoomScaleNormal="90" workbookViewId="0">
      <pane ySplit="1" topLeftCell="A2" activePane="bottomLeft" state="frozen"/>
      <selection pane="bottomLeft" activeCell="A124" sqref="A124"/>
    </sheetView>
  </sheetViews>
  <sheetFormatPr defaultColWidth="9.140625" defaultRowHeight="12.75" x14ac:dyDescent="0.2"/>
  <cols>
    <col min="1" max="1" width="35.140625" style="128" customWidth="1"/>
    <col min="2" max="2" width="128.85546875" style="128" customWidth="1"/>
    <col min="3" max="3" width="60.140625" style="128" customWidth="1"/>
    <col min="4" max="6" width="9.140625" style="128"/>
    <col min="7" max="7" width="27" style="128" customWidth="1"/>
    <col min="8" max="16384" width="9.140625" style="128"/>
  </cols>
  <sheetData>
    <row r="1" spans="1:2" s="127" customFormat="1" ht="20.25" x14ac:dyDescent="0.3">
      <c r="A1" s="127" t="s">
        <v>24</v>
      </c>
    </row>
    <row r="3" spans="1:2" s="129" customFormat="1" x14ac:dyDescent="0.2">
      <c r="A3" s="129" t="s">
        <v>49</v>
      </c>
    </row>
    <row r="4" spans="1:2" x14ac:dyDescent="0.2">
      <c r="A4" s="128" t="s">
        <v>25</v>
      </c>
      <c r="B4" s="128" t="s">
        <v>26</v>
      </c>
    </row>
    <row r="5" spans="1:2" x14ac:dyDescent="0.2">
      <c r="A5" s="128" t="s">
        <v>27</v>
      </c>
      <c r="B5" s="128" t="s">
        <v>82</v>
      </c>
    </row>
    <row r="6" spans="1:2" x14ac:dyDescent="0.2">
      <c r="A6" s="128" t="s">
        <v>31</v>
      </c>
      <c r="B6" s="128" t="s">
        <v>32</v>
      </c>
    </row>
    <row r="7" spans="1:2" x14ac:dyDescent="0.2">
      <c r="A7" s="128" t="s">
        <v>28</v>
      </c>
      <c r="B7" s="128" t="s">
        <v>83</v>
      </c>
    </row>
    <row r="8" spans="1:2" x14ac:dyDescent="0.2">
      <c r="A8" s="128" t="s">
        <v>29</v>
      </c>
      <c r="B8" s="128" t="s">
        <v>84</v>
      </c>
    </row>
    <row r="9" spans="1:2" x14ac:dyDescent="0.2">
      <c r="A9" s="128" t="s">
        <v>30</v>
      </c>
      <c r="B9" s="128" t="s">
        <v>85</v>
      </c>
    </row>
    <row r="10" spans="1:2" ht="15.75" customHeight="1" x14ac:dyDescent="0.2">
      <c r="A10" s="128" t="s">
        <v>33</v>
      </c>
      <c r="B10" s="128" t="s">
        <v>86</v>
      </c>
    </row>
    <row r="11" spans="1:2" ht="9.75" customHeight="1" x14ac:dyDescent="0.2"/>
    <row r="12" spans="1:2" ht="12" customHeight="1" x14ac:dyDescent="0.2">
      <c r="A12" s="278"/>
    </row>
    <row r="13" spans="1:2" ht="18.75" customHeight="1" x14ac:dyDescent="0.3">
      <c r="A13" s="412" t="s">
        <v>2041</v>
      </c>
    </row>
    <row r="14" spans="1:2" ht="26.25" customHeight="1" x14ac:dyDescent="0.2">
      <c r="A14" s="578" t="s">
        <v>2042</v>
      </c>
      <c r="B14" s="578"/>
    </row>
    <row r="15" spans="1:2" ht="26.25" customHeight="1" x14ac:dyDescent="0.2">
      <c r="A15" s="578" t="s">
        <v>2046</v>
      </c>
      <c r="B15" s="578"/>
    </row>
    <row r="16" spans="1:2" ht="30.75" customHeight="1" x14ac:dyDescent="0.2">
      <c r="A16" s="578" t="s">
        <v>2043</v>
      </c>
      <c r="B16" s="578"/>
    </row>
    <row r="17" spans="1:2" ht="15.75" customHeight="1" x14ac:dyDescent="0.2"/>
    <row r="18" spans="1:2" s="129" customFormat="1" x14ac:dyDescent="0.2">
      <c r="A18" s="130" t="s">
        <v>2808</v>
      </c>
    </row>
    <row r="19" spans="1:2" x14ac:dyDescent="0.2">
      <c r="A19" s="219" t="s">
        <v>34</v>
      </c>
      <c r="B19" s="277" t="s">
        <v>1764</v>
      </c>
    </row>
    <row r="20" spans="1:2" ht="25.5" x14ac:dyDescent="0.2">
      <c r="A20" s="217" t="s">
        <v>94</v>
      </c>
      <c r="B20" s="218" t="s">
        <v>1501</v>
      </c>
    </row>
    <row r="21" spans="1:2" ht="4.5" customHeight="1" x14ac:dyDescent="0.2"/>
    <row r="22" spans="1:2" s="129" customFormat="1" x14ac:dyDescent="0.2">
      <c r="A22" s="131" t="s">
        <v>35</v>
      </c>
    </row>
    <row r="23" spans="1:2" x14ac:dyDescent="0.2">
      <c r="A23" s="128" t="s">
        <v>36</v>
      </c>
      <c r="B23" s="366" t="s">
        <v>2002</v>
      </c>
    </row>
    <row r="24" spans="1:2" ht="29.25" customHeight="1" x14ac:dyDescent="0.2">
      <c r="B24" s="448" t="s">
        <v>2005</v>
      </c>
    </row>
    <row r="25" spans="1:2" x14ac:dyDescent="0.2">
      <c r="B25" s="184" t="s">
        <v>2006</v>
      </c>
    </row>
    <row r="26" spans="1:2" x14ac:dyDescent="0.2">
      <c r="B26" s="184" t="s">
        <v>2007</v>
      </c>
    </row>
    <row r="27" spans="1:2" x14ac:dyDescent="0.2">
      <c r="B27" s="184" t="s">
        <v>2008</v>
      </c>
    </row>
    <row r="28" spans="1:2" x14ac:dyDescent="0.2">
      <c r="B28" s="184" t="s">
        <v>2009</v>
      </c>
    </row>
    <row r="29" spans="1:2" x14ac:dyDescent="0.2">
      <c r="B29" s="184" t="s">
        <v>2010</v>
      </c>
    </row>
    <row r="30" spans="1:2" x14ac:dyDescent="0.2">
      <c r="B30" s="184" t="s">
        <v>2011</v>
      </c>
    </row>
    <row r="31" spans="1:2" ht="25.5" x14ac:dyDescent="0.2">
      <c r="B31" s="191" t="s">
        <v>2003</v>
      </c>
    </row>
    <row r="32" spans="1:2" x14ac:dyDescent="0.2">
      <c r="B32" s="191" t="s">
        <v>2012</v>
      </c>
    </row>
    <row r="33" spans="1:2" x14ac:dyDescent="0.2">
      <c r="B33"/>
    </row>
    <row r="35" spans="1:2" x14ac:dyDescent="0.2">
      <c r="A35" s="128" t="s">
        <v>37</v>
      </c>
      <c r="B35" s="184" t="s">
        <v>2574</v>
      </c>
    </row>
    <row r="36" spans="1:2" x14ac:dyDescent="0.2">
      <c r="A36" s="184"/>
      <c r="B36" s="184" t="s">
        <v>1225</v>
      </c>
    </row>
    <row r="37" spans="1:2" x14ac:dyDescent="0.2">
      <c r="A37" s="184"/>
      <c r="B37" s="184" t="s">
        <v>2575</v>
      </c>
    </row>
    <row r="38" spans="1:2" ht="6" customHeight="1" x14ac:dyDescent="0.2"/>
    <row r="39" spans="1:2" s="129" customFormat="1" x14ac:dyDescent="0.2">
      <c r="A39" s="132" t="s">
        <v>46</v>
      </c>
    </row>
    <row r="40" spans="1:2" x14ac:dyDescent="0.2">
      <c r="A40" s="128" t="s">
        <v>38</v>
      </c>
      <c r="B40" s="128" t="s">
        <v>39</v>
      </c>
    </row>
    <row r="41" spans="1:2" x14ac:dyDescent="0.2">
      <c r="A41" s="128" t="s">
        <v>40</v>
      </c>
      <c r="B41" s="128" t="s">
        <v>41</v>
      </c>
    </row>
    <row r="42" spans="1:2" x14ac:dyDescent="0.2">
      <c r="A42" s="128" t="s">
        <v>42</v>
      </c>
      <c r="B42" s="128" t="s">
        <v>43</v>
      </c>
    </row>
    <row r="43" spans="1:2" x14ac:dyDescent="0.2">
      <c r="A43" s="128" t="s">
        <v>44</v>
      </c>
      <c r="B43" s="128" t="s">
        <v>45</v>
      </c>
    </row>
    <row r="45" spans="1:2" ht="15" x14ac:dyDescent="0.25">
      <c r="A45" s="193" t="s">
        <v>1307</v>
      </c>
      <c r="B45" s="193" t="s">
        <v>1308</v>
      </c>
    </row>
    <row r="46" spans="1:2" x14ac:dyDescent="0.2">
      <c r="A46" s="192" t="s">
        <v>1305</v>
      </c>
      <c r="B46" s="192" t="s">
        <v>1306</v>
      </c>
    </row>
    <row r="47" spans="1:2" x14ac:dyDescent="0.2">
      <c r="A47" s="192" t="s">
        <v>1309</v>
      </c>
      <c r="B47" s="192" t="s">
        <v>1310</v>
      </c>
    </row>
    <row r="48" spans="1:2" x14ac:dyDescent="0.2">
      <c r="A48" s="192" t="s">
        <v>1311</v>
      </c>
      <c r="B48" s="192" t="s">
        <v>1312</v>
      </c>
    </row>
    <row r="49" spans="1:2" x14ac:dyDescent="0.2">
      <c r="A49" s="192" t="s">
        <v>1313</v>
      </c>
      <c r="B49" s="192" t="s">
        <v>1314</v>
      </c>
    </row>
    <row r="50" spans="1:2" x14ac:dyDescent="0.2">
      <c r="A50" s="192" t="s">
        <v>1315</v>
      </c>
      <c r="B50" s="192" t="s">
        <v>1316</v>
      </c>
    </row>
    <row r="51" spans="1:2" x14ac:dyDescent="0.2">
      <c r="A51" s="192" t="s">
        <v>1317</v>
      </c>
      <c r="B51" s="192" t="s">
        <v>1318</v>
      </c>
    </row>
    <row r="52" spans="1:2" x14ac:dyDescent="0.2">
      <c r="A52" s="192" t="s">
        <v>1319</v>
      </c>
      <c r="B52" s="192" t="s">
        <v>1320</v>
      </c>
    </row>
    <row r="53" spans="1:2" x14ac:dyDescent="0.2">
      <c r="A53" s="194"/>
      <c r="B53" s="194"/>
    </row>
    <row r="54" spans="1:2" x14ac:dyDescent="0.2">
      <c r="A54" s="195" t="s">
        <v>1321</v>
      </c>
      <c r="B54"/>
    </row>
    <row r="55" spans="1:2" x14ac:dyDescent="0.2">
      <c r="A55" s="195" t="s">
        <v>1322</v>
      </c>
      <c r="B55"/>
    </row>
    <row r="56" spans="1:2" x14ac:dyDescent="0.2">
      <c r="A56" s="195" t="s">
        <v>1323</v>
      </c>
      <c r="B56"/>
    </row>
    <row r="58" spans="1:2" ht="4.5" customHeight="1" x14ac:dyDescent="0.2"/>
    <row r="59" spans="1:2" s="135" customFormat="1" ht="14.25" customHeight="1" x14ac:dyDescent="0.2">
      <c r="A59" s="135" t="s">
        <v>95</v>
      </c>
    </row>
    <row r="60" spans="1:2" x14ac:dyDescent="0.2">
      <c r="A60" s="133" t="s">
        <v>47</v>
      </c>
    </row>
    <row r="61" spans="1:2" x14ac:dyDescent="0.2">
      <c r="A61" s="128" t="s">
        <v>57</v>
      </c>
      <c r="B61" s="184" t="s">
        <v>1745</v>
      </c>
    </row>
    <row r="62" spans="1:2" x14ac:dyDescent="0.2">
      <c r="B62" s="184" t="s">
        <v>2229</v>
      </c>
    </row>
    <row r="63" spans="1:2" x14ac:dyDescent="0.2">
      <c r="B63" s="128" t="s">
        <v>50</v>
      </c>
    </row>
    <row r="64" spans="1:2" x14ac:dyDescent="0.2">
      <c r="B64" s="128" t="s">
        <v>122</v>
      </c>
    </row>
    <row r="65" spans="1:2" x14ac:dyDescent="0.2">
      <c r="B65" s="128" t="s">
        <v>51</v>
      </c>
    </row>
    <row r="66" spans="1:2" x14ac:dyDescent="0.2">
      <c r="B66" s="128" t="s">
        <v>123</v>
      </c>
    </row>
    <row r="67" spans="1:2" x14ac:dyDescent="0.2">
      <c r="B67" s="128" t="s">
        <v>52</v>
      </c>
    </row>
    <row r="68" spans="1:2" x14ac:dyDescent="0.2">
      <c r="B68" s="128" t="s">
        <v>53</v>
      </c>
    </row>
    <row r="69" spans="1:2" x14ac:dyDescent="0.2">
      <c r="B69" s="128" t="s">
        <v>56</v>
      </c>
    </row>
    <row r="70" spans="1:2" x14ac:dyDescent="0.2">
      <c r="B70" s="128" t="s">
        <v>54</v>
      </c>
    </row>
    <row r="71" spans="1:2" x14ac:dyDescent="0.2">
      <c r="B71" s="128" t="s">
        <v>55</v>
      </c>
    </row>
    <row r="72" spans="1:2" x14ac:dyDescent="0.2">
      <c r="B72" s="173" t="s">
        <v>1139</v>
      </c>
    </row>
    <row r="74" spans="1:2" x14ac:dyDescent="0.2">
      <c r="A74" s="133" t="s">
        <v>48</v>
      </c>
    </row>
    <row r="75" spans="1:2" x14ac:dyDescent="0.2">
      <c r="A75" s="128" t="s">
        <v>57</v>
      </c>
      <c r="B75" s="191" t="s">
        <v>1743</v>
      </c>
    </row>
    <row r="76" spans="1:2" x14ac:dyDescent="0.2">
      <c r="A76" s="134" t="s">
        <v>69</v>
      </c>
      <c r="B76" s="128" t="s">
        <v>134</v>
      </c>
    </row>
    <row r="77" spans="1:2" x14ac:dyDescent="0.2">
      <c r="A77" s="134"/>
      <c r="B77" s="128" t="s">
        <v>61</v>
      </c>
    </row>
    <row r="78" spans="1:2" x14ac:dyDescent="0.2">
      <c r="A78" s="134"/>
      <c r="B78" s="128" t="s">
        <v>71</v>
      </c>
    </row>
    <row r="79" spans="1:2" x14ac:dyDescent="0.2">
      <c r="A79" s="134"/>
      <c r="B79" s="128" t="s">
        <v>59</v>
      </c>
    </row>
    <row r="80" spans="1:2" x14ac:dyDescent="0.2">
      <c r="A80" s="134"/>
      <c r="B80" s="128" t="s">
        <v>60</v>
      </c>
    </row>
    <row r="81" spans="1:2" x14ac:dyDescent="0.2">
      <c r="A81" s="134"/>
      <c r="B81" s="128" t="s">
        <v>62</v>
      </c>
    </row>
    <row r="82" spans="1:2" x14ac:dyDescent="0.2">
      <c r="A82" s="134"/>
      <c r="B82" s="128" t="s">
        <v>65</v>
      </c>
    </row>
    <row r="83" spans="1:2" x14ac:dyDescent="0.2">
      <c r="A83" s="134"/>
      <c r="B83" s="128" t="s">
        <v>63</v>
      </c>
    </row>
    <row r="84" spans="1:2" x14ac:dyDescent="0.2">
      <c r="A84" s="134"/>
      <c r="B84" s="128" t="s">
        <v>64</v>
      </c>
    </row>
    <row r="85" spans="1:2" x14ac:dyDescent="0.2">
      <c r="A85" s="134"/>
      <c r="B85" s="184" t="s">
        <v>1742</v>
      </c>
    </row>
    <row r="86" spans="1:2" x14ac:dyDescent="0.2">
      <c r="A86" s="134"/>
      <c r="B86" s="128" t="s">
        <v>66</v>
      </c>
    </row>
    <row r="87" spans="1:2" x14ac:dyDescent="0.2">
      <c r="A87" s="134"/>
      <c r="B87" s="128" t="s">
        <v>67</v>
      </c>
    </row>
    <row r="88" spans="1:2" x14ac:dyDescent="0.2">
      <c r="A88" s="134" t="s">
        <v>70</v>
      </c>
      <c r="B88" s="128" t="s">
        <v>58</v>
      </c>
    </row>
    <row r="89" spans="1:2" x14ac:dyDescent="0.2">
      <c r="B89" s="128" t="s">
        <v>72</v>
      </c>
    </row>
    <row r="90" spans="1:2" x14ac:dyDescent="0.2">
      <c r="B90" s="184" t="s">
        <v>1892</v>
      </c>
    </row>
    <row r="91" spans="1:2" x14ac:dyDescent="0.2">
      <c r="B91" s="128" t="s">
        <v>73</v>
      </c>
    </row>
    <row r="92" spans="1:2" x14ac:dyDescent="0.2">
      <c r="B92" s="128" t="s">
        <v>74</v>
      </c>
    </row>
    <row r="93" spans="1:2" x14ac:dyDescent="0.2">
      <c r="B93" s="184" t="s">
        <v>1498</v>
      </c>
    </row>
    <row r="94" spans="1:2" x14ac:dyDescent="0.2">
      <c r="B94" s="128" t="s">
        <v>73</v>
      </c>
    </row>
    <row r="95" spans="1:2" x14ac:dyDescent="0.2">
      <c r="B95" s="128" t="s">
        <v>75</v>
      </c>
    </row>
    <row r="96" spans="1:2" x14ac:dyDescent="0.2">
      <c r="B96" s="128" t="s">
        <v>61</v>
      </c>
    </row>
    <row r="97" spans="1:2" x14ac:dyDescent="0.2">
      <c r="B97" s="128" t="s">
        <v>71</v>
      </c>
    </row>
    <row r="98" spans="1:2" x14ac:dyDescent="0.2">
      <c r="B98" s="128" t="s">
        <v>59</v>
      </c>
    </row>
    <row r="99" spans="1:2" x14ac:dyDescent="0.2">
      <c r="B99" s="128" t="s">
        <v>60</v>
      </c>
    </row>
    <row r="100" spans="1:2" x14ac:dyDescent="0.2">
      <c r="B100" s="128" t="s">
        <v>76</v>
      </c>
    </row>
    <row r="102" spans="1:2" s="135" customFormat="1" x14ac:dyDescent="0.2">
      <c r="A102" s="135" t="s">
        <v>96</v>
      </c>
    </row>
    <row r="103" spans="1:2" x14ac:dyDescent="0.2">
      <c r="A103" s="128" t="s">
        <v>77</v>
      </c>
      <c r="B103" s="128" t="s">
        <v>128</v>
      </c>
    </row>
    <row r="104" spans="1:2" ht="12.75" customHeight="1" x14ac:dyDescent="0.2">
      <c r="A104" s="128" t="s">
        <v>2030</v>
      </c>
      <c r="B104" s="128" t="s">
        <v>130</v>
      </c>
    </row>
    <row r="105" spans="1:2" x14ac:dyDescent="0.2">
      <c r="A105" s="128" t="s">
        <v>78</v>
      </c>
      <c r="B105" s="128" t="s">
        <v>79</v>
      </c>
    </row>
    <row r="106" spans="1:2" x14ac:dyDescent="0.2">
      <c r="A106" s="128" t="s">
        <v>80</v>
      </c>
      <c r="B106" s="128" t="s">
        <v>135</v>
      </c>
    </row>
    <row r="107" spans="1:2" x14ac:dyDescent="0.2">
      <c r="A107" s="128" t="s">
        <v>81</v>
      </c>
      <c r="B107" s="128" t="s">
        <v>133</v>
      </c>
    </row>
    <row r="109" spans="1:2" x14ac:dyDescent="0.2">
      <c r="A109" s="135" t="s">
        <v>187</v>
      </c>
    </row>
    <row r="110" spans="1:2" x14ac:dyDescent="0.2">
      <c r="A110" s="128" t="s">
        <v>188</v>
      </c>
      <c r="B110" s="184" t="s">
        <v>1500</v>
      </c>
    </row>
    <row r="111" spans="1:2" x14ac:dyDescent="0.2">
      <c r="A111" s="128" t="s">
        <v>188</v>
      </c>
      <c r="B111" s="128" t="s">
        <v>191</v>
      </c>
    </row>
    <row r="112" spans="1:2" x14ac:dyDescent="0.2">
      <c r="A112" s="128" t="s">
        <v>189</v>
      </c>
      <c r="B112" s="128" t="s">
        <v>190</v>
      </c>
    </row>
    <row r="113" spans="1:2" x14ac:dyDescent="0.2">
      <c r="A113" s="128" t="s">
        <v>196</v>
      </c>
      <c r="B113" s="128" t="s">
        <v>197</v>
      </c>
    </row>
    <row r="114" spans="1:2" x14ac:dyDescent="0.2">
      <c r="A114" s="184" t="s">
        <v>1744</v>
      </c>
      <c r="B114" s="184" t="s">
        <v>2029</v>
      </c>
    </row>
    <row r="115" spans="1:2" x14ac:dyDescent="0.2">
      <c r="A115" s="128" t="s">
        <v>192</v>
      </c>
      <c r="B115" s="128" t="s">
        <v>193</v>
      </c>
    </row>
    <row r="116" spans="1:2" x14ac:dyDescent="0.2">
      <c r="A116" s="128" t="s">
        <v>2028</v>
      </c>
      <c r="B116" s="128" t="s">
        <v>194</v>
      </c>
    </row>
    <row r="117" spans="1:2" x14ac:dyDescent="0.2">
      <c r="A117" s="128" t="s">
        <v>195</v>
      </c>
      <c r="B117" s="184" t="s">
        <v>1499</v>
      </c>
    </row>
    <row r="118" spans="1:2" x14ac:dyDescent="0.2">
      <c r="A118" s="128" t="s">
        <v>198</v>
      </c>
      <c r="B118" s="128" t="s">
        <v>199</v>
      </c>
    </row>
    <row r="120" spans="1:2" x14ac:dyDescent="0.2">
      <c r="A120" s="570" t="s">
        <v>2809</v>
      </c>
    </row>
    <row r="121" spans="1:2" x14ac:dyDescent="0.2">
      <c r="A121" s="184" t="s">
        <v>2810</v>
      </c>
    </row>
    <row r="122" spans="1:2" x14ac:dyDescent="0.2">
      <c r="A122" s="128" t="s">
        <v>2811</v>
      </c>
    </row>
    <row r="123" spans="1:2" x14ac:dyDescent="0.2">
      <c r="A123" s="128" t="s">
        <v>2812</v>
      </c>
    </row>
  </sheetData>
  <mergeCells count="3">
    <mergeCell ref="A14:B14"/>
    <mergeCell ref="A15:B15"/>
    <mergeCell ref="A16:B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3" sqref="B3"/>
    </sheetView>
  </sheetViews>
  <sheetFormatPr defaultRowHeight="12.75" x14ac:dyDescent="0.2"/>
  <cols>
    <col min="1" max="1" width="37.42578125" customWidth="1"/>
    <col min="2" max="2" width="11.85546875" customWidth="1"/>
  </cols>
  <sheetData>
    <row r="1" spans="1:2" x14ac:dyDescent="0.2">
      <c r="A1" s="137" t="s">
        <v>1328</v>
      </c>
      <c r="B1" s="138" t="s">
        <v>951</v>
      </c>
    </row>
    <row r="2" spans="1:2" x14ac:dyDescent="0.2">
      <c r="A2" t="s">
        <v>1329</v>
      </c>
      <c r="B2">
        <v>501</v>
      </c>
    </row>
    <row r="3" spans="1:2" x14ac:dyDescent="0.2">
      <c r="A3" t="s">
        <v>2231</v>
      </c>
      <c r="B3">
        <v>502</v>
      </c>
    </row>
    <row r="4" spans="1:2" x14ac:dyDescent="0.2">
      <c r="A4" t="s">
        <v>1327</v>
      </c>
      <c r="B4">
        <v>514</v>
      </c>
    </row>
    <row r="5" spans="1:2" ht="15" x14ac:dyDescent="0.25">
      <c r="A5" s="266" t="s">
        <v>1727</v>
      </c>
      <c r="B5" s="267" t="s">
        <v>1728</v>
      </c>
    </row>
  </sheetData>
  <sheetProtection password="E451"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5"/>
  <sheetViews>
    <sheetView workbookViewId="0">
      <selection activeCell="A4" sqref="A4"/>
    </sheetView>
  </sheetViews>
  <sheetFormatPr defaultRowHeight="12.75" x14ac:dyDescent="0.2"/>
  <cols>
    <col min="1" max="1" width="36" customWidth="1"/>
    <col min="2" max="2" width="15.42578125" customWidth="1"/>
    <col min="3" max="3" width="22.28515625" customWidth="1"/>
  </cols>
  <sheetData>
    <row r="1" spans="1:2" x14ac:dyDescent="0.2">
      <c r="A1" s="182" t="s">
        <v>1250</v>
      </c>
      <c r="B1" s="182" t="s">
        <v>951</v>
      </c>
    </row>
    <row r="2" spans="1:2" x14ac:dyDescent="0.2">
      <c r="A2" t="s">
        <v>1248</v>
      </c>
      <c r="B2">
        <v>510</v>
      </c>
    </row>
    <row r="3" spans="1:2" x14ac:dyDescent="0.2">
      <c r="A3" t="s">
        <v>1325</v>
      </c>
      <c r="B3">
        <v>512</v>
      </c>
    </row>
    <row r="4" spans="1:2" x14ac:dyDescent="0.2">
      <c r="A4" t="s">
        <v>1249</v>
      </c>
      <c r="B4">
        <v>520</v>
      </c>
    </row>
    <row r="5" spans="1:2" ht="15" x14ac:dyDescent="0.25">
      <c r="A5" s="266" t="s">
        <v>1729</v>
      </c>
      <c r="B5" s="267" t="s">
        <v>1730</v>
      </c>
    </row>
  </sheetData>
  <sheetProtection password="E451" sheet="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3"/>
  <sheetViews>
    <sheetView workbookViewId="0"/>
  </sheetViews>
  <sheetFormatPr defaultRowHeight="12.75" x14ac:dyDescent="0.2"/>
  <cols>
    <col min="1" max="1" width="16.42578125" customWidth="1"/>
  </cols>
  <sheetData>
    <row r="1" spans="1:1" x14ac:dyDescent="0.2">
      <c r="A1" s="137" t="s">
        <v>951</v>
      </c>
    </row>
    <row r="2" spans="1:1" x14ac:dyDescent="0.2">
      <c r="A2" t="s">
        <v>93</v>
      </c>
    </row>
    <row r="3" spans="1:1" x14ac:dyDescent="0.2">
      <c r="A3" t="s">
        <v>34</v>
      </c>
    </row>
  </sheetData>
  <sheetProtection password="E451" sheet="1"/>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
  <sheetViews>
    <sheetView workbookViewId="0">
      <selection activeCell="A2" sqref="A2"/>
    </sheetView>
  </sheetViews>
  <sheetFormatPr defaultRowHeight="12.75" x14ac:dyDescent="0.2"/>
  <cols>
    <col min="1" max="1" width="16.42578125" customWidth="1"/>
  </cols>
  <sheetData>
    <row r="2" spans="1:1" x14ac:dyDescent="0.2">
      <c r="A2" s="182" t="s">
        <v>93</v>
      </c>
    </row>
  </sheetData>
  <sheetProtection password="E451" sheet="1"/>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6"/>
  </sheetPr>
  <dimension ref="A1:C110"/>
  <sheetViews>
    <sheetView workbookViewId="0">
      <selection activeCell="A103" sqref="A103:XFD103"/>
    </sheetView>
  </sheetViews>
  <sheetFormatPr defaultColWidth="9.140625" defaultRowHeight="12.75" x14ac:dyDescent="0.2"/>
  <cols>
    <col min="1" max="1" width="12.5703125" style="1" bestFit="1" customWidth="1"/>
    <col min="2" max="2" width="47.7109375" style="5" bestFit="1" customWidth="1"/>
    <col min="3" max="16384" width="9.140625" style="3"/>
  </cols>
  <sheetData>
    <row r="1" spans="1:3" s="2" customFormat="1" x14ac:dyDescent="0.2">
      <c r="A1" s="4" t="s">
        <v>233</v>
      </c>
      <c r="B1" s="4"/>
    </row>
    <row r="2" spans="1:3" x14ac:dyDescent="0.2">
      <c r="A2" s="1" t="s">
        <v>234</v>
      </c>
      <c r="B2" s="5" t="s">
        <v>235</v>
      </c>
    </row>
    <row r="3" spans="1:3" x14ac:dyDescent="0.2">
      <c r="A3" s="1" t="s">
        <v>236</v>
      </c>
      <c r="B3" s="5" t="s">
        <v>237</v>
      </c>
    </row>
    <row r="4" spans="1:3" x14ac:dyDescent="0.2">
      <c r="A4" s="1" t="s">
        <v>238</v>
      </c>
      <c r="B4" s="5" t="s">
        <v>239</v>
      </c>
    </row>
    <row r="5" spans="1:3" x14ac:dyDescent="0.2">
      <c r="A5" s="1" t="s">
        <v>240</v>
      </c>
      <c r="B5" s="5" t="s">
        <v>241</v>
      </c>
    </row>
    <row r="6" spans="1:3" x14ac:dyDescent="0.2">
      <c r="A6" s="1" t="s">
        <v>1258</v>
      </c>
      <c r="B6" s="5" t="s">
        <v>1259</v>
      </c>
      <c r="C6" s="182"/>
    </row>
    <row r="7" spans="1:3" x14ac:dyDescent="0.2">
      <c r="A7" s="1" t="s">
        <v>242</v>
      </c>
      <c r="B7" s="5" t="s">
        <v>243</v>
      </c>
    </row>
    <row r="8" spans="1:3" x14ac:dyDescent="0.2">
      <c r="A8" s="1" t="s">
        <v>244</v>
      </c>
      <c r="B8" s="5" t="s">
        <v>245</v>
      </c>
    </row>
    <row r="9" spans="1:3" x14ac:dyDescent="0.2">
      <c r="A9" s="1" t="s">
        <v>140</v>
      </c>
      <c r="B9" s="5" t="s">
        <v>141</v>
      </c>
    </row>
    <row r="10" spans="1:3" x14ac:dyDescent="0.2">
      <c r="A10" s="1" t="s">
        <v>246</v>
      </c>
      <c r="B10" s="5" t="s">
        <v>247</v>
      </c>
    </row>
    <row r="11" spans="1:3" x14ac:dyDescent="0.2">
      <c r="A11" s="1" t="s">
        <v>248</v>
      </c>
      <c r="B11" s="5" t="s">
        <v>249</v>
      </c>
    </row>
    <row r="12" spans="1:3" x14ac:dyDescent="0.2">
      <c r="A12" s="1" t="s">
        <v>250</v>
      </c>
      <c r="B12" s="5" t="s">
        <v>251</v>
      </c>
    </row>
    <row r="13" spans="1:3" x14ac:dyDescent="0.2">
      <c r="A13" s="1" t="s">
        <v>252</v>
      </c>
      <c r="B13" s="5" t="s">
        <v>253</v>
      </c>
    </row>
    <row r="14" spans="1:3" x14ac:dyDescent="0.2">
      <c r="A14" s="1" t="s">
        <v>256</v>
      </c>
      <c r="B14" s="5" t="s">
        <v>257</v>
      </c>
    </row>
    <row r="15" spans="1:3" x14ac:dyDescent="0.2">
      <c r="A15" s="1" t="s">
        <v>258</v>
      </c>
      <c r="B15" s="5" t="s">
        <v>259</v>
      </c>
    </row>
    <row r="16" spans="1:3" x14ac:dyDescent="0.2">
      <c r="A16" s="1" t="s">
        <v>935</v>
      </c>
      <c r="B16" s="5" t="s">
        <v>936</v>
      </c>
    </row>
    <row r="17" spans="1:2" x14ac:dyDescent="0.2">
      <c r="A17" s="1" t="s">
        <v>260</v>
      </c>
      <c r="B17" s="5" t="s">
        <v>261</v>
      </c>
    </row>
    <row r="18" spans="1:2" x14ac:dyDescent="0.2">
      <c r="A18" s="1" t="s">
        <v>1301</v>
      </c>
      <c r="B18" s="5" t="s">
        <v>1302</v>
      </c>
    </row>
    <row r="19" spans="1:2" x14ac:dyDescent="0.2">
      <c r="A19" s="1" t="s">
        <v>262</v>
      </c>
      <c r="B19" s="5" t="s">
        <v>263</v>
      </c>
    </row>
    <row r="20" spans="1:2" x14ac:dyDescent="0.2">
      <c r="A20" s="1" t="s">
        <v>264</v>
      </c>
      <c r="B20" s="5" t="s">
        <v>265</v>
      </c>
    </row>
    <row r="21" spans="1:2" x14ac:dyDescent="0.2">
      <c r="A21" s="1" t="s">
        <v>162</v>
      </c>
      <c r="B21" s="5" t="s">
        <v>163</v>
      </c>
    </row>
    <row r="22" spans="1:2" x14ac:dyDescent="0.2">
      <c r="A22" s="1" t="s">
        <v>266</v>
      </c>
      <c r="B22" s="5" t="s">
        <v>267</v>
      </c>
    </row>
    <row r="23" spans="1:2" x14ac:dyDescent="0.2">
      <c r="A23" s="1" t="s">
        <v>268</v>
      </c>
      <c r="B23" s="5" t="s">
        <v>269</v>
      </c>
    </row>
    <row r="24" spans="1:2" x14ac:dyDescent="0.2">
      <c r="A24" s="1" t="s">
        <v>270</v>
      </c>
      <c r="B24" s="5" t="s">
        <v>271</v>
      </c>
    </row>
    <row r="25" spans="1:2" x14ac:dyDescent="0.2">
      <c r="A25" s="1" t="s">
        <v>272</v>
      </c>
      <c r="B25" s="5" t="s">
        <v>273</v>
      </c>
    </row>
    <row r="26" spans="1:2" x14ac:dyDescent="0.2">
      <c r="A26" s="1" t="s">
        <v>274</v>
      </c>
      <c r="B26" s="5" t="s">
        <v>275</v>
      </c>
    </row>
    <row r="27" spans="1:2" x14ac:dyDescent="0.2">
      <c r="A27" s="1" t="s">
        <v>278</v>
      </c>
      <c r="B27" s="5" t="s">
        <v>279</v>
      </c>
    </row>
    <row r="28" spans="1:2" x14ac:dyDescent="0.2">
      <c r="A28" s="1" t="s">
        <v>280</v>
      </c>
      <c r="B28" s="5" t="s">
        <v>281</v>
      </c>
    </row>
    <row r="29" spans="1:2" x14ac:dyDescent="0.2">
      <c r="A29" s="1" t="s">
        <v>282</v>
      </c>
      <c r="B29" s="5" t="s">
        <v>283</v>
      </c>
    </row>
    <row r="30" spans="1:2" x14ac:dyDescent="0.2">
      <c r="A30" s="1" t="s">
        <v>284</v>
      </c>
      <c r="B30" s="5" t="s">
        <v>285</v>
      </c>
    </row>
    <row r="31" spans="1:2" x14ac:dyDescent="0.2">
      <c r="A31" s="1" t="s">
        <v>1303</v>
      </c>
      <c r="B31" s="5" t="s">
        <v>1304</v>
      </c>
    </row>
    <row r="32" spans="1:2" x14ac:dyDescent="0.2">
      <c r="A32" s="1" t="s">
        <v>286</v>
      </c>
      <c r="B32" s="5" t="s">
        <v>287</v>
      </c>
    </row>
    <row r="33" spans="1:2" x14ac:dyDescent="0.2">
      <c r="A33" s="1" t="s">
        <v>288</v>
      </c>
      <c r="B33" s="5" t="s">
        <v>289</v>
      </c>
    </row>
    <row r="34" spans="1:2" x14ac:dyDescent="0.2">
      <c r="A34" s="1" t="s">
        <v>1494</v>
      </c>
      <c r="B34" s="5" t="s">
        <v>1495</v>
      </c>
    </row>
    <row r="35" spans="1:2" x14ac:dyDescent="0.2">
      <c r="A35" s="1" t="s">
        <v>290</v>
      </c>
      <c r="B35" s="5" t="s">
        <v>291</v>
      </c>
    </row>
    <row r="36" spans="1:2" x14ac:dyDescent="0.2">
      <c r="A36" s="1" t="s">
        <v>292</v>
      </c>
      <c r="B36" s="5" t="s">
        <v>293</v>
      </c>
    </row>
    <row r="37" spans="1:2" x14ac:dyDescent="0.2">
      <c r="A37" s="1" t="s">
        <v>1496</v>
      </c>
      <c r="B37" s="5" t="s">
        <v>1497</v>
      </c>
    </row>
    <row r="38" spans="1:2" x14ac:dyDescent="0.2">
      <c r="A38" s="1" t="s">
        <v>294</v>
      </c>
      <c r="B38" s="5" t="s">
        <v>295</v>
      </c>
    </row>
    <row r="39" spans="1:2" x14ac:dyDescent="0.2">
      <c r="A39" s="1" t="s">
        <v>937</v>
      </c>
      <c r="B39" s="5" t="s">
        <v>938</v>
      </c>
    </row>
    <row r="40" spans="1:2" x14ac:dyDescent="0.2">
      <c r="A40" s="1" t="s">
        <v>296</v>
      </c>
      <c r="B40" s="5" t="s">
        <v>297</v>
      </c>
    </row>
    <row r="41" spans="1:2" x14ac:dyDescent="0.2">
      <c r="A41" s="1" t="s">
        <v>298</v>
      </c>
      <c r="B41" s="5" t="s">
        <v>299</v>
      </c>
    </row>
    <row r="42" spans="1:2" x14ac:dyDescent="0.2">
      <c r="A42" s="1" t="s">
        <v>300</v>
      </c>
      <c r="B42" s="5" t="s">
        <v>301</v>
      </c>
    </row>
    <row r="43" spans="1:2" x14ac:dyDescent="0.2">
      <c r="A43" s="1" t="s">
        <v>302</v>
      </c>
      <c r="B43" s="5" t="s">
        <v>303</v>
      </c>
    </row>
    <row r="44" spans="1:2" x14ac:dyDescent="0.2">
      <c r="A44" s="1" t="s">
        <v>304</v>
      </c>
      <c r="B44" s="5" t="s">
        <v>305</v>
      </c>
    </row>
    <row r="45" spans="1:2" x14ac:dyDescent="0.2">
      <c r="A45" s="1" t="s">
        <v>306</v>
      </c>
      <c r="B45" s="5" t="s">
        <v>307</v>
      </c>
    </row>
    <row r="46" spans="1:2" x14ac:dyDescent="0.2">
      <c r="A46" s="1" t="s">
        <v>308</v>
      </c>
      <c r="B46" s="5" t="s">
        <v>309</v>
      </c>
    </row>
    <row r="47" spans="1:2" x14ac:dyDescent="0.2">
      <c r="A47" s="1" t="s">
        <v>310</v>
      </c>
      <c r="B47" s="5" t="s">
        <v>311</v>
      </c>
    </row>
    <row r="48" spans="1:2" x14ac:dyDescent="0.2">
      <c r="A48" s="1" t="s">
        <v>312</v>
      </c>
      <c r="B48" s="5" t="s">
        <v>313</v>
      </c>
    </row>
    <row r="49" spans="1:3" x14ac:dyDescent="0.2">
      <c r="A49" s="1" t="s">
        <v>797</v>
      </c>
      <c r="B49" s="5" t="s">
        <v>798</v>
      </c>
    </row>
    <row r="50" spans="1:3" x14ac:dyDescent="0.2">
      <c r="A50" s="1" t="s">
        <v>314</v>
      </c>
      <c r="B50" s="5" t="s">
        <v>315</v>
      </c>
    </row>
    <row r="51" spans="1:3" x14ac:dyDescent="0.2">
      <c r="A51" s="1" t="s">
        <v>316</v>
      </c>
      <c r="B51" s="5" t="s">
        <v>317</v>
      </c>
    </row>
    <row r="52" spans="1:3" x14ac:dyDescent="0.2">
      <c r="A52" s="1" t="s">
        <v>318</v>
      </c>
      <c r="B52" s="5" t="s">
        <v>319</v>
      </c>
    </row>
    <row r="53" spans="1:3" x14ac:dyDescent="0.2">
      <c r="A53" s="1" t="s">
        <v>320</v>
      </c>
      <c r="B53" s="5" t="s">
        <v>321</v>
      </c>
    </row>
    <row r="54" spans="1:3" x14ac:dyDescent="0.2">
      <c r="A54" s="1" t="s">
        <v>322</v>
      </c>
      <c r="B54" s="5" t="s">
        <v>2192</v>
      </c>
    </row>
    <row r="55" spans="1:3" x14ac:dyDescent="0.2">
      <c r="A55" s="1" t="s">
        <v>323</v>
      </c>
      <c r="B55" s="5" t="s">
        <v>324</v>
      </c>
    </row>
    <row r="56" spans="1:3" x14ac:dyDescent="0.2">
      <c r="A56" s="1" t="s">
        <v>325</v>
      </c>
      <c r="B56" s="5" t="s">
        <v>326</v>
      </c>
    </row>
    <row r="57" spans="1:3" x14ac:dyDescent="0.2">
      <c r="A57" s="1" t="s">
        <v>329</v>
      </c>
      <c r="B57" s="5" t="s">
        <v>330</v>
      </c>
    </row>
    <row r="58" spans="1:3" x14ac:dyDescent="0.2">
      <c r="A58" s="1" t="s">
        <v>331</v>
      </c>
      <c r="B58" s="5" t="s">
        <v>332</v>
      </c>
    </row>
    <row r="59" spans="1:3" x14ac:dyDescent="0.2">
      <c r="A59" s="1" t="s">
        <v>333</v>
      </c>
      <c r="B59" s="5" t="s">
        <v>334</v>
      </c>
    </row>
    <row r="60" spans="1:3" x14ac:dyDescent="0.2">
      <c r="A60" s="1" t="s">
        <v>335</v>
      </c>
      <c r="B60" s="5" t="s">
        <v>336</v>
      </c>
    </row>
    <row r="61" spans="1:3" x14ac:dyDescent="0.2">
      <c r="A61" s="1" t="s">
        <v>337</v>
      </c>
      <c r="B61" s="5" t="s">
        <v>338</v>
      </c>
    </row>
    <row r="62" spans="1:3" x14ac:dyDescent="0.2">
      <c r="A62" s="1" t="s">
        <v>339</v>
      </c>
      <c r="B62" s="5" t="s">
        <v>340</v>
      </c>
    </row>
    <row r="63" spans="1:3" x14ac:dyDescent="0.2">
      <c r="A63" s="1" t="s">
        <v>341</v>
      </c>
      <c r="B63" s="5" t="s">
        <v>342</v>
      </c>
    </row>
    <row r="64" spans="1:3" x14ac:dyDescent="0.2">
      <c r="A64" s="1" t="s">
        <v>1154</v>
      </c>
      <c r="B64" s="5" t="s">
        <v>1155</v>
      </c>
      <c r="C64" s="3" t="s">
        <v>142</v>
      </c>
    </row>
    <row r="65" spans="1:2" x14ac:dyDescent="0.2">
      <c r="A65" s="1" t="s">
        <v>343</v>
      </c>
      <c r="B65" s="5" t="s">
        <v>344</v>
      </c>
    </row>
    <row r="66" spans="1:2" x14ac:dyDescent="0.2">
      <c r="A66" s="1" t="s">
        <v>345</v>
      </c>
      <c r="B66" s="5" t="s">
        <v>346</v>
      </c>
    </row>
    <row r="67" spans="1:2" x14ac:dyDescent="0.2">
      <c r="A67" s="1" t="s">
        <v>347</v>
      </c>
      <c r="B67" s="5" t="s">
        <v>348</v>
      </c>
    </row>
    <row r="68" spans="1:2" x14ac:dyDescent="0.2">
      <c r="A68" s="1" t="s">
        <v>349</v>
      </c>
      <c r="B68" s="5" t="s">
        <v>350</v>
      </c>
    </row>
    <row r="69" spans="1:2" x14ac:dyDescent="0.2">
      <c r="A69" s="1" t="s">
        <v>351</v>
      </c>
      <c r="B69" s="5" t="s">
        <v>352</v>
      </c>
    </row>
    <row r="70" spans="1:2" x14ac:dyDescent="0.2">
      <c r="A70" s="1" t="s">
        <v>353</v>
      </c>
      <c r="B70" s="5" t="s">
        <v>354</v>
      </c>
    </row>
    <row r="71" spans="1:2" x14ac:dyDescent="0.2">
      <c r="A71" s="1" t="s">
        <v>355</v>
      </c>
      <c r="B71" s="5" t="s">
        <v>356</v>
      </c>
    </row>
    <row r="72" spans="1:2" x14ac:dyDescent="0.2">
      <c r="A72" s="1" t="s">
        <v>357</v>
      </c>
      <c r="B72" s="5" t="s">
        <v>358</v>
      </c>
    </row>
    <row r="73" spans="1:2" x14ac:dyDescent="0.2">
      <c r="A73" s="1" t="s">
        <v>359</v>
      </c>
      <c r="B73" s="5" t="s">
        <v>360</v>
      </c>
    </row>
    <row r="74" spans="1:2" x14ac:dyDescent="0.2">
      <c r="A74" s="1" t="s">
        <v>361</v>
      </c>
      <c r="B74" s="5" t="s">
        <v>362</v>
      </c>
    </row>
    <row r="75" spans="1:2" x14ac:dyDescent="0.2">
      <c r="A75" s="1" t="s">
        <v>363</v>
      </c>
      <c r="B75" s="5" t="s">
        <v>364</v>
      </c>
    </row>
    <row r="76" spans="1:2" x14ac:dyDescent="0.2">
      <c r="A76" s="1" t="s">
        <v>365</v>
      </c>
      <c r="B76" s="5" t="s">
        <v>366</v>
      </c>
    </row>
    <row r="77" spans="1:2" x14ac:dyDescent="0.2">
      <c r="A77" s="1" t="s">
        <v>367</v>
      </c>
      <c r="B77" s="5" t="s">
        <v>368</v>
      </c>
    </row>
    <row r="78" spans="1:2" x14ac:dyDescent="0.2">
      <c r="A78" s="1" t="s">
        <v>369</v>
      </c>
      <c r="B78" s="5" t="s">
        <v>370</v>
      </c>
    </row>
    <row r="79" spans="1:2" x14ac:dyDescent="0.2">
      <c r="A79" s="1" t="s">
        <v>371</v>
      </c>
      <c r="B79" s="5" t="s">
        <v>372</v>
      </c>
    </row>
    <row r="80" spans="1:2" x14ac:dyDescent="0.2">
      <c r="A80" s="1" t="s">
        <v>373</v>
      </c>
      <c r="B80" s="5" t="s">
        <v>374</v>
      </c>
    </row>
    <row r="81" spans="1:3" x14ac:dyDescent="0.2">
      <c r="A81" s="1" t="s">
        <v>375</v>
      </c>
      <c r="B81" s="5" t="s">
        <v>376</v>
      </c>
    </row>
    <row r="82" spans="1:3" x14ac:dyDescent="0.2">
      <c r="A82" s="1" t="s">
        <v>377</v>
      </c>
      <c r="B82" s="5" t="s">
        <v>378</v>
      </c>
    </row>
    <row r="83" spans="1:3" x14ac:dyDescent="0.2">
      <c r="A83" s="1" t="s">
        <v>379</v>
      </c>
      <c r="B83" s="5" t="s">
        <v>380</v>
      </c>
    </row>
    <row r="84" spans="1:3" x14ac:dyDescent="0.2">
      <c r="A84" s="1" t="s">
        <v>381</v>
      </c>
      <c r="B84" s="5" t="s">
        <v>382</v>
      </c>
    </row>
    <row r="85" spans="1:3" x14ac:dyDescent="0.2">
      <c r="A85" s="1" t="s">
        <v>383</v>
      </c>
      <c r="B85" s="5" t="s">
        <v>384</v>
      </c>
    </row>
    <row r="86" spans="1:3" x14ac:dyDescent="0.2">
      <c r="A86" s="1" t="s">
        <v>1228</v>
      </c>
      <c r="B86" s="5" t="s">
        <v>1235</v>
      </c>
      <c r="C86" s="182" t="s">
        <v>142</v>
      </c>
    </row>
    <row r="87" spans="1:3" x14ac:dyDescent="0.2">
      <c r="A87" s="1" t="s">
        <v>385</v>
      </c>
      <c r="B87" s="5" t="s">
        <v>386</v>
      </c>
    </row>
    <row r="88" spans="1:3" x14ac:dyDescent="0.2">
      <c r="A88" s="1" t="s">
        <v>387</v>
      </c>
      <c r="B88" s="5" t="s">
        <v>388</v>
      </c>
    </row>
    <row r="89" spans="1:3" x14ac:dyDescent="0.2">
      <c r="A89" s="1" t="s">
        <v>389</v>
      </c>
      <c r="B89" s="5" t="s">
        <v>390</v>
      </c>
    </row>
    <row r="90" spans="1:3" x14ac:dyDescent="0.2">
      <c r="A90" s="1" t="s">
        <v>391</v>
      </c>
      <c r="B90" s="5" t="s">
        <v>392</v>
      </c>
    </row>
    <row r="91" spans="1:3" x14ac:dyDescent="0.2">
      <c r="A91" s="1" t="s">
        <v>393</v>
      </c>
      <c r="B91" s="5" t="s">
        <v>394</v>
      </c>
    </row>
    <row r="92" spans="1:3" x14ac:dyDescent="0.2">
      <c r="A92" s="1" t="s">
        <v>395</v>
      </c>
      <c r="B92" s="5" t="s">
        <v>396</v>
      </c>
    </row>
    <row r="93" spans="1:3" x14ac:dyDescent="0.2">
      <c r="A93" s="1" t="s">
        <v>397</v>
      </c>
      <c r="B93" s="5" t="s">
        <v>398</v>
      </c>
    </row>
    <row r="94" spans="1:3" x14ac:dyDescent="0.2">
      <c r="A94" s="1" t="s">
        <v>399</v>
      </c>
      <c r="B94" s="5" t="s">
        <v>400</v>
      </c>
    </row>
    <row r="95" spans="1:3" x14ac:dyDescent="0.2">
      <c r="A95" s="1" t="s">
        <v>401</v>
      </c>
      <c r="B95" s="5" t="s">
        <v>402</v>
      </c>
    </row>
    <row r="96" spans="1:3" x14ac:dyDescent="0.2">
      <c r="A96" s="1" t="s">
        <v>403</v>
      </c>
      <c r="B96" s="5" t="s">
        <v>404</v>
      </c>
    </row>
    <row r="97" spans="1:2" x14ac:dyDescent="0.2">
      <c r="A97" s="1" t="s">
        <v>405</v>
      </c>
      <c r="B97" s="5" t="s">
        <v>406</v>
      </c>
    </row>
    <row r="98" spans="1:2" x14ac:dyDescent="0.2">
      <c r="A98" s="1" t="s">
        <v>407</v>
      </c>
      <c r="B98" s="5" t="s">
        <v>408</v>
      </c>
    </row>
    <row r="99" spans="1:2" x14ac:dyDescent="0.2">
      <c r="A99" s="1" t="s">
        <v>409</v>
      </c>
      <c r="B99" s="5" t="s">
        <v>410</v>
      </c>
    </row>
    <row r="100" spans="1:2" x14ac:dyDescent="0.2">
      <c r="A100" s="1" t="s">
        <v>411</v>
      </c>
      <c r="B100" s="5" t="s">
        <v>412</v>
      </c>
    </row>
    <row r="101" spans="1:2" x14ac:dyDescent="0.2">
      <c r="A101" s="1" t="s">
        <v>413</v>
      </c>
      <c r="B101" s="5" t="s">
        <v>414</v>
      </c>
    </row>
    <row r="102" spans="1:2" x14ac:dyDescent="0.2">
      <c r="A102" s="1" t="s">
        <v>415</v>
      </c>
      <c r="B102" s="5" t="s">
        <v>416</v>
      </c>
    </row>
    <row r="103" spans="1:2" x14ac:dyDescent="0.2">
      <c r="A103" s="1" t="s">
        <v>417</v>
      </c>
      <c r="B103" s="5" t="s">
        <v>418</v>
      </c>
    </row>
    <row r="108" spans="1:2" x14ac:dyDescent="0.2">
      <c r="A108" s="1" t="s">
        <v>254</v>
      </c>
      <c r="B108" s="5" t="s">
        <v>255</v>
      </c>
    </row>
    <row r="109" spans="1:2" x14ac:dyDescent="0.2">
      <c r="A109" s="1" t="s">
        <v>276</v>
      </c>
      <c r="B109" s="5" t="s">
        <v>277</v>
      </c>
    </row>
    <row r="110" spans="1:2" x14ac:dyDescent="0.2">
      <c r="A110" s="1" t="s">
        <v>327</v>
      </c>
      <c r="B110" s="5" t="s">
        <v>328</v>
      </c>
    </row>
  </sheetData>
  <sheetProtection password="E451" sheet="1"/>
  <phoneticPr fontId="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01"/>
  <sheetViews>
    <sheetView zoomScale="120" zoomScaleNormal="120" workbookViewId="0">
      <pane ySplit="1" topLeftCell="A2" activePane="bottomLeft" state="frozen"/>
      <selection activeCell="B75" sqref="B75"/>
      <selection pane="bottomLeft"/>
    </sheetView>
  </sheetViews>
  <sheetFormatPr defaultRowHeight="12.75" x14ac:dyDescent="0.2"/>
  <cols>
    <col min="1" max="1" width="38.5703125" style="5" bestFit="1" customWidth="1"/>
    <col min="2" max="2" width="15.85546875" style="1" bestFit="1" customWidth="1"/>
  </cols>
  <sheetData>
    <row r="1" spans="1:2" x14ac:dyDescent="0.2">
      <c r="A1" s="4" t="s">
        <v>782</v>
      </c>
      <c r="B1" s="77" t="s">
        <v>951</v>
      </c>
    </row>
    <row r="2" spans="1:2" x14ac:dyDescent="0.2">
      <c r="A2" s="5" t="s">
        <v>420</v>
      </c>
      <c r="B2" s="1">
        <v>100</v>
      </c>
    </row>
    <row r="3" spans="1:2" x14ac:dyDescent="0.2">
      <c r="A3" s="5" t="s">
        <v>422</v>
      </c>
      <c r="B3" s="1" t="s">
        <v>421</v>
      </c>
    </row>
    <row r="4" spans="1:2" x14ac:dyDescent="0.2">
      <c r="A4" s="5" t="s">
        <v>2014</v>
      </c>
      <c r="B4" s="1" t="s">
        <v>2013</v>
      </c>
    </row>
    <row r="5" spans="1:2" x14ac:dyDescent="0.2">
      <c r="A5" s="5" t="s">
        <v>423</v>
      </c>
      <c r="B5" s="1">
        <v>101</v>
      </c>
    </row>
    <row r="6" spans="1:2" x14ac:dyDescent="0.2">
      <c r="A6" s="5" t="s">
        <v>2016</v>
      </c>
      <c r="B6" s="1" t="s">
        <v>2015</v>
      </c>
    </row>
    <row r="7" spans="1:2" x14ac:dyDescent="0.2">
      <c r="A7" s="5" t="s">
        <v>424</v>
      </c>
      <c r="B7" s="1">
        <v>102</v>
      </c>
    </row>
    <row r="8" spans="1:2" x14ac:dyDescent="0.2">
      <c r="A8" s="5" t="s">
        <v>1130</v>
      </c>
      <c r="B8" s="1">
        <v>104</v>
      </c>
    </row>
    <row r="9" spans="1:2" x14ac:dyDescent="0.2">
      <c r="A9" s="5" t="s">
        <v>426</v>
      </c>
      <c r="B9" s="1" t="s">
        <v>425</v>
      </c>
    </row>
    <row r="10" spans="1:2" x14ac:dyDescent="0.2">
      <c r="A10" s="5" t="s">
        <v>427</v>
      </c>
      <c r="B10" s="1">
        <v>105</v>
      </c>
    </row>
    <row r="11" spans="1:2" x14ac:dyDescent="0.2">
      <c r="A11" s="5" t="s">
        <v>1334</v>
      </c>
      <c r="B11" s="1" t="s">
        <v>1333</v>
      </c>
    </row>
    <row r="12" spans="1:2" x14ac:dyDescent="0.2">
      <c r="A12" s="5" t="s">
        <v>1131</v>
      </c>
      <c r="B12" s="1">
        <v>106</v>
      </c>
    </row>
    <row r="13" spans="1:2" x14ac:dyDescent="0.2">
      <c r="A13" s="5" t="s">
        <v>429</v>
      </c>
      <c r="B13" s="1" t="s">
        <v>428</v>
      </c>
    </row>
    <row r="14" spans="1:2" x14ac:dyDescent="0.2">
      <c r="A14" s="5" t="s">
        <v>430</v>
      </c>
      <c r="B14" s="1">
        <v>107</v>
      </c>
    </row>
    <row r="15" spans="1:2" x14ac:dyDescent="0.2">
      <c r="A15" s="5" t="s">
        <v>432</v>
      </c>
      <c r="B15" s="1" t="s">
        <v>431</v>
      </c>
    </row>
    <row r="16" spans="1:2" x14ac:dyDescent="0.2">
      <c r="A16" s="5" t="s">
        <v>1132</v>
      </c>
      <c r="B16" s="1">
        <v>108</v>
      </c>
    </row>
    <row r="17" spans="1:2" x14ac:dyDescent="0.2">
      <c r="A17" s="5" t="s">
        <v>433</v>
      </c>
      <c r="B17" s="1">
        <v>110</v>
      </c>
    </row>
    <row r="18" spans="1:2" x14ac:dyDescent="0.2">
      <c r="A18" s="5" t="s">
        <v>2018</v>
      </c>
      <c r="B18" s="1" t="s">
        <v>2017</v>
      </c>
    </row>
    <row r="19" spans="1:2" x14ac:dyDescent="0.2">
      <c r="A19" s="5" t="s">
        <v>434</v>
      </c>
      <c r="B19" s="1">
        <v>112</v>
      </c>
    </row>
    <row r="20" spans="1:2" x14ac:dyDescent="0.2">
      <c r="A20" s="5" t="s">
        <v>435</v>
      </c>
      <c r="B20" s="1">
        <v>144</v>
      </c>
    </row>
    <row r="21" spans="1:2" x14ac:dyDescent="0.2">
      <c r="A21" s="5" t="s">
        <v>436</v>
      </c>
      <c r="B21" s="1">
        <v>145</v>
      </c>
    </row>
    <row r="22" spans="1:2" x14ac:dyDescent="0.2">
      <c r="A22" s="5" t="s">
        <v>437</v>
      </c>
      <c r="B22" s="1">
        <v>300</v>
      </c>
    </row>
    <row r="23" spans="1:2" x14ac:dyDescent="0.2">
      <c r="A23" s="5" t="s">
        <v>1073</v>
      </c>
      <c r="B23" s="1" t="s">
        <v>1072</v>
      </c>
    </row>
    <row r="24" spans="1:2" x14ac:dyDescent="0.2">
      <c r="A24" s="5" t="s">
        <v>438</v>
      </c>
      <c r="B24" s="1">
        <v>301</v>
      </c>
    </row>
    <row r="25" spans="1:2" x14ac:dyDescent="0.2">
      <c r="A25" s="5" t="s">
        <v>440</v>
      </c>
      <c r="B25" s="1" t="s">
        <v>439</v>
      </c>
    </row>
    <row r="26" spans="1:2" x14ac:dyDescent="0.2">
      <c r="A26" s="5" t="s">
        <v>441</v>
      </c>
      <c r="B26" s="1">
        <v>302</v>
      </c>
    </row>
    <row r="27" spans="1:2" x14ac:dyDescent="0.2">
      <c r="A27" s="5" t="s">
        <v>443</v>
      </c>
      <c r="B27" s="1" t="s">
        <v>442</v>
      </c>
    </row>
    <row r="28" spans="1:2" x14ac:dyDescent="0.2">
      <c r="A28" s="5" t="s">
        <v>444</v>
      </c>
      <c r="B28" s="1">
        <v>303</v>
      </c>
    </row>
    <row r="29" spans="1:2" x14ac:dyDescent="0.2">
      <c r="A29" s="5" t="s">
        <v>21</v>
      </c>
      <c r="B29" s="1">
        <v>304</v>
      </c>
    </row>
    <row r="30" spans="1:2" x14ac:dyDescent="0.2">
      <c r="A30" s="5" t="s">
        <v>445</v>
      </c>
      <c r="B30" s="1">
        <v>308</v>
      </c>
    </row>
    <row r="31" spans="1:2" x14ac:dyDescent="0.2">
      <c r="A31" s="5" t="s">
        <v>1075</v>
      </c>
      <c r="B31" s="1" t="s">
        <v>1074</v>
      </c>
    </row>
    <row r="32" spans="1:2" x14ac:dyDescent="0.2">
      <c r="A32" s="5" t="s">
        <v>446</v>
      </c>
      <c r="B32" s="1">
        <v>310</v>
      </c>
    </row>
    <row r="33" spans="1:2" x14ac:dyDescent="0.2">
      <c r="A33" s="5" t="s">
        <v>1077</v>
      </c>
      <c r="B33" s="1" t="s">
        <v>1076</v>
      </c>
    </row>
    <row r="34" spans="1:2" x14ac:dyDescent="0.2">
      <c r="A34" s="5" t="s">
        <v>447</v>
      </c>
      <c r="B34" s="1">
        <v>311</v>
      </c>
    </row>
    <row r="35" spans="1:2" x14ac:dyDescent="0.2">
      <c r="A35" s="5" t="s">
        <v>1079</v>
      </c>
      <c r="B35" s="1" t="s">
        <v>1078</v>
      </c>
    </row>
    <row r="36" spans="1:2" x14ac:dyDescent="0.2">
      <c r="A36" s="5" t="s">
        <v>448</v>
      </c>
      <c r="B36" s="1">
        <v>315</v>
      </c>
    </row>
    <row r="37" spans="1:2" x14ac:dyDescent="0.2">
      <c r="A37" s="5" t="s">
        <v>449</v>
      </c>
      <c r="B37" s="1">
        <v>320</v>
      </c>
    </row>
    <row r="38" spans="1:2" x14ac:dyDescent="0.2">
      <c r="A38" s="5" t="s">
        <v>1081</v>
      </c>
      <c r="B38" s="1" t="s">
        <v>1080</v>
      </c>
    </row>
    <row r="39" spans="1:2" x14ac:dyDescent="0.2">
      <c r="A39" s="5" t="s">
        <v>450</v>
      </c>
      <c r="B39" s="1">
        <v>321</v>
      </c>
    </row>
    <row r="40" spans="1:2" x14ac:dyDescent="0.2">
      <c r="A40" s="5" t="s">
        <v>451</v>
      </c>
      <c r="B40" s="1">
        <v>322</v>
      </c>
    </row>
    <row r="41" spans="1:2" x14ac:dyDescent="0.2">
      <c r="A41" s="5" t="s">
        <v>1083</v>
      </c>
      <c r="B41" s="1" t="s">
        <v>1082</v>
      </c>
    </row>
    <row r="42" spans="1:2" x14ac:dyDescent="0.2">
      <c r="A42" s="5" t="s">
        <v>452</v>
      </c>
      <c r="B42" s="1">
        <v>323</v>
      </c>
    </row>
    <row r="43" spans="1:2" x14ac:dyDescent="0.2">
      <c r="A43" s="5" t="s">
        <v>454</v>
      </c>
      <c r="B43" s="1" t="s">
        <v>453</v>
      </c>
    </row>
    <row r="44" spans="1:2" x14ac:dyDescent="0.2">
      <c r="A44" s="5" t="s">
        <v>455</v>
      </c>
      <c r="B44" s="1">
        <v>324</v>
      </c>
    </row>
    <row r="45" spans="1:2" x14ac:dyDescent="0.2">
      <c r="A45" s="5" t="s">
        <v>457</v>
      </c>
      <c r="B45" s="1" t="s">
        <v>456</v>
      </c>
    </row>
    <row r="46" spans="1:2" x14ac:dyDescent="0.2">
      <c r="A46" s="5" t="s">
        <v>458</v>
      </c>
      <c r="B46" s="1">
        <v>330</v>
      </c>
    </row>
    <row r="47" spans="1:2" x14ac:dyDescent="0.2">
      <c r="A47" s="5" t="s">
        <v>1085</v>
      </c>
      <c r="B47" s="1" t="s">
        <v>1084</v>
      </c>
    </row>
    <row r="48" spans="1:2" x14ac:dyDescent="0.2">
      <c r="A48" s="5" t="s">
        <v>459</v>
      </c>
      <c r="B48" s="1">
        <v>331</v>
      </c>
    </row>
    <row r="49" spans="1:2" x14ac:dyDescent="0.2">
      <c r="A49" s="5" t="s">
        <v>461</v>
      </c>
      <c r="B49" s="1" t="s">
        <v>460</v>
      </c>
    </row>
    <row r="50" spans="1:2" x14ac:dyDescent="0.2">
      <c r="A50" s="5" t="s">
        <v>462</v>
      </c>
      <c r="B50" s="1">
        <v>332</v>
      </c>
    </row>
    <row r="51" spans="1:2" x14ac:dyDescent="0.2">
      <c r="A51" s="5" t="s">
        <v>464</v>
      </c>
      <c r="B51" s="1" t="s">
        <v>463</v>
      </c>
    </row>
    <row r="52" spans="1:2" x14ac:dyDescent="0.2">
      <c r="A52" s="5" t="s">
        <v>465</v>
      </c>
      <c r="B52" s="1">
        <v>333</v>
      </c>
    </row>
    <row r="53" spans="1:2" x14ac:dyDescent="0.2">
      <c r="A53" s="5" t="s">
        <v>466</v>
      </c>
      <c r="B53" s="1">
        <v>334</v>
      </c>
    </row>
    <row r="54" spans="1:2" x14ac:dyDescent="0.2">
      <c r="A54" s="5" t="s">
        <v>467</v>
      </c>
      <c r="B54" s="1">
        <v>340</v>
      </c>
    </row>
    <row r="55" spans="1:2" x14ac:dyDescent="0.2">
      <c r="A55" s="5" t="s">
        <v>1087</v>
      </c>
      <c r="B55" s="1" t="s">
        <v>1086</v>
      </c>
    </row>
    <row r="56" spans="1:2" x14ac:dyDescent="0.2">
      <c r="A56" s="5" t="s">
        <v>2923</v>
      </c>
      <c r="B56" s="1">
        <v>341</v>
      </c>
    </row>
    <row r="57" spans="1:2" x14ac:dyDescent="0.2">
      <c r="A57" s="5" t="s">
        <v>2924</v>
      </c>
      <c r="B57" s="1" t="s">
        <v>2922</v>
      </c>
    </row>
    <row r="58" spans="1:2" x14ac:dyDescent="0.2">
      <c r="A58" s="5" t="s">
        <v>468</v>
      </c>
      <c r="B58" s="1">
        <v>350</v>
      </c>
    </row>
    <row r="59" spans="1:2" x14ac:dyDescent="0.2">
      <c r="A59" s="5" t="s">
        <v>889</v>
      </c>
      <c r="B59" s="1">
        <v>355</v>
      </c>
    </row>
    <row r="60" spans="1:2" x14ac:dyDescent="0.2">
      <c r="A60" s="5" t="s">
        <v>891</v>
      </c>
      <c r="B60" s="1">
        <v>355</v>
      </c>
    </row>
    <row r="61" spans="1:2" x14ac:dyDescent="0.2">
      <c r="A61" s="5" t="s">
        <v>890</v>
      </c>
      <c r="B61" s="1">
        <v>355</v>
      </c>
    </row>
    <row r="62" spans="1:2" x14ac:dyDescent="0.2">
      <c r="A62" s="5" t="s">
        <v>469</v>
      </c>
      <c r="B62" s="1">
        <v>360</v>
      </c>
    </row>
    <row r="63" spans="1:2" x14ac:dyDescent="0.2">
      <c r="A63" s="5" t="s">
        <v>1133</v>
      </c>
      <c r="B63" s="1">
        <v>370</v>
      </c>
    </row>
    <row r="64" spans="1:2" x14ac:dyDescent="0.2">
      <c r="A64" s="268" t="s">
        <v>1731</v>
      </c>
      <c r="B64" s="269" t="s">
        <v>1732</v>
      </c>
    </row>
    <row r="65" spans="1:2" x14ac:dyDescent="0.2">
      <c r="A65" s="5" t="s">
        <v>1335</v>
      </c>
      <c r="B65" s="1">
        <v>371</v>
      </c>
    </row>
    <row r="66" spans="1:2" x14ac:dyDescent="0.2">
      <c r="A66" s="5" t="s">
        <v>1336</v>
      </c>
      <c r="B66" s="1" t="s">
        <v>1337</v>
      </c>
    </row>
    <row r="67" spans="1:2" s="83" customFormat="1" x14ac:dyDescent="0.2">
      <c r="A67" s="89" t="s">
        <v>470</v>
      </c>
      <c r="B67" s="85">
        <v>375</v>
      </c>
    </row>
    <row r="68" spans="1:2" x14ac:dyDescent="0.2">
      <c r="A68" s="5" t="s">
        <v>471</v>
      </c>
      <c r="B68" s="1">
        <v>376</v>
      </c>
    </row>
    <row r="69" spans="1:2" x14ac:dyDescent="0.2">
      <c r="A69" s="5" t="s">
        <v>472</v>
      </c>
      <c r="B69" s="1">
        <v>380</v>
      </c>
    </row>
    <row r="70" spans="1:2" x14ac:dyDescent="0.2">
      <c r="A70" s="5" t="s">
        <v>473</v>
      </c>
      <c r="B70" s="1">
        <v>390</v>
      </c>
    </row>
    <row r="71" spans="1:2" x14ac:dyDescent="0.2">
      <c r="A71" s="5" t="s">
        <v>475</v>
      </c>
      <c r="B71" s="1" t="s">
        <v>474</v>
      </c>
    </row>
    <row r="72" spans="1:2" x14ac:dyDescent="0.2">
      <c r="A72" s="5" t="s">
        <v>1331</v>
      </c>
      <c r="B72" s="1">
        <v>394</v>
      </c>
    </row>
    <row r="73" spans="1:2" x14ac:dyDescent="0.2">
      <c r="A73" s="5" t="s">
        <v>1332</v>
      </c>
      <c r="B73" s="1">
        <v>395</v>
      </c>
    </row>
    <row r="74" spans="1:2" x14ac:dyDescent="0.2">
      <c r="A74" s="5" t="s">
        <v>476</v>
      </c>
      <c r="B74" s="1">
        <v>400</v>
      </c>
    </row>
    <row r="75" spans="1:2" x14ac:dyDescent="0.2">
      <c r="A75" s="5" t="s">
        <v>478</v>
      </c>
      <c r="B75" s="1" t="s">
        <v>477</v>
      </c>
    </row>
    <row r="76" spans="1:2" x14ac:dyDescent="0.2">
      <c r="A76" s="5" t="s">
        <v>1018</v>
      </c>
      <c r="B76" s="1">
        <v>401</v>
      </c>
    </row>
    <row r="77" spans="1:2" x14ac:dyDescent="0.2">
      <c r="A77" s="5" t="s">
        <v>1019</v>
      </c>
      <c r="B77" s="1" t="s">
        <v>1020</v>
      </c>
    </row>
    <row r="78" spans="1:2" x14ac:dyDescent="0.2">
      <c r="A78" s="273" t="s">
        <v>1746</v>
      </c>
      <c r="B78" s="272">
        <v>402</v>
      </c>
    </row>
    <row r="79" spans="1:2" x14ac:dyDescent="0.2">
      <c r="A79" s="445" t="s">
        <v>2589</v>
      </c>
      <c r="B79" s="458">
        <v>405</v>
      </c>
    </row>
    <row r="80" spans="1:2" x14ac:dyDescent="0.2">
      <c r="A80" s="5" t="s">
        <v>1326</v>
      </c>
      <c r="B80" s="196">
        <v>511</v>
      </c>
    </row>
    <row r="81" spans="1:2" x14ac:dyDescent="0.2">
      <c r="A81" s="5" t="s">
        <v>1324</v>
      </c>
      <c r="B81" s="196">
        <v>513</v>
      </c>
    </row>
    <row r="82" spans="1:2" x14ac:dyDescent="0.2">
      <c r="A82" s="5" t="s">
        <v>493</v>
      </c>
      <c r="B82" s="1">
        <v>620</v>
      </c>
    </row>
    <row r="83" spans="1:2" x14ac:dyDescent="0.2">
      <c r="A83" s="5" t="s">
        <v>2699</v>
      </c>
      <c r="B83" s="1">
        <v>622</v>
      </c>
    </row>
    <row r="84" spans="1:2" x14ac:dyDescent="0.2">
      <c r="A84" s="5" t="s">
        <v>2698</v>
      </c>
      <c r="B84" s="1">
        <v>623</v>
      </c>
    </row>
    <row r="85" spans="1:2" x14ac:dyDescent="0.2">
      <c r="A85" s="5" t="s">
        <v>2700</v>
      </c>
      <c r="B85" s="1" t="s">
        <v>2697</v>
      </c>
    </row>
    <row r="86" spans="1:2" x14ac:dyDescent="0.2">
      <c r="A86" s="5" t="s">
        <v>2701</v>
      </c>
      <c r="B86" s="1">
        <v>624</v>
      </c>
    </row>
    <row r="87" spans="1:2" x14ac:dyDescent="0.2">
      <c r="A87" s="5" t="s">
        <v>495</v>
      </c>
      <c r="B87" s="1">
        <v>630</v>
      </c>
    </row>
    <row r="88" spans="1:2" x14ac:dyDescent="0.2">
      <c r="A88" s="5" t="s">
        <v>1089</v>
      </c>
      <c r="B88" s="1" t="s">
        <v>1088</v>
      </c>
    </row>
    <row r="89" spans="1:2" x14ac:dyDescent="0.2">
      <c r="A89" s="5" t="s">
        <v>496</v>
      </c>
      <c r="B89" s="1">
        <v>631</v>
      </c>
    </row>
    <row r="90" spans="1:2" x14ac:dyDescent="0.2">
      <c r="A90" s="5" t="s">
        <v>1134</v>
      </c>
      <c r="B90" s="1">
        <v>632</v>
      </c>
    </row>
    <row r="91" spans="1:2" x14ac:dyDescent="0.2">
      <c r="A91" s="5" t="s">
        <v>1136</v>
      </c>
      <c r="B91" s="1" t="s">
        <v>1135</v>
      </c>
    </row>
    <row r="92" spans="1:2" x14ac:dyDescent="0.2">
      <c r="A92" s="5" t="s">
        <v>497</v>
      </c>
      <c r="B92" s="1">
        <v>640</v>
      </c>
    </row>
    <row r="93" spans="1:2" x14ac:dyDescent="0.2">
      <c r="A93" s="5" t="s">
        <v>1090</v>
      </c>
      <c r="B93" s="1" t="s">
        <v>1091</v>
      </c>
    </row>
    <row r="94" spans="1:2" x14ac:dyDescent="0.2">
      <c r="A94" s="5" t="s">
        <v>498</v>
      </c>
      <c r="B94" s="1">
        <v>641</v>
      </c>
    </row>
    <row r="95" spans="1:2" x14ac:dyDescent="0.2">
      <c r="A95" s="5" t="s">
        <v>1021</v>
      </c>
      <c r="B95" s="1">
        <v>700</v>
      </c>
    </row>
    <row r="96" spans="1:2" x14ac:dyDescent="0.2">
      <c r="A96" s="5" t="s">
        <v>1022</v>
      </c>
      <c r="B96" s="1" t="s">
        <v>1023</v>
      </c>
    </row>
    <row r="97" spans="1:2" x14ac:dyDescent="0.2">
      <c r="A97" s="5" t="s">
        <v>499</v>
      </c>
      <c r="B97" s="1">
        <v>701</v>
      </c>
    </row>
    <row r="98" spans="1:2" x14ac:dyDescent="0.2">
      <c r="A98" s="5" t="s">
        <v>501</v>
      </c>
      <c r="B98" s="1" t="s">
        <v>500</v>
      </c>
    </row>
    <row r="99" spans="1:2" x14ac:dyDescent="0.2">
      <c r="A99" s="5" t="s">
        <v>502</v>
      </c>
      <c r="B99" s="1">
        <v>702</v>
      </c>
    </row>
    <row r="100" spans="1:2" x14ac:dyDescent="0.2">
      <c r="A100" s="5" t="s">
        <v>504</v>
      </c>
      <c r="B100" s="1" t="s">
        <v>503</v>
      </c>
    </row>
    <row r="101" spans="1:2" x14ac:dyDescent="0.2">
      <c r="A101" s="5" t="s">
        <v>505</v>
      </c>
      <c r="B101" s="1">
        <v>703</v>
      </c>
    </row>
    <row r="102" spans="1:2" x14ac:dyDescent="0.2">
      <c r="A102" s="5" t="s">
        <v>506</v>
      </c>
      <c r="B102" s="1">
        <v>704</v>
      </c>
    </row>
    <row r="103" spans="1:2" x14ac:dyDescent="0.2">
      <c r="A103" s="5" t="s">
        <v>507</v>
      </c>
      <c r="B103" s="1">
        <v>705</v>
      </c>
    </row>
    <row r="104" spans="1:2" x14ac:dyDescent="0.2">
      <c r="A104" s="5" t="s">
        <v>509</v>
      </c>
      <c r="B104" s="1" t="s">
        <v>508</v>
      </c>
    </row>
    <row r="105" spans="1:2" x14ac:dyDescent="0.2">
      <c r="A105" s="5" t="s">
        <v>511</v>
      </c>
      <c r="B105" s="1" t="s">
        <v>510</v>
      </c>
    </row>
    <row r="106" spans="1:2" x14ac:dyDescent="0.2">
      <c r="A106" s="5" t="s">
        <v>513</v>
      </c>
      <c r="B106" s="1" t="s">
        <v>512</v>
      </c>
    </row>
    <row r="107" spans="1:2" x14ac:dyDescent="0.2">
      <c r="A107" s="5" t="s">
        <v>515</v>
      </c>
      <c r="B107" s="1" t="s">
        <v>514</v>
      </c>
    </row>
    <row r="108" spans="1:2" x14ac:dyDescent="0.2">
      <c r="A108" s="5" t="s">
        <v>517</v>
      </c>
      <c r="B108" s="1" t="s">
        <v>516</v>
      </c>
    </row>
    <row r="109" spans="1:2" x14ac:dyDescent="0.2">
      <c r="A109" s="5" t="s">
        <v>519</v>
      </c>
      <c r="B109" s="1" t="s">
        <v>518</v>
      </c>
    </row>
    <row r="110" spans="1:2" x14ac:dyDescent="0.2">
      <c r="A110" s="5" t="s">
        <v>521</v>
      </c>
      <c r="B110" s="1" t="s">
        <v>520</v>
      </c>
    </row>
    <row r="111" spans="1:2" x14ac:dyDescent="0.2">
      <c r="A111" s="5" t="s">
        <v>523</v>
      </c>
      <c r="B111" s="1" t="s">
        <v>522</v>
      </c>
    </row>
    <row r="112" spans="1:2" x14ac:dyDescent="0.2">
      <c r="A112" s="5" t="s">
        <v>525</v>
      </c>
      <c r="B112" s="1" t="s">
        <v>524</v>
      </c>
    </row>
    <row r="113" spans="1:3" x14ac:dyDescent="0.2">
      <c r="A113" s="5" t="s">
        <v>527</v>
      </c>
      <c r="B113" s="1" t="s">
        <v>526</v>
      </c>
    </row>
    <row r="114" spans="1:3" x14ac:dyDescent="0.2">
      <c r="A114" s="5" t="s">
        <v>1024</v>
      </c>
      <c r="B114" s="1" t="s">
        <v>1025</v>
      </c>
    </row>
    <row r="115" spans="1:3" x14ac:dyDescent="0.2">
      <c r="A115" s="5" t="s">
        <v>528</v>
      </c>
      <c r="B115" s="1">
        <v>710</v>
      </c>
    </row>
    <row r="116" spans="1:3" x14ac:dyDescent="0.2">
      <c r="A116" s="5" t="s">
        <v>530</v>
      </c>
      <c r="B116" s="1" t="s">
        <v>529</v>
      </c>
    </row>
    <row r="117" spans="1:3" x14ac:dyDescent="0.2">
      <c r="A117" s="5" t="s">
        <v>532</v>
      </c>
      <c r="B117" s="1" t="s">
        <v>531</v>
      </c>
    </row>
    <row r="118" spans="1:3" x14ac:dyDescent="0.2">
      <c r="A118" s="5" t="s">
        <v>534</v>
      </c>
      <c r="B118" s="1" t="s">
        <v>533</v>
      </c>
    </row>
    <row r="119" spans="1:3" x14ac:dyDescent="0.2">
      <c r="A119" s="5" t="s">
        <v>536</v>
      </c>
      <c r="B119" s="1" t="s">
        <v>535</v>
      </c>
    </row>
    <row r="120" spans="1:3" x14ac:dyDescent="0.2">
      <c r="A120" s="5" t="s">
        <v>538</v>
      </c>
      <c r="B120" s="1" t="s">
        <v>537</v>
      </c>
    </row>
    <row r="121" spans="1:3" x14ac:dyDescent="0.2">
      <c r="A121" s="5" t="s">
        <v>540</v>
      </c>
      <c r="B121" s="1" t="s">
        <v>539</v>
      </c>
    </row>
    <row r="122" spans="1:3" x14ac:dyDescent="0.2">
      <c r="A122" s="5" t="s">
        <v>542</v>
      </c>
      <c r="B122" s="1" t="s">
        <v>541</v>
      </c>
    </row>
    <row r="123" spans="1:3" x14ac:dyDescent="0.2">
      <c r="A123" s="5" t="s">
        <v>544</v>
      </c>
      <c r="B123" s="1" t="s">
        <v>543</v>
      </c>
    </row>
    <row r="124" spans="1:3" x14ac:dyDescent="0.2">
      <c r="A124" s="5" t="s">
        <v>546</v>
      </c>
      <c r="B124" s="1" t="s">
        <v>545</v>
      </c>
    </row>
    <row r="125" spans="1:3" x14ac:dyDescent="0.2">
      <c r="A125" s="5" t="s">
        <v>544</v>
      </c>
      <c r="B125" s="1" t="s">
        <v>547</v>
      </c>
    </row>
    <row r="126" spans="1:3" x14ac:dyDescent="0.2">
      <c r="A126" s="5" t="s">
        <v>1115</v>
      </c>
      <c r="B126" s="1">
        <v>720</v>
      </c>
    </row>
    <row r="127" spans="1:3" x14ac:dyDescent="0.2">
      <c r="A127" s="5" t="s">
        <v>2034</v>
      </c>
      <c r="B127" s="1">
        <v>721</v>
      </c>
      <c r="C127" s="83"/>
    </row>
    <row r="128" spans="1:3" x14ac:dyDescent="0.2">
      <c r="A128" s="5" t="s">
        <v>549</v>
      </c>
      <c r="B128" s="1" t="s">
        <v>548</v>
      </c>
    </row>
    <row r="129" spans="1:3" x14ac:dyDescent="0.2">
      <c r="A129" s="5" t="s">
        <v>1028</v>
      </c>
      <c r="B129" s="1" t="s">
        <v>1026</v>
      </c>
    </row>
    <row r="130" spans="1:3" x14ac:dyDescent="0.2">
      <c r="A130" s="5" t="s">
        <v>1029</v>
      </c>
      <c r="B130" s="1" t="s">
        <v>1027</v>
      </c>
    </row>
    <row r="131" spans="1:3" x14ac:dyDescent="0.2">
      <c r="A131" s="5" t="s">
        <v>1030</v>
      </c>
      <c r="B131" s="1" t="s">
        <v>1031</v>
      </c>
    </row>
    <row r="132" spans="1:3" x14ac:dyDescent="0.2">
      <c r="A132" s="5" t="s">
        <v>1378</v>
      </c>
      <c r="B132" s="1" t="s">
        <v>1377</v>
      </c>
    </row>
    <row r="133" spans="1:3" x14ac:dyDescent="0.2">
      <c r="A133" s="5" t="s">
        <v>2027</v>
      </c>
      <c r="B133" s="1" t="s">
        <v>2026</v>
      </c>
    </row>
    <row r="134" spans="1:3" x14ac:dyDescent="0.2">
      <c r="A134" s="5" t="s">
        <v>2035</v>
      </c>
      <c r="B134" s="1" t="s">
        <v>2031</v>
      </c>
      <c r="C134" s="83"/>
    </row>
    <row r="135" spans="1:3" x14ac:dyDescent="0.2">
      <c r="A135" s="5" t="s">
        <v>2036</v>
      </c>
      <c r="B135" s="1" t="s">
        <v>2032</v>
      </c>
      <c r="C135" s="83"/>
    </row>
    <row r="136" spans="1:3" x14ac:dyDescent="0.2">
      <c r="A136" s="5" t="s">
        <v>2037</v>
      </c>
      <c r="B136" s="1" t="s">
        <v>2033</v>
      </c>
      <c r="C136" s="83"/>
    </row>
    <row r="137" spans="1:3" x14ac:dyDescent="0.2">
      <c r="A137" s="5" t="s">
        <v>2194</v>
      </c>
      <c r="B137" s="1" t="s">
        <v>2193</v>
      </c>
      <c r="C137" s="83"/>
    </row>
    <row r="138" spans="1:3" x14ac:dyDescent="0.2">
      <c r="A138" s="457" t="s">
        <v>2583</v>
      </c>
      <c r="B138" s="456" t="s">
        <v>2577</v>
      </c>
      <c r="C138" s="83"/>
    </row>
    <row r="139" spans="1:3" x14ac:dyDescent="0.2">
      <c r="A139" s="457" t="s">
        <v>2584</v>
      </c>
      <c r="B139" s="456" t="s">
        <v>2578</v>
      </c>
      <c r="C139" s="83"/>
    </row>
    <row r="140" spans="1:3" x14ac:dyDescent="0.2">
      <c r="A140" s="457" t="s">
        <v>2585</v>
      </c>
      <c r="B140" s="456" t="s">
        <v>2579</v>
      </c>
      <c r="C140" s="83"/>
    </row>
    <row r="141" spans="1:3" x14ac:dyDescent="0.2">
      <c r="A141" s="457" t="s">
        <v>2586</v>
      </c>
      <c r="B141" s="456" t="s">
        <v>2580</v>
      </c>
      <c r="C141" s="83"/>
    </row>
    <row r="142" spans="1:3" x14ac:dyDescent="0.2">
      <c r="A142" s="457" t="s">
        <v>2587</v>
      </c>
      <c r="B142" s="456" t="s">
        <v>2581</v>
      </c>
      <c r="C142" s="83"/>
    </row>
    <row r="143" spans="1:3" x14ac:dyDescent="0.2">
      <c r="A143" s="457" t="s">
        <v>2588</v>
      </c>
      <c r="B143" s="456" t="s">
        <v>2582</v>
      </c>
      <c r="C143" s="83"/>
    </row>
    <row r="144" spans="1:3" x14ac:dyDescent="0.2">
      <c r="A144" s="5" t="s">
        <v>1116</v>
      </c>
      <c r="B144" s="1">
        <v>722</v>
      </c>
    </row>
    <row r="145" spans="1:2" x14ac:dyDescent="0.2">
      <c r="A145" s="5" t="s">
        <v>551</v>
      </c>
      <c r="B145" s="1" t="s">
        <v>550</v>
      </c>
    </row>
    <row r="146" spans="1:2" x14ac:dyDescent="0.2">
      <c r="A146" s="5" t="s">
        <v>553</v>
      </c>
      <c r="B146" s="1" t="s">
        <v>552</v>
      </c>
    </row>
    <row r="147" spans="1:2" x14ac:dyDescent="0.2">
      <c r="A147" s="5" t="s">
        <v>1189</v>
      </c>
      <c r="B147" s="1">
        <v>723</v>
      </c>
    </row>
    <row r="148" spans="1:2" x14ac:dyDescent="0.2">
      <c r="A148" s="5" t="s">
        <v>1188</v>
      </c>
      <c r="B148" s="1" t="s">
        <v>1187</v>
      </c>
    </row>
    <row r="149" spans="1:2" x14ac:dyDescent="0.2">
      <c r="A149" s="5" t="s">
        <v>1141</v>
      </c>
      <c r="B149" s="1">
        <v>725</v>
      </c>
    </row>
    <row r="150" spans="1:2" x14ac:dyDescent="0.2">
      <c r="A150" s="5" t="s">
        <v>2593</v>
      </c>
      <c r="B150" s="1" t="s">
        <v>2594</v>
      </c>
    </row>
    <row r="151" spans="1:2" x14ac:dyDescent="0.2">
      <c r="A151" s="268" t="s">
        <v>1733</v>
      </c>
      <c r="B151" s="269" t="s">
        <v>1734</v>
      </c>
    </row>
    <row r="152" spans="1:2" x14ac:dyDescent="0.2">
      <c r="A152" s="459" t="s">
        <v>2658</v>
      </c>
      <c r="B152" s="460" t="s">
        <v>2659</v>
      </c>
    </row>
    <row r="153" spans="1:2" x14ac:dyDescent="0.2">
      <c r="A153" s="5" t="s">
        <v>799</v>
      </c>
      <c r="B153" s="1">
        <v>728</v>
      </c>
    </row>
    <row r="154" spans="1:2" x14ac:dyDescent="0.2">
      <c r="A154" s="5" t="s">
        <v>555</v>
      </c>
      <c r="B154" s="1" t="s">
        <v>554</v>
      </c>
    </row>
    <row r="155" spans="1:2" x14ac:dyDescent="0.2">
      <c r="A155" s="5" t="s">
        <v>1142</v>
      </c>
      <c r="B155" s="1">
        <v>729</v>
      </c>
    </row>
    <row r="156" spans="1:2" x14ac:dyDescent="0.2">
      <c r="A156" s="5" t="s">
        <v>1117</v>
      </c>
      <c r="B156" s="1">
        <v>730</v>
      </c>
    </row>
    <row r="157" spans="1:2" x14ac:dyDescent="0.2">
      <c r="A157" s="5" t="s">
        <v>556</v>
      </c>
      <c r="B157" s="1">
        <v>740</v>
      </c>
    </row>
    <row r="158" spans="1:2" x14ac:dyDescent="0.2">
      <c r="A158" s="5" t="s">
        <v>558</v>
      </c>
      <c r="B158" s="1" t="s">
        <v>557</v>
      </c>
    </row>
    <row r="159" spans="1:2" x14ac:dyDescent="0.2">
      <c r="A159" s="5" t="s">
        <v>1330</v>
      </c>
      <c r="B159" s="1">
        <v>744</v>
      </c>
    </row>
    <row r="160" spans="1:2" x14ac:dyDescent="0.2">
      <c r="A160" s="5" t="s">
        <v>559</v>
      </c>
      <c r="B160" s="1">
        <v>745</v>
      </c>
    </row>
    <row r="161" spans="1:2" x14ac:dyDescent="0.2">
      <c r="A161" s="5" t="s">
        <v>561</v>
      </c>
      <c r="B161" s="1" t="s">
        <v>560</v>
      </c>
    </row>
    <row r="162" spans="1:2" x14ac:dyDescent="0.2">
      <c r="A162" s="5" t="s">
        <v>563</v>
      </c>
      <c r="B162" s="1" t="s">
        <v>562</v>
      </c>
    </row>
    <row r="163" spans="1:2" x14ac:dyDescent="0.2">
      <c r="A163" s="5" t="s">
        <v>565</v>
      </c>
      <c r="B163" s="1" t="s">
        <v>564</v>
      </c>
    </row>
    <row r="164" spans="1:2" x14ac:dyDescent="0.2">
      <c r="A164" s="5" t="s">
        <v>567</v>
      </c>
      <c r="B164" s="1" t="s">
        <v>566</v>
      </c>
    </row>
    <row r="165" spans="1:2" x14ac:dyDescent="0.2">
      <c r="A165" s="463" t="s">
        <v>2750</v>
      </c>
      <c r="B165" s="1" t="s">
        <v>2748</v>
      </c>
    </row>
    <row r="166" spans="1:2" x14ac:dyDescent="0.2">
      <c r="A166" s="463" t="s">
        <v>2751</v>
      </c>
      <c r="B166" s="1" t="s">
        <v>2749</v>
      </c>
    </row>
    <row r="167" spans="1:2" x14ac:dyDescent="0.2">
      <c r="A167" s="5" t="s">
        <v>2595</v>
      </c>
      <c r="B167" s="1">
        <v>747</v>
      </c>
    </row>
    <row r="168" spans="1:2" x14ac:dyDescent="0.2">
      <c r="A168" s="5" t="s">
        <v>568</v>
      </c>
      <c r="B168" s="1">
        <v>750</v>
      </c>
    </row>
    <row r="169" spans="1:2" x14ac:dyDescent="0.2">
      <c r="A169" s="5" t="s">
        <v>570</v>
      </c>
      <c r="B169" s="1" t="s">
        <v>569</v>
      </c>
    </row>
    <row r="170" spans="1:2" x14ac:dyDescent="0.2">
      <c r="A170" s="5" t="s">
        <v>572</v>
      </c>
      <c r="B170" s="1" t="s">
        <v>571</v>
      </c>
    </row>
    <row r="171" spans="1:2" x14ac:dyDescent="0.2">
      <c r="A171" s="5" t="s">
        <v>574</v>
      </c>
      <c r="B171" s="1" t="s">
        <v>573</v>
      </c>
    </row>
    <row r="172" spans="1:2" x14ac:dyDescent="0.2">
      <c r="A172" s="5" t="s">
        <v>1118</v>
      </c>
      <c r="B172" s="1">
        <v>755</v>
      </c>
    </row>
    <row r="173" spans="1:2" x14ac:dyDescent="0.2">
      <c r="A173" s="5" t="s">
        <v>576</v>
      </c>
      <c r="B173" s="1" t="s">
        <v>575</v>
      </c>
    </row>
    <row r="174" spans="1:2" x14ac:dyDescent="0.2">
      <c r="A174" s="5" t="s">
        <v>577</v>
      </c>
      <c r="B174" s="1">
        <v>760</v>
      </c>
    </row>
    <row r="175" spans="1:2" x14ac:dyDescent="0.2">
      <c r="A175" s="5" t="s">
        <v>1348</v>
      </c>
      <c r="B175" s="1" t="s">
        <v>578</v>
      </c>
    </row>
    <row r="176" spans="1:2" x14ac:dyDescent="0.2">
      <c r="A176" s="5" t="s">
        <v>1349</v>
      </c>
      <c r="B176" s="1" t="s">
        <v>579</v>
      </c>
    </row>
    <row r="177" spans="1:2" x14ac:dyDescent="0.2">
      <c r="A177" s="5" t="s">
        <v>1350</v>
      </c>
      <c r="B177" s="1" t="s">
        <v>580</v>
      </c>
    </row>
    <row r="178" spans="1:2" x14ac:dyDescent="0.2">
      <c r="A178" s="5" t="s">
        <v>1351</v>
      </c>
      <c r="B178" s="1" t="s">
        <v>581</v>
      </c>
    </row>
    <row r="179" spans="1:2" x14ac:dyDescent="0.2">
      <c r="A179" s="5" t="s">
        <v>1352</v>
      </c>
      <c r="B179" s="1" t="s">
        <v>582</v>
      </c>
    </row>
    <row r="180" spans="1:2" x14ac:dyDescent="0.2">
      <c r="A180" s="5" t="s">
        <v>1353</v>
      </c>
      <c r="B180" s="1" t="s">
        <v>583</v>
      </c>
    </row>
    <row r="181" spans="1:2" x14ac:dyDescent="0.2">
      <c r="A181" s="5" t="s">
        <v>1354</v>
      </c>
      <c r="B181" s="1" t="s">
        <v>584</v>
      </c>
    </row>
    <row r="182" spans="1:2" x14ac:dyDescent="0.2">
      <c r="A182" s="5" t="s">
        <v>1355</v>
      </c>
      <c r="B182" s="1" t="s">
        <v>585</v>
      </c>
    </row>
    <row r="183" spans="1:2" x14ac:dyDescent="0.2">
      <c r="A183" s="5" t="s">
        <v>1356</v>
      </c>
      <c r="B183" s="1" t="s">
        <v>586</v>
      </c>
    </row>
    <row r="184" spans="1:2" x14ac:dyDescent="0.2">
      <c r="A184" s="5" t="s">
        <v>1357</v>
      </c>
      <c r="B184" s="1" t="s">
        <v>587</v>
      </c>
    </row>
    <row r="185" spans="1:2" x14ac:dyDescent="0.2">
      <c r="A185" s="5" t="s">
        <v>1358</v>
      </c>
      <c r="B185" s="1" t="s">
        <v>588</v>
      </c>
    </row>
    <row r="186" spans="1:2" x14ac:dyDescent="0.2">
      <c r="A186" s="5" t="s">
        <v>1359</v>
      </c>
      <c r="B186" s="1" t="s">
        <v>589</v>
      </c>
    </row>
    <row r="187" spans="1:2" x14ac:dyDescent="0.2">
      <c r="A187" s="5" t="s">
        <v>591</v>
      </c>
      <c r="B187" s="1" t="s">
        <v>590</v>
      </c>
    </row>
    <row r="188" spans="1:2" x14ac:dyDescent="0.2">
      <c r="A188" s="5" t="s">
        <v>593</v>
      </c>
      <c r="B188" s="1" t="s">
        <v>592</v>
      </c>
    </row>
    <row r="189" spans="1:2" x14ac:dyDescent="0.2">
      <c r="A189" s="5" t="s">
        <v>594</v>
      </c>
      <c r="B189" s="1">
        <v>770</v>
      </c>
    </row>
    <row r="190" spans="1:2" x14ac:dyDescent="0.2">
      <c r="A190" s="5" t="s">
        <v>595</v>
      </c>
      <c r="B190" s="1">
        <v>771</v>
      </c>
    </row>
    <row r="191" spans="1:2" x14ac:dyDescent="0.2">
      <c r="A191" s="5" t="s">
        <v>597</v>
      </c>
      <c r="B191" s="1" t="s">
        <v>596</v>
      </c>
    </row>
    <row r="192" spans="1:2" x14ac:dyDescent="0.2">
      <c r="A192" s="5" t="s">
        <v>599</v>
      </c>
      <c r="B192" s="1" t="s">
        <v>598</v>
      </c>
    </row>
    <row r="193" spans="1:2" x14ac:dyDescent="0.2">
      <c r="A193" s="5" t="s">
        <v>601</v>
      </c>
      <c r="B193" s="1" t="s">
        <v>600</v>
      </c>
    </row>
    <row r="194" spans="1:2" x14ac:dyDescent="0.2">
      <c r="A194" s="5" t="s">
        <v>602</v>
      </c>
      <c r="B194" s="1">
        <v>772</v>
      </c>
    </row>
    <row r="195" spans="1:2" x14ac:dyDescent="0.2">
      <c r="A195" s="5" t="s">
        <v>603</v>
      </c>
      <c r="B195" s="1">
        <v>773</v>
      </c>
    </row>
    <row r="196" spans="1:2" x14ac:dyDescent="0.2">
      <c r="A196" s="5" t="s">
        <v>1255</v>
      </c>
      <c r="B196" s="1">
        <v>774</v>
      </c>
    </row>
    <row r="197" spans="1:2" x14ac:dyDescent="0.2">
      <c r="A197" s="5" t="s">
        <v>1257</v>
      </c>
      <c r="B197" s="1" t="s">
        <v>1256</v>
      </c>
    </row>
    <row r="198" spans="1:2" x14ac:dyDescent="0.2">
      <c r="A198" s="5" t="s">
        <v>604</v>
      </c>
      <c r="B198" s="1">
        <v>775</v>
      </c>
    </row>
    <row r="199" spans="1:2" x14ac:dyDescent="0.2">
      <c r="A199" s="5" t="s">
        <v>605</v>
      </c>
      <c r="B199" s="1">
        <v>776</v>
      </c>
    </row>
    <row r="200" spans="1:2" x14ac:dyDescent="0.2">
      <c r="A200" s="5" t="s">
        <v>606</v>
      </c>
      <c r="B200" s="1">
        <v>777</v>
      </c>
    </row>
    <row r="201" spans="1:2" x14ac:dyDescent="0.2">
      <c r="A201" s="5" t="s">
        <v>2590</v>
      </c>
      <c r="B201" s="1">
        <v>778</v>
      </c>
    </row>
    <row r="202" spans="1:2" x14ac:dyDescent="0.2">
      <c r="A202" s="5" t="s">
        <v>608</v>
      </c>
      <c r="B202" s="1" t="s">
        <v>607</v>
      </c>
    </row>
    <row r="203" spans="1:2" x14ac:dyDescent="0.2">
      <c r="A203" s="5" t="s">
        <v>610</v>
      </c>
      <c r="B203" s="1" t="s">
        <v>609</v>
      </c>
    </row>
    <row r="204" spans="1:2" x14ac:dyDescent="0.2">
      <c r="A204" s="5" t="s">
        <v>611</v>
      </c>
      <c r="B204" s="1">
        <v>779</v>
      </c>
    </row>
    <row r="205" spans="1:2" x14ac:dyDescent="0.2">
      <c r="A205" s="5" t="s">
        <v>612</v>
      </c>
      <c r="B205" s="1">
        <v>780</v>
      </c>
    </row>
    <row r="206" spans="1:2" x14ac:dyDescent="0.2">
      <c r="A206" s="5" t="s">
        <v>614</v>
      </c>
      <c r="B206" s="1" t="s">
        <v>613</v>
      </c>
    </row>
    <row r="207" spans="1:2" x14ac:dyDescent="0.2">
      <c r="A207" s="5" t="s">
        <v>614</v>
      </c>
      <c r="B207" s="1" t="s">
        <v>800</v>
      </c>
    </row>
    <row r="208" spans="1:2" x14ac:dyDescent="0.2">
      <c r="A208" s="5" t="s">
        <v>615</v>
      </c>
      <c r="B208" s="1">
        <v>781</v>
      </c>
    </row>
    <row r="209" spans="1:2" x14ac:dyDescent="0.2">
      <c r="A209" s="5" t="s">
        <v>1338</v>
      </c>
      <c r="B209" s="1" t="s">
        <v>1340</v>
      </c>
    </row>
    <row r="210" spans="1:2" x14ac:dyDescent="0.2">
      <c r="A210" s="5" t="s">
        <v>1339</v>
      </c>
      <c r="B210" s="1" t="s">
        <v>1341</v>
      </c>
    </row>
    <row r="211" spans="1:2" x14ac:dyDescent="0.2">
      <c r="A211" s="5" t="s">
        <v>1226</v>
      </c>
      <c r="B211" s="1">
        <v>788</v>
      </c>
    </row>
    <row r="212" spans="1:2" x14ac:dyDescent="0.2">
      <c r="A212" s="5" t="s">
        <v>1119</v>
      </c>
      <c r="B212" s="1">
        <v>789</v>
      </c>
    </row>
    <row r="213" spans="1:2" x14ac:dyDescent="0.2">
      <c r="A213" s="5" t="s">
        <v>1120</v>
      </c>
      <c r="B213" s="1">
        <v>790</v>
      </c>
    </row>
    <row r="214" spans="1:2" x14ac:dyDescent="0.2">
      <c r="A214" s="5" t="s">
        <v>1071</v>
      </c>
      <c r="B214" s="1" t="s">
        <v>801</v>
      </c>
    </row>
    <row r="215" spans="1:2" x14ac:dyDescent="0.2">
      <c r="A215" s="268" t="s">
        <v>1735</v>
      </c>
      <c r="B215" s="269" t="s">
        <v>1736</v>
      </c>
    </row>
    <row r="216" spans="1:2" x14ac:dyDescent="0.2">
      <c r="A216" s="5" t="s">
        <v>1092</v>
      </c>
      <c r="B216" s="1" t="s">
        <v>802</v>
      </c>
    </row>
    <row r="217" spans="1:2" x14ac:dyDescent="0.2">
      <c r="A217" s="5" t="s">
        <v>1093</v>
      </c>
      <c r="B217" s="1" t="s">
        <v>803</v>
      </c>
    </row>
    <row r="218" spans="1:2" x14ac:dyDescent="0.2">
      <c r="A218" s="5" t="s">
        <v>1094</v>
      </c>
      <c r="B218" s="1" t="s">
        <v>804</v>
      </c>
    </row>
    <row r="219" spans="1:2" x14ac:dyDescent="0.2">
      <c r="A219" s="5" t="s">
        <v>1095</v>
      </c>
      <c r="B219" s="1" t="s">
        <v>805</v>
      </c>
    </row>
    <row r="220" spans="1:2" x14ac:dyDescent="0.2">
      <c r="A220" s="5" t="s">
        <v>1096</v>
      </c>
      <c r="B220" s="1" t="s">
        <v>806</v>
      </c>
    </row>
    <row r="221" spans="1:2" x14ac:dyDescent="0.2">
      <c r="A221" s="5" t="s">
        <v>1342</v>
      </c>
      <c r="B221" s="1" t="s">
        <v>1345</v>
      </c>
    </row>
    <row r="222" spans="1:2" x14ac:dyDescent="0.2">
      <c r="A222" s="5" t="s">
        <v>1343</v>
      </c>
      <c r="B222" s="1" t="s">
        <v>1346</v>
      </c>
    </row>
    <row r="223" spans="1:2" x14ac:dyDescent="0.2">
      <c r="A223" s="268" t="s">
        <v>1737</v>
      </c>
      <c r="B223" s="269" t="s">
        <v>1738</v>
      </c>
    </row>
    <row r="224" spans="1:2" x14ac:dyDescent="0.2">
      <c r="A224" s="5" t="s">
        <v>1344</v>
      </c>
      <c r="B224" s="1" t="s">
        <v>1347</v>
      </c>
    </row>
    <row r="225" spans="1:2" x14ac:dyDescent="0.2">
      <c r="A225" s="5" t="s">
        <v>949</v>
      </c>
      <c r="B225" s="1" t="s">
        <v>947</v>
      </c>
    </row>
    <row r="226" spans="1:2" x14ac:dyDescent="0.2">
      <c r="A226" s="5" t="s">
        <v>950</v>
      </c>
      <c r="B226" s="1" t="s">
        <v>948</v>
      </c>
    </row>
    <row r="227" spans="1:2" x14ac:dyDescent="0.2">
      <c r="A227" s="5" t="s">
        <v>1260</v>
      </c>
      <c r="B227" s="1">
        <v>795</v>
      </c>
    </row>
    <row r="228" spans="1:2" x14ac:dyDescent="0.2">
      <c r="A228" s="5" t="s">
        <v>616</v>
      </c>
      <c r="B228" s="1">
        <v>800</v>
      </c>
    </row>
    <row r="229" spans="1:2" x14ac:dyDescent="0.2">
      <c r="A229" s="5" t="s">
        <v>617</v>
      </c>
      <c r="B229" s="1">
        <v>802</v>
      </c>
    </row>
    <row r="230" spans="1:2" x14ac:dyDescent="0.2">
      <c r="A230" s="5" t="s">
        <v>618</v>
      </c>
      <c r="B230" s="1">
        <v>840</v>
      </c>
    </row>
    <row r="231" spans="1:2" x14ac:dyDescent="0.2">
      <c r="A231" s="5" t="s">
        <v>620</v>
      </c>
      <c r="B231" s="1" t="s">
        <v>619</v>
      </c>
    </row>
    <row r="232" spans="1:2" x14ac:dyDescent="0.2">
      <c r="A232" s="5" t="s">
        <v>621</v>
      </c>
      <c r="B232" s="1">
        <v>841</v>
      </c>
    </row>
    <row r="233" spans="1:2" x14ac:dyDescent="0.2">
      <c r="A233" s="5" t="s">
        <v>622</v>
      </c>
      <c r="B233" s="1">
        <v>842</v>
      </c>
    </row>
    <row r="234" spans="1:2" x14ac:dyDescent="0.2">
      <c r="A234" s="5" t="s">
        <v>623</v>
      </c>
      <c r="B234" s="1">
        <v>843</v>
      </c>
    </row>
    <row r="235" spans="1:2" x14ac:dyDescent="0.2">
      <c r="A235" s="5" t="s">
        <v>624</v>
      </c>
      <c r="B235" s="1">
        <v>844</v>
      </c>
    </row>
    <row r="236" spans="1:2" x14ac:dyDescent="0.2">
      <c r="A236" s="5" t="s">
        <v>625</v>
      </c>
      <c r="B236" s="1">
        <v>846</v>
      </c>
    </row>
    <row r="237" spans="1:2" x14ac:dyDescent="0.2">
      <c r="A237" s="5" t="s">
        <v>627</v>
      </c>
      <c r="B237" s="1" t="s">
        <v>626</v>
      </c>
    </row>
    <row r="238" spans="1:2" x14ac:dyDescent="0.2">
      <c r="A238" s="5" t="s">
        <v>628</v>
      </c>
      <c r="B238" s="1">
        <v>848</v>
      </c>
    </row>
    <row r="239" spans="1:2" x14ac:dyDescent="0.2">
      <c r="A239" s="5" t="s">
        <v>629</v>
      </c>
      <c r="B239" s="1">
        <v>849</v>
      </c>
    </row>
    <row r="240" spans="1:2" x14ac:dyDescent="0.2">
      <c r="A240" s="5" t="s">
        <v>631</v>
      </c>
      <c r="B240" s="1" t="s">
        <v>630</v>
      </c>
    </row>
    <row r="241" spans="1:2" x14ac:dyDescent="0.2">
      <c r="A241" s="5" t="s">
        <v>633</v>
      </c>
      <c r="B241" s="1" t="s">
        <v>632</v>
      </c>
    </row>
    <row r="242" spans="1:2" x14ac:dyDescent="0.2">
      <c r="A242" s="5" t="s">
        <v>635</v>
      </c>
      <c r="B242" s="1" t="s">
        <v>634</v>
      </c>
    </row>
    <row r="243" spans="1:2" x14ac:dyDescent="0.2">
      <c r="A243" s="5" t="s">
        <v>636</v>
      </c>
      <c r="B243" s="1">
        <v>850</v>
      </c>
    </row>
    <row r="244" spans="1:2" x14ac:dyDescent="0.2">
      <c r="A244" s="5" t="s">
        <v>637</v>
      </c>
      <c r="B244" s="1">
        <v>851</v>
      </c>
    </row>
    <row r="245" spans="1:2" x14ac:dyDescent="0.2">
      <c r="A245" s="5" t="s">
        <v>638</v>
      </c>
      <c r="B245" s="1">
        <v>852</v>
      </c>
    </row>
    <row r="246" spans="1:2" x14ac:dyDescent="0.2">
      <c r="A246" s="5" t="s">
        <v>639</v>
      </c>
      <c r="B246" s="1">
        <v>853</v>
      </c>
    </row>
    <row r="247" spans="1:2" x14ac:dyDescent="0.2">
      <c r="A247" s="5" t="s">
        <v>640</v>
      </c>
      <c r="B247" s="1">
        <v>854</v>
      </c>
    </row>
    <row r="248" spans="1:2" x14ac:dyDescent="0.2">
      <c r="A248" s="5" t="s">
        <v>641</v>
      </c>
      <c r="B248" s="1">
        <v>856</v>
      </c>
    </row>
    <row r="249" spans="1:2" x14ac:dyDescent="0.2">
      <c r="A249" s="5" t="s">
        <v>642</v>
      </c>
      <c r="B249" s="1">
        <v>858</v>
      </c>
    </row>
    <row r="250" spans="1:2" x14ac:dyDescent="0.2">
      <c r="A250" s="5" t="s">
        <v>643</v>
      </c>
      <c r="B250" s="1">
        <v>860</v>
      </c>
    </row>
    <row r="251" spans="1:2" x14ac:dyDescent="0.2">
      <c r="A251" s="5" t="s">
        <v>644</v>
      </c>
      <c r="B251" s="1">
        <v>862</v>
      </c>
    </row>
    <row r="252" spans="1:2" x14ac:dyDescent="0.2">
      <c r="A252" s="5" t="s">
        <v>645</v>
      </c>
      <c r="B252" s="1">
        <v>866</v>
      </c>
    </row>
    <row r="253" spans="1:2" x14ac:dyDescent="0.2">
      <c r="A253" s="5" t="s">
        <v>646</v>
      </c>
      <c r="B253" s="1">
        <v>868</v>
      </c>
    </row>
    <row r="254" spans="1:2" x14ac:dyDescent="0.2">
      <c r="A254" s="5" t="s">
        <v>647</v>
      </c>
      <c r="B254" s="1">
        <v>870</v>
      </c>
    </row>
    <row r="255" spans="1:2" x14ac:dyDescent="0.2">
      <c r="A255" s="5" t="s">
        <v>648</v>
      </c>
      <c r="B255" s="1">
        <v>872</v>
      </c>
    </row>
    <row r="256" spans="1:2" x14ac:dyDescent="0.2">
      <c r="A256" s="5" t="s">
        <v>649</v>
      </c>
      <c r="B256" s="1">
        <v>874</v>
      </c>
    </row>
    <row r="257" spans="1:2" x14ac:dyDescent="0.2">
      <c r="A257" s="5" t="s">
        <v>650</v>
      </c>
      <c r="B257" s="1">
        <v>876</v>
      </c>
    </row>
    <row r="258" spans="1:2" x14ac:dyDescent="0.2">
      <c r="A258" s="5" t="s">
        <v>651</v>
      </c>
      <c r="B258" s="1">
        <v>877</v>
      </c>
    </row>
    <row r="259" spans="1:2" x14ac:dyDescent="0.2">
      <c r="A259" s="5" t="s">
        <v>652</v>
      </c>
      <c r="B259" s="1">
        <v>878</v>
      </c>
    </row>
    <row r="260" spans="1:2" x14ac:dyDescent="0.2">
      <c r="A260" s="5" t="s">
        <v>653</v>
      </c>
      <c r="B260" s="1">
        <v>880</v>
      </c>
    </row>
    <row r="261" spans="1:2" x14ac:dyDescent="0.2">
      <c r="A261" s="5" t="s">
        <v>654</v>
      </c>
      <c r="B261" s="1">
        <v>882</v>
      </c>
    </row>
    <row r="262" spans="1:2" x14ac:dyDescent="0.2">
      <c r="A262" s="5" t="s">
        <v>655</v>
      </c>
      <c r="B262" s="1">
        <v>884</v>
      </c>
    </row>
    <row r="263" spans="1:2" x14ac:dyDescent="0.2">
      <c r="A263" s="5" t="s">
        <v>656</v>
      </c>
      <c r="B263" s="1">
        <v>886</v>
      </c>
    </row>
    <row r="264" spans="1:2" x14ac:dyDescent="0.2">
      <c r="A264" s="5" t="s">
        <v>657</v>
      </c>
      <c r="B264" s="1">
        <v>888</v>
      </c>
    </row>
    <row r="265" spans="1:2" x14ac:dyDescent="0.2">
      <c r="A265" s="5" t="s">
        <v>658</v>
      </c>
      <c r="B265" s="1">
        <v>889</v>
      </c>
    </row>
    <row r="266" spans="1:2" x14ac:dyDescent="0.2">
      <c r="A266" s="5" t="s">
        <v>659</v>
      </c>
      <c r="B266" s="1">
        <v>890</v>
      </c>
    </row>
    <row r="267" spans="1:2" x14ac:dyDescent="0.2">
      <c r="A267" s="5" t="s">
        <v>660</v>
      </c>
      <c r="B267" s="1">
        <v>892</v>
      </c>
    </row>
    <row r="268" spans="1:2" x14ac:dyDescent="0.2">
      <c r="A268" s="5" t="s">
        <v>661</v>
      </c>
      <c r="B268" s="1">
        <v>894</v>
      </c>
    </row>
    <row r="269" spans="1:2" x14ac:dyDescent="0.2">
      <c r="A269" s="5" t="s">
        <v>662</v>
      </c>
      <c r="B269" s="1">
        <v>895</v>
      </c>
    </row>
    <row r="270" spans="1:2" x14ac:dyDescent="0.2">
      <c r="A270" s="5" t="s">
        <v>663</v>
      </c>
      <c r="B270" s="1">
        <v>900</v>
      </c>
    </row>
    <row r="271" spans="1:2" x14ac:dyDescent="0.2">
      <c r="A271" s="5" t="s">
        <v>664</v>
      </c>
      <c r="B271" s="1">
        <v>902</v>
      </c>
    </row>
    <row r="272" spans="1:2" x14ac:dyDescent="0.2">
      <c r="A272" s="5" t="s">
        <v>665</v>
      </c>
      <c r="B272" s="1">
        <v>903</v>
      </c>
    </row>
    <row r="273" spans="1:2" x14ac:dyDescent="0.2">
      <c r="A273" s="5" t="s">
        <v>666</v>
      </c>
      <c r="B273" s="1">
        <v>904</v>
      </c>
    </row>
    <row r="274" spans="1:2" x14ac:dyDescent="0.2">
      <c r="A274" s="268" t="s">
        <v>1740</v>
      </c>
      <c r="B274" s="269" t="s">
        <v>1741</v>
      </c>
    </row>
    <row r="275" spans="1:2" x14ac:dyDescent="0.2">
      <c r="A275" s="5" t="s">
        <v>1739</v>
      </c>
      <c r="B275" s="1">
        <v>950</v>
      </c>
    </row>
    <row r="276" spans="1:2" x14ac:dyDescent="0.2">
      <c r="A276" s="5" t="s">
        <v>667</v>
      </c>
      <c r="B276" s="1">
        <v>951</v>
      </c>
    </row>
    <row r="277" spans="1:2" x14ac:dyDescent="0.2">
      <c r="A277" s="5" t="s">
        <v>844</v>
      </c>
      <c r="B277" s="1">
        <v>995</v>
      </c>
    </row>
    <row r="278" spans="1:2" x14ac:dyDescent="0.2">
      <c r="A278" s="5" t="s">
        <v>846</v>
      </c>
      <c r="B278" s="1" t="s">
        <v>845</v>
      </c>
    </row>
    <row r="279" spans="1:2" x14ac:dyDescent="0.2">
      <c r="A279" s="5" t="s">
        <v>807</v>
      </c>
      <c r="B279" s="1">
        <v>996</v>
      </c>
    </row>
    <row r="280" spans="1:2" x14ac:dyDescent="0.2">
      <c r="A280" s="5" t="s">
        <v>807</v>
      </c>
      <c r="B280" s="1">
        <v>997</v>
      </c>
    </row>
    <row r="281" spans="1:2" x14ac:dyDescent="0.2">
      <c r="A281" s="5" t="s">
        <v>808</v>
      </c>
      <c r="B281" s="1">
        <v>998</v>
      </c>
    </row>
    <row r="282" spans="1:2" x14ac:dyDescent="0.2">
      <c r="A282" s="5" t="s">
        <v>808</v>
      </c>
      <c r="B282" s="1">
        <v>999</v>
      </c>
    </row>
    <row r="301" spans="1:1" x14ac:dyDescent="0.2">
      <c r="A301" s="9"/>
    </row>
  </sheetData>
  <sheetProtection algorithmName="SHA-512" hashValue="Vg6tdNyIljVgX3tKXv97RQVjMJkFQ2csG/f+a7d1GkKVySNqIqqSMnw8D1Byhtn4lDcu8T5bkauNOTXqePm63Q==" saltValue="e/Mv6+01XFrWBFJdHHcO2A==" spinCount="100000" sheet="1" objects="1" scenarios="1"/>
  <autoFilter ref="A1:C301"/>
  <phoneticPr fontId="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pane ySplit="1" topLeftCell="A3" activePane="bottomLeft" state="frozen"/>
      <selection pane="bottomLeft" activeCell="A8" sqref="A8"/>
    </sheetView>
  </sheetViews>
  <sheetFormatPr defaultRowHeight="12.75" x14ac:dyDescent="0.2"/>
  <cols>
    <col min="1" max="1" width="28.5703125" customWidth="1"/>
  </cols>
  <sheetData>
    <row r="1" spans="1:2" x14ac:dyDescent="0.2">
      <c r="A1" s="4" t="s">
        <v>2228</v>
      </c>
      <c r="B1" s="77" t="s">
        <v>951</v>
      </c>
    </row>
    <row r="2" spans="1:2" x14ac:dyDescent="0.2">
      <c r="A2" s="5" t="s">
        <v>2025</v>
      </c>
      <c r="B2" s="1">
        <v>377</v>
      </c>
    </row>
    <row r="3" spans="1:2" x14ac:dyDescent="0.2">
      <c r="A3" s="5" t="s">
        <v>2024</v>
      </c>
      <c r="B3" s="1" t="s">
        <v>2019</v>
      </c>
    </row>
    <row r="4" spans="1:2" x14ac:dyDescent="0.2">
      <c r="A4" s="5" t="s">
        <v>2023</v>
      </c>
      <c r="B4" s="1" t="s">
        <v>2020</v>
      </c>
    </row>
    <row r="5" spans="1:2" x14ac:dyDescent="0.2">
      <c r="A5" s="5" t="s">
        <v>2022</v>
      </c>
      <c r="B5" s="1" t="s">
        <v>2021</v>
      </c>
    </row>
  </sheetData>
  <sheetProtection algorithmName="SHA-512" hashValue="Zhe2IY7h3RhUZvSHgddcyqtZin5tDWyVnC3iLNH/82/TUTBkzBR1y9uHuu7tGmJDUo204g0uxsVmuLNiUo4Bnw==" saltValue="L1IE/181xufLAisqu73EI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2" activePane="bottomLeft" state="frozen"/>
      <selection pane="bottomLeft" activeCell="A12" sqref="A12"/>
    </sheetView>
  </sheetViews>
  <sheetFormatPr defaultRowHeight="12.75" x14ac:dyDescent="0.2"/>
  <cols>
    <col min="1" max="1" width="49.140625" customWidth="1"/>
  </cols>
  <sheetData>
    <row r="1" spans="1:2" x14ac:dyDescent="0.2">
      <c r="A1" s="9" t="s">
        <v>2664</v>
      </c>
      <c r="B1" s="77" t="s">
        <v>951</v>
      </c>
    </row>
    <row r="2" spans="1:2" x14ac:dyDescent="0.2">
      <c r="A2" s="182" t="s">
        <v>2671</v>
      </c>
      <c r="B2">
        <v>7610</v>
      </c>
    </row>
    <row r="3" spans="1:2" x14ac:dyDescent="0.2">
      <c r="A3" s="182" t="s">
        <v>2672</v>
      </c>
      <c r="B3">
        <v>7612</v>
      </c>
    </row>
    <row r="4" spans="1:2" x14ac:dyDescent="0.2">
      <c r="A4" s="182" t="s">
        <v>2673</v>
      </c>
      <c r="B4">
        <v>7614</v>
      </c>
    </row>
    <row r="5" spans="1:2" x14ac:dyDescent="0.2">
      <c r="A5" s="182" t="s">
        <v>2674</v>
      </c>
      <c r="B5">
        <v>7616</v>
      </c>
    </row>
    <row r="6" spans="1:2" x14ac:dyDescent="0.2">
      <c r="A6" s="182" t="s">
        <v>2675</v>
      </c>
      <c r="B6">
        <v>7618</v>
      </c>
    </row>
    <row r="7" spans="1:2" x14ac:dyDescent="0.2">
      <c r="A7" s="182" t="s">
        <v>2676</v>
      </c>
      <c r="B7">
        <v>7620</v>
      </c>
    </row>
    <row r="8" spans="1:2" x14ac:dyDescent="0.2">
      <c r="A8" s="182" t="s">
        <v>2677</v>
      </c>
      <c r="B8">
        <v>7622</v>
      </c>
    </row>
    <row r="9" spans="1:2" x14ac:dyDescent="0.2">
      <c r="A9" s="182" t="s">
        <v>2678</v>
      </c>
      <c r="B9">
        <v>7624</v>
      </c>
    </row>
    <row r="10" spans="1:2" x14ac:dyDescent="0.2">
      <c r="A10" s="182" t="s">
        <v>2679</v>
      </c>
      <c r="B10">
        <v>7626</v>
      </c>
    </row>
    <row r="11" spans="1:2" x14ac:dyDescent="0.2">
      <c r="A11" s="182" t="s">
        <v>2680</v>
      </c>
      <c r="B11">
        <v>7628</v>
      </c>
    </row>
  </sheetData>
  <sheetProtection algorithmName="SHA-512" hashValue="KJwCcDnenll/qYG34DUFvhH6aTRHdaceiI9prDMj01rQ1LfwGDsnVSmb76psKQCrQnbkpPOO9AiUhBlnp0mJvg==" saltValue="ixr2A/C0wy2I705JizwQe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5" activePane="bottomLeft" state="frozen"/>
      <selection pane="bottomLeft"/>
    </sheetView>
  </sheetViews>
  <sheetFormatPr defaultRowHeight="12.75" x14ac:dyDescent="0.2"/>
  <cols>
    <col min="1" max="1" width="46.28515625" customWidth="1"/>
  </cols>
  <sheetData>
    <row r="1" spans="1:2" x14ac:dyDescent="0.2">
      <c r="A1" s="9" t="s">
        <v>2664</v>
      </c>
      <c r="B1" s="77" t="s">
        <v>951</v>
      </c>
    </row>
    <row r="2" spans="1:2" x14ac:dyDescent="0.2">
      <c r="A2" s="182" t="s">
        <v>2660</v>
      </c>
      <c r="B2">
        <v>7611</v>
      </c>
    </row>
    <row r="3" spans="1:2" x14ac:dyDescent="0.2">
      <c r="A3" s="182" t="s">
        <v>2661</v>
      </c>
      <c r="B3">
        <v>7613</v>
      </c>
    </row>
    <row r="4" spans="1:2" x14ac:dyDescent="0.2">
      <c r="A4" s="182" t="s">
        <v>2662</v>
      </c>
      <c r="B4">
        <v>7615</v>
      </c>
    </row>
    <row r="5" spans="1:2" x14ac:dyDescent="0.2">
      <c r="A5" s="182" t="s">
        <v>2663</v>
      </c>
      <c r="B5">
        <v>7617</v>
      </c>
    </row>
    <row r="6" spans="1:2" x14ac:dyDescent="0.2">
      <c r="A6" s="182" t="s">
        <v>2665</v>
      </c>
      <c r="B6">
        <v>7619</v>
      </c>
    </row>
    <row r="7" spans="1:2" x14ac:dyDescent="0.2">
      <c r="A7" s="182" t="s">
        <v>2666</v>
      </c>
      <c r="B7">
        <v>7621</v>
      </c>
    </row>
    <row r="8" spans="1:2" x14ac:dyDescent="0.2">
      <c r="A8" s="182" t="s">
        <v>2667</v>
      </c>
      <c r="B8">
        <v>7623</v>
      </c>
    </row>
    <row r="9" spans="1:2" x14ac:dyDescent="0.2">
      <c r="A9" s="182" t="s">
        <v>2668</v>
      </c>
      <c r="B9">
        <v>7625</v>
      </c>
    </row>
    <row r="10" spans="1:2" x14ac:dyDescent="0.2">
      <c r="A10" s="182" t="s">
        <v>2669</v>
      </c>
      <c r="B10">
        <v>7627</v>
      </c>
    </row>
    <row r="11" spans="1:2" x14ac:dyDescent="0.2">
      <c r="A11" s="182" t="s">
        <v>2670</v>
      </c>
      <c r="B11">
        <v>7629</v>
      </c>
    </row>
  </sheetData>
  <sheetProtection algorithmName="SHA-512" hashValue="ZHg9LcMIv5x/UMBar6FT5cuYlep0KiJR+bgqmU7zNkQ8oWiV8SxRRyk495FaFu1k6kABoPareRLjlJ9tKclGgA==" saltValue="6jrMs3TUIejt7yeSI0VYn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6"/>
  <sheetViews>
    <sheetView workbookViewId="0">
      <pane ySplit="1" topLeftCell="A2" activePane="bottomLeft" state="frozen"/>
      <selection activeCell="B75" sqref="B75"/>
      <selection pane="bottomLeft" activeCell="A2" sqref="A2:B16"/>
    </sheetView>
  </sheetViews>
  <sheetFormatPr defaultRowHeight="12.75" x14ac:dyDescent="0.2"/>
  <cols>
    <col min="1" max="1" width="34.5703125" style="7" customWidth="1"/>
    <col min="2" max="2" width="18.7109375" style="1" customWidth="1"/>
  </cols>
  <sheetData>
    <row r="1" spans="1:2" x14ac:dyDescent="0.2">
      <c r="A1" s="4" t="s">
        <v>946</v>
      </c>
      <c r="B1" s="77" t="s">
        <v>951</v>
      </c>
    </row>
    <row r="2" spans="1:2" x14ac:dyDescent="0.2">
      <c r="A2" s="7" t="s">
        <v>810</v>
      </c>
      <c r="B2" s="1">
        <v>600</v>
      </c>
    </row>
    <row r="3" spans="1:2" x14ac:dyDescent="0.2">
      <c r="A3" s="7" t="s">
        <v>811</v>
      </c>
      <c r="B3" s="1" t="s">
        <v>479</v>
      </c>
    </row>
    <row r="4" spans="1:2" x14ac:dyDescent="0.2">
      <c r="A4" s="7" t="s">
        <v>812</v>
      </c>
      <c r="B4" s="1" t="s">
        <v>480</v>
      </c>
    </row>
    <row r="5" spans="1:2" x14ac:dyDescent="0.2">
      <c r="A5" s="7" t="s">
        <v>813</v>
      </c>
      <c r="B5" s="1" t="s">
        <v>481</v>
      </c>
    </row>
    <row r="6" spans="1:2" x14ac:dyDescent="0.2">
      <c r="A6" s="7" t="s">
        <v>814</v>
      </c>
      <c r="B6" s="1" t="s">
        <v>482</v>
      </c>
    </row>
    <row r="7" spans="1:2" x14ac:dyDescent="0.2">
      <c r="A7" s="7" t="s">
        <v>815</v>
      </c>
      <c r="B7" s="1" t="s">
        <v>483</v>
      </c>
    </row>
    <row r="8" spans="1:2" x14ac:dyDescent="0.2">
      <c r="A8" s="7" t="s">
        <v>816</v>
      </c>
      <c r="B8" s="1" t="s">
        <v>484</v>
      </c>
    </row>
    <row r="9" spans="1:2" x14ac:dyDescent="0.2">
      <c r="A9" s="7" t="s">
        <v>817</v>
      </c>
      <c r="B9" s="1" t="s">
        <v>485</v>
      </c>
    </row>
    <row r="10" spans="1:2" x14ac:dyDescent="0.2">
      <c r="A10" s="7" t="s">
        <v>818</v>
      </c>
      <c r="B10" s="1" t="s">
        <v>486</v>
      </c>
    </row>
    <row r="11" spans="1:2" x14ac:dyDescent="0.2">
      <c r="A11" s="7" t="s">
        <v>819</v>
      </c>
      <c r="B11" s="1" t="s">
        <v>487</v>
      </c>
    </row>
    <row r="12" spans="1:2" x14ac:dyDescent="0.2">
      <c r="A12" s="7" t="s">
        <v>820</v>
      </c>
      <c r="B12" s="1" t="s">
        <v>488</v>
      </c>
    </row>
    <row r="13" spans="1:2" x14ac:dyDescent="0.2">
      <c r="A13" s="7" t="s">
        <v>812</v>
      </c>
      <c r="B13" s="1" t="s">
        <v>489</v>
      </c>
    </row>
    <row r="14" spans="1:2" x14ac:dyDescent="0.2">
      <c r="A14" s="7" t="s">
        <v>821</v>
      </c>
      <c r="B14" s="1" t="s">
        <v>490</v>
      </c>
    </row>
    <row r="15" spans="1:2" x14ac:dyDescent="0.2">
      <c r="A15" s="7" t="s">
        <v>822</v>
      </c>
      <c r="B15" s="1" t="s">
        <v>491</v>
      </c>
    </row>
    <row r="16" spans="1:2" x14ac:dyDescent="0.2">
      <c r="A16" s="7" t="s">
        <v>823</v>
      </c>
      <c r="B16" s="1" t="s">
        <v>492</v>
      </c>
    </row>
  </sheetData>
  <sheetProtection password="E451"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3"/>
  <sheetViews>
    <sheetView topLeftCell="A221" workbookViewId="0">
      <selection activeCell="A264" sqref="A264"/>
    </sheetView>
  </sheetViews>
  <sheetFormatPr defaultRowHeight="12.75" x14ac:dyDescent="0.2"/>
  <cols>
    <col min="1" max="1" width="40.5703125" customWidth="1"/>
  </cols>
  <sheetData>
    <row r="1" spans="1:3" x14ac:dyDescent="0.2">
      <c r="A1" t="s">
        <v>1473</v>
      </c>
      <c r="B1" t="s">
        <v>1472</v>
      </c>
    </row>
    <row r="2" spans="1:3" x14ac:dyDescent="0.2">
      <c r="A2" s="80" t="s">
        <v>963</v>
      </c>
      <c r="B2" s="84" t="s">
        <v>959</v>
      </c>
      <c r="C2" s="85"/>
    </row>
    <row r="3" spans="1:3" x14ac:dyDescent="0.2">
      <c r="A3" s="80" t="s">
        <v>964</v>
      </c>
      <c r="B3" s="84" t="s">
        <v>961</v>
      </c>
      <c r="C3" s="85"/>
    </row>
    <row r="4" spans="1:3" x14ac:dyDescent="0.2">
      <c r="A4" s="80" t="s">
        <v>965</v>
      </c>
      <c r="B4" s="84" t="s">
        <v>966</v>
      </c>
      <c r="C4" s="85"/>
    </row>
    <row r="5" spans="1:3" x14ac:dyDescent="0.2">
      <c r="A5" s="80" t="s">
        <v>978</v>
      </c>
      <c r="B5" s="84" t="s">
        <v>968</v>
      </c>
      <c r="C5" s="85"/>
    </row>
    <row r="6" spans="1:3" x14ac:dyDescent="0.2">
      <c r="A6" s="80" t="s">
        <v>979</v>
      </c>
      <c r="B6" s="84" t="s">
        <v>970</v>
      </c>
      <c r="C6" s="85"/>
    </row>
    <row r="7" spans="1:3" x14ac:dyDescent="0.2">
      <c r="A7" s="80" t="s">
        <v>980</v>
      </c>
      <c r="B7" s="84" t="s">
        <v>972</v>
      </c>
      <c r="C7" s="85"/>
    </row>
    <row r="8" spans="1:3" x14ac:dyDescent="0.2">
      <c r="A8" s="80" t="s">
        <v>915</v>
      </c>
      <c r="B8" s="84" t="s">
        <v>974</v>
      </c>
      <c r="C8" s="85"/>
    </row>
    <row r="9" spans="1:3" x14ac:dyDescent="0.2">
      <c r="A9" s="80" t="s">
        <v>918</v>
      </c>
      <c r="B9" s="84" t="s">
        <v>976</v>
      </c>
      <c r="C9" s="85"/>
    </row>
    <row r="10" spans="1:3" x14ac:dyDescent="0.2">
      <c r="A10" s="89" t="s">
        <v>1231</v>
      </c>
      <c r="B10" s="85" t="s">
        <v>1229</v>
      </c>
      <c r="C10" s="85"/>
    </row>
    <row r="11" spans="1:3" x14ac:dyDescent="0.2">
      <c r="A11" s="89" t="s">
        <v>1234</v>
      </c>
      <c r="B11" s="85" t="s">
        <v>1232</v>
      </c>
      <c r="C11" s="85"/>
    </row>
    <row r="12" spans="1:3" x14ac:dyDescent="0.2">
      <c r="A12" s="80" t="s">
        <v>963</v>
      </c>
      <c r="B12" s="85" t="s">
        <v>960</v>
      </c>
    </row>
    <row r="13" spans="1:3" x14ac:dyDescent="0.2">
      <c r="A13" s="80" t="s">
        <v>964</v>
      </c>
      <c r="B13" s="85" t="s">
        <v>962</v>
      </c>
    </row>
    <row r="14" spans="1:3" x14ac:dyDescent="0.2">
      <c r="A14" s="80" t="s">
        <v>965</v>
      </c>
      <c r="B14" s="85" t="s">
        <v>967</v>
      </c>
    </row>
    <row r="15" spans="1:3" x14ac:dyDescent="0.2">
      <c r="A15" s="80" t="s">
        <v>978</v>
      </c>
      <c r="B15" s="85" t="s">
        <v>969</v>
      </c>
    </row>
    <row r="16" spans="1:3" x14ac:dyDescent="0.2">
      <c r="A16" s="80" t="s">
        <v>979</v>
      </c>
      <c r="B16" s="85" t="s">
        <v>971</v>
      </c>
    </row>
    <row r="17" spans="1:2" x14ac:dyDescent="0.2">
      <c r="A17" s="80" t="s">
        <v>980</v>
      </c>
      <c r="B17" s="85" t="s">
        <v>973</v>
      </c>
    </row>
    <row r="18" spans="1:2" x14ac:dyDescent="0.2">
      <c r="A18" s="80" t="s">
        <v>915</v>
      </c>
      <c r="B18" s="85" t="s">
        <v>975</v>
      </c>
    </row>
    <row r="19" spans="1:2" x14ac:dyDescent="0.2">
      <c r="A19" s="80" t="s">
        <v>918</v>
      </c>
      <c r="B19" s="85" t="s">
        <v>977</v>
      </c>
    </row>
    <row r="20" spans="1:2" x14ac:dyDescent="0.2">
      <c r="A20" s="89" t="s">
        <v>1231</v>
      </c>
      <c r="B20" s="85" t="s">
        <v>1230</v>
      </c>
    </row>
    <row r="21" spans="1:2" x14ac:dyDescent="0.2">
      <c r="A21" s="89" t="s">
        <v>1234</v>
      </c>
      <c r="B21" s="85" t="s">
        <v>1233</v>
      </c>
    </row>
    <row r="22" spans="1:2" x14ac:dyDescent="0.2">
      <c r="A22" s="38" t="s">
        <v>207</v>
      </c>
      <c r="B22" s="39" t="s">
        <v>208</v>
      </c>
    </row>
    <row r="23" spans="1:2" x14ac:dyDescent="0.2">
      <c r="A23" s="30" t="s">
        <v>790</v>
      </c>
      <c r="B23" s="31" t="s">
        <v>209</v>
      </c>
    </row>
    <row r="24" spans="1:2" x14ac:dyDescent="0.2">
      <c r="A24" s="30" t="s">
        <v>791</v>
      </c>
      <c r="B24" s="31" t="s">
        <v>210</v>
      </c>
    </row>
    <row r="25" spans="1:2" x14ac:dyDescent="0.2">
      <c r="A25" s="30" t="s">
        <v>792</v>
      </c>
      <c r="B25" s="31" t="s">
        <v>211</v>
      </c>
    </row>
    <row r="26" spans="1:2" x14ac:dyDescent="0.2">
      <c r="A26" s="30" t="s">
        <v>212</v>
      </c>
      <c r="B26" s="31" t="s">
        <v>213</v>
      </c>
    </row>
    <row r="27" spans="1:2" x14ac:dyDescent="0.2">
      <c r="A27" s="38" t="s">
        <v>790</v>
      </c>
      <c r="B27" s="39" t="s">
        <v>219</v>
      </c>
    </row>
    <row r="28" spans="1:2" x14ac:dyDescent="0.2">
      <c r="A28" s="30" t="s">
        <v>791</v>
      </c>
      <c r="B28" s="31" t="s">
        <v>220</v>
      </c>
    </row>
    <row r="29" spans="1:2" x14ac:dyDescent="0.2">
      <c r="A29" s="30" t="s">
        <v>792</v>
      </c>
      <c r="B29" s="31" t="s">
        <v>221</v>
      </c>
    </row>
    <row r="30" spans="1:2" x14ac:dyDescent="0.2">
      <c r="A30" s="30" t="s">
        <v>793</v>
      </c>
      <c r="B30" s="31" t="s">
        <v>794</v>
      </c>
    </row>
    <row r="31" spans="1:2" x14ac:dyDescent="0.2">
      <c r="A31" s="30" t="s">
        <v>1203</v>
      </c>
      <c r="B31" s="31" t="s">
        <v>225</v>
      </c>
    </row>
    <row r="32" spans="1:2" x14ac:dyDescent="0.2">
      <c r="A32" s="30" t="s">
        <v>887</v>
      </c>
      <c r="B32" s="31">
        <v>3800</v>
      </c>
    </row>
    <row r="33" spans="1:3" x14ac:dyDescent="0.2">
      <c r="A33" s="30" t="s">
        <v>1191</v>
      </c>
      <c r="B33" s="31">
        <v>3802</v>
      </c>
    </row>
    <row r="34" spans="1:3" x14ac:dyDescent="0.2">
      <c r="A34" s="30" t="s">
        <v>227</v>
      </c>
      <c r="B34" s="31">
        <v>3804</v>
      </c>
    </row>
    <row r="35" spans="1:3" x14ac:dyDescent="0.2">
      <c r="A35" s="30" t="s">
        <v>228</v>
      </c>
      <c r="B35" s="31">
        <v>3806</v>
      </c>
    </row>
    <row r="36" spans="1:3" x14ac:dyDescent="0.2">
      <c r="A36" s="30" t="s">
        <v>15</v>
      </c>
      <c r="B36" s="31">
        <v>3810</v>
      </c>
    </row>
    <row r="37" spans="1:3" x14ac:dyDescent="0.2">
      <c r="A37" s="30" t="s">
        <v>16</v>
      </c>
      <c r="B37" s="31">
        <v>7320</v>
      </c>
    </row>
    <row r="38" spans="1:3" x14ac:dyDescent="0.2">
      <c r="A38" s="80" t="s">
        <v>688</v>
      </c>
      <c r="B38" s="81" t="s">
        <v>892</v>
      </c>
      <c r="C38" s="81"/>
    </row>
    <row r="39" spans="1:3" x14ac:dyDescent="0.2">
      <c r="A39" s="80" t="s">
        <v>894</v>
      </c>
      <c r="B39" s="81" t="s">
        <v>895</v>
      </c>
      <c r="C39" s="81"/>
    </row>
    <row r="40" spans="1:3" x14ac:dyDescent="0.2">
      <c r="A40" s="89" t="s">
        <v>688</v>
      </c>
      <c r="B40" s="82" t="s">
        <v>1143</v>
      </c>
      <c r="C40" s="82"/>
    </row>
    <row r="41" spans="1:3" x14ac:dyDescent="0.2">
      <c r="A41" s="89" t="s">
        <v>894</v>
      </c>
      <c r="B41" s="82" t="s">
        <v>1145</v>
      </c>
      <c r="C41" s="82"/>
    </row>
    <row r="42" spans="1:3" x14ac:dyDescent="0.2">
      <c r="A42" s="80" t="s">
        <v>688</v>
      </c>
      <c r="B42" s="81" t="s">
        <v>893</v>
      </c>
    </row>
    <row r="43" spans="1:3" x14ac:dyDescent="0.2">
      <c r="A43" s="80" t="s">
        <v>894</v>
      </c>
      <c r="B43" s="81" t="s">
        <v>896</v>
      </c>
    </row>
    <row r="44" spans="1:3" x14ac:dyDescent="0.2">
      <c r="A44" s="89" t="s">
        <v>688</v>
      </c>
      <c r="B44" s="82" t="s">
        <v>1144</v>
      </c>
    </row>
    <row r="45" spans="1:3" x14ac:dyDescent="0.2">
      <c r="A45" s="89" t="s">
        <v>894</v>
      </c>
      <c r="B45" s="82" t="s">
        <v>1146</v>
      </c>
    </row>
    <row r="46" spans="1:3" x14ac:dyDescent="0.2">
      <c r="A46" s="89" t="s">
        <v>99</v>
      </c>
      <c r="B46" s="84" t="s">
        <v>98</v>
      </c>
      <c r="C46" s="88"/>
    </row>
    <row r="47" spans="1:3" x14ac:dyDescent="0.2">
      <c r="A47" s="89" t="s">
        <v>101</v>
      </c>
      <c r="B47" s="84" t="s">
        <v>100</v>
      </c>
      <c r="C47" s="88"/>
    </row>
    <row r="48" spans="1:3" x14ac:dyDescent="0.2">
      <c r="A48" s="89" t="s">
        <v>695</v>
      </c>
      <c r="B48" s="84" t="s">
        <v>102</v>
      </c>
      <c r="C48" s="88"/>
    </row>
    <row r="49" spans="1:3" x14ac:dyDescent="0.2">
      <c r="A49" s="89" t="s">
        <v>953</v>
      </c>
      <c r="B49" s="84" t="s">
        <v>954</v>
      </c>
      <c r="C49" s="88"/>
    </row>
    <row r="50" spans="1:3" x14ac:dyDescent="0.2">
      <c r="A50" s="80" t="s">
        <v>999</v>
      </c>
      <c r="B50" s="84" t="s">
        <v>1001</v>
      </c>
      <c r="C50" s="85"/>
    </row>
    <row r="51" spans="1:3" x14ac:dyDescent="0.2">
      <c r="A51" s="80" t="s">
        <v>1000</v>
      </c>
      <c r="B51" s="84" t="s">
        <v>1003</v>
      </c>
      <c r="C51" s="84"/>
    </row>
    <row r="52" spans="1:3" x14ac:dyDescent="0.2">
      <c r="A52" s="89" t="s">
        <v>131</v>
      </c>
      <c r="B52" s="84" t="s">
        <v>132</v>
      </c>
      <c r="C52" s="88"/>
    </row>
    <row r="53" spans="1:3" x14ac:dyDescent="0.2">
      <c r="A53" s="89" t="s">
        <v>1244</v>
      </c>
      <c r="B53" s="85" t="s">
        <v>1236</v>
      </c>
      <c r="C53" s="88"/>
    </row>
    <row r="54" spans="1:3" x14ac:dyDescent="0.2">
      <c r="A54" s="188" t="s">
        <v>1237</v>
      </c>
      <c r="B54" s="85" t="s">
        <v>1011</v>
      </c>
      <c r="C54" s="88"/>
    </row>
    <row r="55" spans="1:3" x14ac:dyDescent="0.2">
      <c r="A55" s="80" t="s">
        <v>999</v>
      </c>
      <c r="B55" s="85" t="s">
        <v>1002</v>
      </c>
    </row>
    <row r="56" spans="1:3" x14ac:dyDescent="0.2">
      <c r="A56" s="80" t="s">
        <v>1000</v>
      </c>
      <c r="B56" s="84" t="s">
        <v>1004</v>
      </c>
    </row>
    <row r="57" spans="1:3" x14ac:dyDescent="0.2">
      <c r="A57" s="89" t="s">
        <v>775</v>
      </c>
      <c r="B57" s="85">
        <v>3403</v>
      </c>
    </row>
    <row r="58" spans="1:3" x14ac:dyDescent="0.2">
      <c r="A58" s="89" t="s">
        <v>778</v>
      </c>
      <c r="B58" s="85">
        <v>3409</v>
      </c>
    </row>
    <row r="59" spans="1:3" x14ac:dyDescent="0.2">
      <c r="A59" s="89" t="s">
        <v>1361</v>
      </c>
      <c r="B59" s="85">
        <v>3413</v>
      </c>
    </row>
    <row r="60" spans="1:3" x14ac:dyDescent="0.2">
      <c r="A60" s="89" t="s">
        <v>955</v>
      </c>
      <c r="B60" s="84" t="s">
        <v>956</v>
      </c>
    </row>
    <row r="61" spans="1:3" x14ac:dyDescent="0.2">
      <c r="A61" s="89" t="s">
        <v>957</v>
      </c>
      <c r="B61" s="85" t="s">
        <v>1242</v>
      </c>
    </row>
    <row r="62" spans="1:3" x14ac:dyDescent="0.2">
      <c r="A62" s="89" t="s">
        <v>957</v>
      </c>
      <c r="B62" s="84" t="s">
        <v>958</v>
      </c>
    </row>
    <row r="63" spans="1:3" x14ac:dyDescent="0.2">
      <c r="A63" s="80" t="s">
        <v>1005</v>
      </c>
      <c r="B63" s="84" t="s">
        <v>1006</v>
      </c>
    </row>
    <row r="64" spans="1:3" x14ac:dyDescent="0.2">
      <c r="A64" s="80" t="s">
        <v>897</v>
      </c>
      <c r="B64" s="84" t="s">
        <v>898</v>
      </c>
    </row>
    <row r="65" spans="1:2" x14ac:dyDescent="0.2">
      <c r="A65" s="80" t="s">
        <v>899</v>
      </c>
      <c r="B65" s="84" t="s">
        <v>900</v>
      </c>
    </row>
    <row r="66" spans="1:2" x14ac:dyDescent="0.2">
      <c r="A66" s="80" t="s">
        <v>901</v>
      </c>
      <c r="B66" s="84" t="s">
        <v>902</v>
      </c>
    </row>
    <row r="67" spans="1:2" x14ac:dyDescent="0.2">
      <c r="A67" s="80" t="s">
        <v>903</v>
      </c>
      <c r="B67" s="84" t="s">
        <v>904</v>
      </c>
    </row>
    <row r="68" spans="1:2" x14ac:dyDescent="0.2">
      <c r="A68" s="80" t="s">
        <v>905</v>
      </c>
      <c r="B68" s="84" t="s">
        <v>906</v>
      </c>
    </row>
    <row r="69" spans="1:2" x14ac:dyDescent="0.2">
      <c r="A69" s="80" t="s">
        <v>907</v>
      </c>
      <c r="B69" s="84" t="s">
        <v>908</v>
      </c>
    </row>
    <row r="70" spans="1:2" x14ac:dyDescent="0.2">
      <c r="A70" s="89" t="s">
        <v>1151</v>
      </c>
      <c r="B70" s="85" t="s">
        <v>1147</v>
      </c>
    </row>
    <row r="71" spans="1:2" x14ac:dyDescent="0.2">
      <c r="A71" s="89" t="s">
        <v>1152</v>
      </c>
      <c r="B71" s="85" t="s">
        <v>1148</v>
      </c>
    </row>
    <row r="72" spans="1:2" x14ac:dyDescent="0.2">
      <c r="A72" s="89" t="s">
        <v>1151</v>
      </c>
      <c r="B72" s="85" t="s">
        <v>1149</v>
      </c>
    </row>
    <row r="73" spans="1:2" x14ac:dyDescent="0.2">
      <c r="A73" s="89" t="s">
        <v>1152</v>
      </c>
      <c r="B73" s="85" t="s">
        <v>1150</v>
      </c>
    </row>
    <row r="74" spans="1:2" x14ac:dyDescent="0.2">
      <c r="A74" s="80" t="s">
        <v>921</v>
      </c>
      <c r="B74" s="84" t="s">
        <v>922</v>
      </c>
    </row>
    <row r="75" spans="1:2" x14ac:dyDescent="0.2">
      <c r="A75" s="80" t="s">
        <v>923</v>
      </c>
      <c r="B75" s="84" t="s">
        <v>924</v>
      </c>
    </row>
    <row r="76" spans="1:2" x14ac:dyDescent="0.2">
      <c r="A76" s="80" t="s">
        <v>925</v>
      </c>
      <c r="B76" s="84" t="s">
        <v>926</v>
      </c>
    </row>
    <row r="77" spans="1:2" x14ac:dyDescent="0.2">
      <c r="A77" s="80" t="s">
        <v>927</v>
      </c>
      <c r="B77" s="84" t="s">
        <v>928</v>
      </c>
    </row>
    <row r="78" spans="1:2" x14ac:dyDescent="0.2">
      <c r="A78" s="80" t="s">
        <v>929</v>
      </c>
      <c r="B78" s="84" t="s">
        <v>930</v>
      </c>
    </row>
    <row r="79" spans="1:2" x14ac:dyDescent="0.2">
      <c r="A79" s="80" t="s">
        <v>931</v>
      </c>
      <c r="B79" s="84" t="s">
        <v>932</v>
      </c>
    </row>
    <row r="80" spans="1:2" x14ac:dyDescent="0.2">
      <c r="A80" s="80" t="s">
        <v>990</v>
      </c>
      <c r="B80" s="84" t="s">
        <v>981</v>
      </c>
    </row>
    <row r="81" spans="1:2" x14ac:dyDescent="0.2">
      <c r="A81" s="80" t="s">
        <v>991</v>
      </c>
      <c r="B81" s="84" t="s">
        <v>982</v>
      </c>
    </row>
    <row r="82" spans="1:2" x14ac:dyDescent="0.2">
      <c r="A82" s="80" t="s">
        <v>992</v>
      </c>
      <c r="B82" s="84" t="s">
        <v>983</v>
      </c>
    </row>
    <row r="83" spans="1:2" x14ac:dyDescent="0.2">
      <c r="A83" s="80" t="s">
        <v>993</v>
      </c>
      <c r="B83" s="84" t="s">
        <v>984</v>
      </c>
    </row>
    <row r="84" spans="1:2" x14ac:dyDescent="0.2">
      <c r="A84" s="80" t="s">
        <v>994</v>
      </c>
      <c r="B84" s="84" t="s">
        <v>985</v>
      </c>
    </row>
    <row r="85" spans="1:2" x14ac:dyDescent="0.2">
      <c r="A85" s="80" t="s">
        <v>995</v>
      </c>
      <c r="B85" s="84" t="s">
        <v>986</v>
      </c>
    </row>
    <row r="86" spans="1:2" x14ac:dyDescent="0.2">
      <c r="A86" s="80" t="s">
        <v>996</v>
      </c>
      <c r="B86" s="84" t="s">
        <v>987</v>
      </c>
    </row>
    <row r="87" spans="1:2" x14ac:dyDescent="0.2">
      <c r="A87" s="80" t="s">
        <v>997</v>
      </c>
      <c r="B87" s="84" t="s">
        <v>988</v>
      </c>
    </row>
    <row r="88" spans="1:2" x14ac:dyDescent="0.2">
      <c r="A88" s="80" t="s">
        <v>998</v>
      </c>
      <c r="B88" s="84" t="s">
        <v>989</v>
      </c>
    </row>
    <row r="89" spans="1:2" x14ac:dyDescent="0.2">
      <c r="A89" s="89" t="s">
        <v>933</v>
      </c>
      <c r="B89" s="84" t="s">
        <v>934</v>
      </c>
    </row>
    <row r="90" spans="1:2" x14ac:dyDescent="0.2">
      <c r="A90" s="89" t="s">
        <v>1009</v>
      </c>
      <c r="B90" s="84" t="s">
        <v>1007</v>
      </c>
    </row>
    <row r="91" spans="1:2" x14ac:dyDescent="0.2">
      <c r="A91" s="89" t="s">
        <v>1010</v>
      </c>
      <c r="B91" s="84" t="s">
        <v>1008</v>
      </c>
    </row>
    <row r="92" spans="1:2" x14ac:dyDescent="0.2">
      <c r="A92" s="188" t="s">
        <v>1238</v>
      </c>
      <c r="B92" s="85" t="s">
        <v>1240</v>
      </c>
    </row>
    <row r="93" spans="1:2" x14ac:dyDescent="0.2">
      <c r="A93" s="188" t="s">
        <v>1239</v>
      </c>
      <c r="B93" s="85" t="s">
        <v>1241</v>
      </c>
    </row>
    <row r="94" spans="1:2" x14ac:dyDescent="0.2">
      <c r="A94" s="5" t="s">
        <v>1445</v>
      </c>
      <c r="B94" s="209">
        <v>7520</v>
      </c>
    </row>
    <row r="95" spans="1:2" x14ac:dyDescent="0.2">
      <c r="A95" s="5" t="s">
        <v>771</v>
      </c>
      <c r="B95" s="210">
        <v>3515</v>
      </c>
    </row>
    <row r="96" spans="1:2" x14ac:dyDescent="0.2">
      <c r="A96" s="5" t="s">
        <v>772</v>
      </c>
      <c r="B96" s="210">
        <v>3517</v>
      </c>
    </row>
    <row r="97" spans="1:2" x14ac:dyDescent="0.2">
      <c r="A97" s="5" t="s">
        <v>1013</v>
      </c>
      <c r="B97" s="210">
        <v>3521</v>
      </c>
    </row>
    <row r="98" spans="1:2" x14ac:dyDescent="0.2">
      <c r="A98" s="5" t="s">
        <v>781</v>
      </c>
      <c r="B98" s="210">
        <v>3607</v>
      </c>
    </row>
    <row r="99" spans="1:2" x14ac:dyDescent="0.2">
      <c r="A99" s="5" t="s">
        <v>1251</v>
      </c>
      <c r="B99" s="211">
        <v>7801</v>
      </c>
    </row>
    <row r="100" spans="1:2" x14ac:dyDescent="0.2">
      <c r="A100" s="5" t="s">
        <v>1252</v>
      </c>
      <c r="B100" s="211">
        <v>7803</v>
      </c>
    </row>
    <row r="101" spans="1:2" x14ac:dyDescent="0.2">
      <c r="A101" s="5" t="s">
        <v>1253</v>
      </c>
      <c r="B101" s="211">
        <v>7811</v>
      </c>
    </row>
    <row r="102" spans="1:2" x14ac:dyDescent="0.2">
      <c r="A102" s="8" t="s">
        <v>1243</v>
      </c>
      <c r="B102" s="211">
        <v>7815</v>
      </c>
    </row>
    <row r="103" spans="1:2" x14ac:dyDescent="0.2">
      <c r="A103" s="5" t="s">
        <v>143</v>
      </c>
      <c r="B103" s="6" t="s">
        <v>144</v>
      </c>
    </row>
    <row r="104" spans="1:2" x14ac:dyDescent="0.2">
      <c r="A104" s="5" t="s">
        <v>145</v>
      </c>
      <c r="B104" s="6" t="s">
        <v>146</v>
      </c>
    </row>
    <row r="105" spans="1:2" x14ac:dyDescent="0.2">
      <c r="A105" s="8" t="s">
        <v>698</v>
      </c>
      <c r="B105" s="10" t="s">
        <v>699</v>
      </c>
    </row>
    <row r="106" spans="1:2" x14ac:dyDescent="0.2">
      <c r="A106" s="8" t="s">
        <v>700</v>
      </c>
      <c r="B106" s="10" t="s">
        <v>701</v>
      </c>
    </row>
    <row r="107" spans="1:2" x14ac:dyDescent="0.2">
      <c r="A107" s="8" t="s">
        <v>702</v>
      </c>
      <c r="B107" s="10" t="s">
        <v>703</v>
      </c>
    </row>
    <row r="108" spans="1:2" x14ac:dyDescent="0.2">
      <c r="A108" s="8" t="s">
        <v>705</v>
      </c>
      <c r="B108" s="10" t="s">
        <v>704</v>
      </c>
    </row>
    <row r="109" spans="1:2" x14ac:dyDescent="0.2">
      <c r="A109" s="8" t="s">
        <v>706</v>
      </c>
      <c r="B109" s="10" t="s">
        <v>707</v>
      </c>
    </row>
    <row r="110" spans="1:2" x14ac:dyDescent="0.2">
      <c r="A110" s="8" t="s">
        <v>708</v>
      </c>
      <c r="B110" s="10" t="s">
        <v>709</v>
      </c>
    </row>
    <row r="111" spans="1:2" x14ac:dyDescent="0.2">
      <c r="A111" s="8" t="s">
        <v>710</v>
      </c>
      <c r="B111" s="10" t="s">
        <v>711</v>
      </c>
    </row>
    <row r="112" spans="1:2" x14ac:dyDescent="0.2">
      <c r="A112" s="8" t="s">
        <v>712</v>
      </c>
      <c r="B112" s="10" t="s">
        <v>713</v>
      </c>
    </row>
    <row r="113" spans="1:2" x14ac:dyDescent="0.2">
      <c r="A113" s="8" t="s">
        <v>714</v>
      </c>
      <c r="B113" s="10" t="s">
        <v>715</v>
      </c>
    </row>
    <row r="114" spans="1:2" x14ac:dyDescent="0.2">
      <c r="A114" s="8" t="s">
        <v>716</v>
      </c>
      <c r="B114" s="10" t="s">
        <v>717</v>
      </c>
    </row>
    <row r="115" spans="1:2" x14ac:dyDescent="0.2">
      <c r="A115" s="8" t="s">
        <v>718</v>
      </c>
      <c r="B115" s="10" t="s">
        <v>719</v>
      </c>
    </row>
    <row r="116" spans="1:2" x14ac:dyDescent="0.2">
      <c r="A116" s="8" t="s">
        <v>720</v>
      </c>
      <c r="B116" s="10" t="s">
        <v>721</v>
      </c>
    </row>
    <row r="117" spans="1:2" x14ac:dyDescent="0.2">
      <c r="A117" s="8" t="s">
        <v>722</v>
      </c>
      <c r="B117" s="10" t="s">
        <v>723</v>
      </c>
    </row>
    <row r="118" spans="1:2" x14ac:dyDescent="0.2">
      <c r="A118" s="8" t="s">
        <v>724</v>
      </c>
      <c r="B118" s="10" t="s">
        <v>725</v>
      </c>
    </row>
    <row r="119" spans="1:2" x14ac:dyDescent="0.2">
      <c r="A119" s="8" t="s">
        <v>726</v>
      </c>
      <c r="B119" s="10" t="s">
        <v>727</v>
      </c>
    </row>
    <row r="120" spans="1:2" x14ac:dyDescent="0.2">
      <c r="A120" s="8" t="s">
        <v>147</v>
      </c>
      <c r="B120" s="10" t="s">
        <v>149</v>
      </c>
    </row>
    <row r="121" spans="1:2" x14ac:dyDescent="0.2">
      <c r="A121" s="8" t="s">
        <v>156</v>
      </c>
      <c r="B121" s="10" t="s">
        <v>150</v>
      </c>
    </row>
    <row r="122" spans="1:2" x14ac:dyDescent="0.2">
      <c r="A122" s="8" t="s">
        <v>157</v>
      </c>
      <c r="B122" s="10" t="s">
        <v>151</v>
      </c>
    </row>
    <row r="123" spans="1:2" x14ac:dyDescent="0.2">
      <c r="A123" s="8" t="s">
        <v>158</v>
      </c>
      <c r="B123" s="10" t="s">
        <v>152</v>
      </c>
    </row>
    <row r="124" spans="1:2" x14ac:dyDescent="0.2">
      <c r="A124" s="8" t="s">
        <v>159</v>
      </c>
      <c r="B124" s="10" t="s">
        <v>153</v>
      </c>
    </row>
    <row r="125" spans="1:2" x14ac:dyDescent="0.2">
      <c r="A125" s="8" t="s">
        <v>160</v>
      </c>
      <c r="B125" s="10" t="s">
        <v>154</v>
      </c>
    </row>
    <row r="126" spans="1:2" x14ac:dyDescent="0.2">
      <c r="A126" s="8" t="s">
        <v>161</v>
      </c>
      <c r="B126" s="10" t="s">
        <v>155</v>
      </c>
    </row>
    <row r="127" spans="1:2" x14ac:dyDescent="0.2">
      <c r="A127" s="8" t="s">
        <v>728</v>
      </c>
      <c r="B127" s="10" t="s">
        <v>729</v>
      </c>
    </row>
    <row r="128" spans="1:2" x14ac:dyDescent="0.2">
      <c r="A128" s="8" t="s">
        <v>730</v>
      </c>
      <c r="B128" s="10" t="s">
        <v>731</v>
      </c>
    </row>
    <row r="129" spans="1:2" x14ac:dyDescent="0.2">
      <c r="A129" s="8" t="s">
        <v>732</v>
      </c>
      <c r="B129" s="10" t="s">
        <v>733</v>
      </c>
    </row>
    <row r="130" spans="1:2" x14ac:dyDescent="0.2">
      <c r="A130" s="8" t="s">
        <v>734</v>
      </c>
      <c r="B130" s="10" t="s">
        <v>735</v>
      </c>
    </row>
    <row r="131" spans="1:2" x14ac:dyDescent="0.2">
      <c r="A131" s="8" t="s">
        <v>737</v>
      </c>
      <c r="B131" s="10" t="s">
        <v>736</v>
      </c>
    </row>
    <row r="132" spans="1:2" x14ac:dyDescent="0.2">
      <c r="A132" s="8" t="s">
        <v>738</v>
      </c>
      <c r="B132" s="10" t="s">
        <v>739</v>
      </c>
    </row>
    <row r="133" spans="1:2" x14ac:dyDescent="0.2">
      <c r="A133" s="8" t="s">
        <v>740</v>
      </c>
      <c r="B133" s="212">
        <v>2999</v>
      </c>
    </row>
    <row r="134" spans="1:2" x14ac:dyDescent="0.2">
      <c r="A134" s="8" t="s">
        <v>742</v>
      </c>
      <c r="B134" s="212">
        <v>3127</v>
      </c>
    </row>
    <row r="135" spans="1:2" x14ac:dyDescent="0.2">
      <c r="A135" s="8" t="s">
        <v>743</v>
      </c>
      <c r="B135" s="212">
        <v>3129</v>
      </c>
    </row>
    <row r="136" spans="1:2" x14ac:dyDescent="0.2">
      <c r="A136" s="8" t="s">
        <v>744</v>
      </c>
      <c r="B136" s="212">
        <v>3131</v>
      </c>
    </row>
    <row r="137" spans="1:2" x14ac:dyDescent="0.2">
      <c r="A137" s="8" t="s">
        <v>745</v>
      </c>
      <c r="B137" s="212">
        <v>3133</v>
      </c>
    </row>
    <row r="138" spans="1:2" x14ac:dyDescent="0.2">
      <c r="A138" s="8" t="s">
        <v>746</v>
      </c>
      <c r="B138" s="212">
        <v>3135</v>
      </c>
    </row>
    <row r="139" spans="1:2" x14ac:dyDescent="0.2">
      <c r="A139" s="8" t="s">
        <v>747</v>
      </c>
      <c r="B139" s="212">
        <v>3137</v>
      </c>
    </row>
    <row r="140" spans="1:2" x14ac:dyDescent="0.2">
      <c r="A140" s="8" t="s">
        <v>879</v>
      </c>
      <c r="B140" s="212">
        <v>3139</v>
      </c>
    </row>
    <row r="141" spans="1:2" x14ac:dyDescent="0.2">
      <c r="A141" s="8" t="s">
        <v>880</v>
      </c>
      <c r="B141" s="212">
        <v>3141</v>
      </c>
    </row>
    <row r="142" spans="1:2" x14ac:dyDescent="0.2">
      <c r="A142" s="8" t="s">
        <v>858</v>
      </c>
      <c r="B142" s="212">
        <v>3143</v>
      </c>
    </row>
    <row r="143" spans="1:2" x14ac:dyDescent="0.2">
      <c r="A143" s="5" t="s">
        <v>1153</v>
      </c>
      <c r="B143" s="212">
        <v>3145</v>
      </c>
    </row>
    <row r="144" spans="1:2" x14ac:dyDescent="0.2">
      <c r="A144" s="8" t="s">
        <v>748</v>
      </c>
      <c r="B144" s="212">
        <v>3201</v>
      </c>
    </row>
    <row r="145" spans="1:2" x14ac:dyDescent="0.2">
      <c r="A145" s="8" t="s">
        <v>749</v>
      </c>
      <c r="B145" s="212">
        <v>3203</v>
      </c>
    </row>
    <row r="146" spans="1:2" x14ac:dyDescent="0.2">
      <c r="A146" s="8" t="s">
        <v>750</v>
      </c>
      <c r="B146" s="212">
        <v>3205</v>
      </c>
    </row>
    <row r="147" spans="1:2" x14ac:dyDescent="0.2">
      <c r="A147" s="8" t="s">
        <v>751</v>
      </c>
      <c r="B147" s="212">
        <v>3207</v>
      </c>
    </row>
    <row r="148" spans="1:2" x14ac:dyDescent="0.2">
      <c r="A148" s="8" t="s">
        <v>752</v>
      </c>
      <c r="B148" s="212">
        <v>3209</v>
      </c>
    </row>
    <row r="149" spans="1:2" x14ac:dyDescent="0.2">
      <c r="A149" s="8" t="s">
        <v>753</v>
      </c>
      <c r="B149" s="212">
        <v>3211</v>
      </c>
    </row>
    <row r="150" spans="1:2" x14ac:dyDescent="0.2">
      <c r="A150" s="8" t="s">
        <v>754</v>
      </c>
      <c r="B150" s="212">
        <v>3213</v>
      </c>
    </row>
    <row r="151" spans="1:2" x14ac:dyDescent="0.2">
      <c r="A151" s="8" t="s">
        <v>755</v>
      </c>
      <c r="B151" s="212">
        <v>3215</v>
      </c>
    </row>
    <row r="152" spans="1:2" x14ac:dyDescent="0.2">
      <c r="A152" s="8" t="s">
        <v>756</v>
      </c>
      <c r="B152" s="212">
        <v>3217</v>
      </c>
    </row>
    <row r="153" spans="1:2" x14ac:dyDescent="0.2">
      <c r="A153" s="8" t="s">
        <v>757</v>
      </c>
      <c r="B153" s="212">
        <v>3219</v>
      </c>
    </row>
    <row r="154" spans="1:2" x14ac:dyDescent="0.2">
      <c r="A154" s="8" t="s">
        <v>758</v>
      </c>
      <c r="B154" s="212">
        <v>3221</v>
      </c>
    </row>
    <row r="155" spans="1:2" x14ac:dyDescent="0.2">
      <c r="A155" s="8" t="s">
        <v>759</v>
      </c>
      <c r="B155" s="212">
        <v>3315</v>
      </c>
    </row>
    <row r="156" spans="1:2" x14ac:dyDescent="0.2">
      <c r="A156" s="8" t="s">
        <v>760</v>
      </c>
      <c r="B156" s="212">
        <v>3317</v>
      </c>
    </row>
    <row r="157" spans="1:2" x14ac:dyDescent="0.2">
      <c r="A157" s="8" t="s">
        <v>761</v>
      </c>
      <c r="B157" s="212">
        <v>3319</v>
      </c>
    </row>
    <row r="158" spans="1:2" x14ac:dyDescent="0.2">
      <c r="A158" s="8" t="s">
        <v>762</v>
      </c>
      <c r="B158" s="212">
        <v>3321</v>
      </c>
    </row>
    <row r="159" spans="1:2" x14ac:dyDescent="0.2">
      <c r="A159" s="8" t="s">
        <v>763</v>
      </c>
      <c r="B159" s="212">
        <v>3323</v>
      </c>
    </row>
    <row r="160" spans="1:2" x14ac:dyDescent="0.2">
      <c r="A160" s="8" t="s">
        <v>764</v>
      </c>
      <c r="B160" s="212">
        <v>3325</v>
      </c>
    </row>
    <row r="161" spans="1:2" x14ac:dyDescent="0.2">
      <c r="A161" s="8" t="s">
        <v>765</v>
      </c>
      <c r="B161" s="212">
        <v>3327</v>
      </c>
    </row>
    <row r="162" spans="1:2" x14ac:dyDescent="0.2">
      <c r="A162" s="8" t="s">
        <v>766</v>
      </c>
      <c r="B162" s="212">
        <v>3329</v>
      </c>
    </row>
    <row r="163" spans="1:2" x14ac:dyDescent="0.2">
      <c r="A163" s="8" t="s">
        <v>773</v>
      </c>
      <c r="B163" s="212">
        <v>3331</v>
      </c>
    </row>
    <row r="164" spans="1:2" x14ac:dyDescent="0.2">
      <c r="A164" s="8" t="s">
        <v>774</v>
      </c>
      <c r="B164" s="212">
        <v>3333</v>
      </c>
    </row>
    <row r="165" spans="1:2" x14ac:dyDescent="0.2">
      <c r="A165" s="8" t="s">
        <v>881</v>
      </c>
      <c r="B165" s="212">
        <v>3451</v>
      </c>
    </row>
    <row r="166" spans="1:2" x14ac:dyDescent="0.2">
      <c r="A166" s="8" t="s">
        <v>882</v>
      </c>
      <c r="B166" s="212">
        <v>3453</v>
      </c>
    </row>
    <row r="167" spans="1:2" x14ac:dyDescent="0.2">
      <c r="A167" s="8" t="s">
        <v>883</v>
      </c>
      <c r="B167" s="212">
        <v>3455</v>
      </c>
    </row>
    <row r="168" spans="1:2" x14ac:dyDescent="0.2">
      <c r="A168" s="8" t="s">
        <v>884</v>
      </c>
      <c r="B168" s="212">
        <v>3475</v>
      </c>
    </row>
    <row r="169" spans="1:2" x14ac:dyDescent="0.2">
      <c r="A169" s="8" t="s">
        <v>780</v>
      </c>
      <c r="B169" s="212">
        <v>3513</v>
      </c>
    </row>
    <row r="170" spans="1:2" x14ac:dyDescent="0.2">
      <c r="A170" s="5" t="s">
        <v>1012</v>
      </c>
      <c r="B170" s="209">
        <v>3519</v>
      </c>
    </row>
    <row r="171" spans="1:2" x14ac:dyDescent="0.2">
      <c r="A171" s="5" t="s">
        <v>859</v>
      </c>
      <c r="B171" s="209">
        <v>4051</v>
      </c>
    </row>
    <row r="172" spans="1:2" x14ac:dyDescent="0.2">
      <c r="A172" s="5" t="s">
        <v>860</v>
      </c>
      <c r="B172" s="209">
        <v>4055</v>
      </c>
    </row>
    <row r="173" spans="1:2" x14ac:dyDescent="0.2">
      <c r="A173" s="5" t="s">
        <v>861</v>
      </c>
      <c r="B173" s="209">
        <v>4057</v>
      </c>
    </row>
    <row r="174" spans="1:2" x14ac:dyDescent="0.2">
      <c r="A174" s="5" t="s">
        <v>862</v>
      </c>
      <c r="B174" s="209">
        <v>4059</v>
      </c>
    </row>
    <row r="175" spans="1:2" x14ac:dyDescent="0.2">
      <c r="A175" s="5" t="s">
        <v>863</v>
      </c>
      <c r="B175" s="209">
        <v>4061</v>
      </c>
    </row>
    <row r="176" spans="1:2" x14ac:dyDescent="0.2">
      <c r="A176" s="5" t="s">
        <v>864</v>
      </c>
      <c r="B176" s="209">
        <v>4063</v>
      </c>
    </row>
    <row r="177" spans="1:2" x14ac:dyDescent="0.2">
      <c r="A177" s="5" t="s">
        <v>865</v>
      </c>
      <c r="B177" s="209">
        <v>4065</v>
      </c>
    </row>
    <row r="178" spans="1:2" x14ac:dyDescent="0.2">
      <c r="A178" s="5" t="s">
        <v>866</v>
      </c>
      <c r="B178" s="209">
        <v>4067</v>
      </c>
    </row>
    <row r="179" spans="1:2" x14ac:dyDescent="0.2">
      <c r="A179" s="5" t="s">
        <v>867</v>
      </c>
      <c r="B179" s="209">
        <v>4069</v>
      </c>
    </row>
    <row r="180" spans="1:2" x14ac:dyDescent="0.2">
      <c r="A180" s="5" t="s">
        <v>868</v>
      </c>
      <c r="B180" s="209">
        <v>4073</v>
      </c>
    </row>
    <row r="181" spans="1:2" x14ac:dyDescent="0.2">
      <c r="A181" s="5" t="s">
        <v>1254</v>
      </c>
      <c r="B181" s="212">
        <v>7805</v>
      </c>
    </row>
    <row r="182" spans="1:2" x14ac:dyDescent="0.2">
      <c r="A182" s="5" t="s">
        <v>785</v>
      </c>
      <c r="B182" s="213">
        <v>3709</v>
      </c>
    </row>
    <row r="183" spans="1:2" x14ac:dyDescent="0.2">
      <c r="A183" s="5" t="s">
        <v>785</v>
      </c>
      <c r="B183" s="213">
        <v>3711</v>
      </c>
    </row>
    <row r="184" spans="1:2" x14ac:dyDescent="0.2">
      <c r="A184" s="5" t="s">
        <v>785</v>
      </c>
      <c r="B184" s="213">
        <v>3713</v>
      </c>
    </row>
    <row r="185" spans="1:2" x14ac:dyDescent="0.2">
      <c r="A185" s="5" t="s">
        <v>785</v>
      </c>
      <c r="B185" s="213">
        <v>3715</v>
      </c>
    </row>
    <row r="186" spans="1:2" x14ac:dyDescent="0.2">
      <c r="A186" s="5" t="s">
        <v>785</v>
      </c>
      <c r="B186" s="213">
        <v>3717</v>
      </c>
    </row>
    <row r="187" spans="1:2" x14ac:dyDescent="0.2">
      <c r="A187" s="5" t="s">
        <v>785</v>
      </c>
      <c r="B187" s="213">
        <v>3719</v>
      </c>
    </row>
    <row r="188" spans="1:2" x14ac:dyDescent="0.2">
      <c r="A188" s="5" t="s">
        <v>785</v>
      </c>
      <c r="B188" s="213">
        <v>3721</v>
      </c>
    </row>
    <row r="189" spans="1:2" x14ac:dyDescent="0.2">
      <c r="A189" s="5" t="s">
        <v>785</v>
      </c>
      <c r="B189" s="213">
        <v>3723</v>
      </c>
    </row>
    <row r="190" spans="1:2" x14ac:dyDescent="0.2">
      <c r="A190" s="5" t="s">
        <v>785</v>
      </c>
      <c r="B190" s="213">
        <v>3725</v>
      </c>
    </row>
    <row r="191" spans="1:2" x14ac:dyDescent="0.2">
      <c r="A191" s="5" t="s">
        <v>785</v>
      </c>
      <c r="B191" s="213">
        <v>3727</v>
      </c>
    </row>
    <row r="192" spans="1:2" x14ac:dyDescent="0.2">
      <c r="A192" s="5" t="s">
        <v>1267</v>
      </c>
      <c r="B192" s="214">
        <v>7509</v>
      </c>
    </row>
    <row r="193" spans="1:2" x14ac:dyDescent="0.2">
      <c r="A193" s="5" t="s">
        <v>1447</v>
      </c>
      <c r="B193" s="214">
        <v>7987</v>
      </c>
    </row>
    <row r="194" spans="1:2" x14ac:dyDescent="0.2">
      <c r="A194" s="5" t="s">
        <v>1267</v>
      </c>
      <c r="B194" s="214">
        <v>7508</v>
      </c>
    </row>
    <row r="195" spans="1:2" x14ac:dyDescent="0.2">
      <c r="A195" s="5" t="s">
        <v>1447</v>
      </c>
      <c r="B195" s="214">
        <v>7988</v>
      </c>
    </row>
    <row r="196" spans="1:2" x14ac:dyDescent="0.2">
      <c r="A196" s="5" t="s">
        <v>1362</v>
      </c>
      <c r="B196" s="210">
        <v>7813</v>
      </c>
    </row>
    <row r="197" spans="1:2" x14ac:dyDescent="0.2">
      <c r="A197" s="5" t="s">
        <v>1363</v>
      </c>
      <c r="B197" s="210">
        <v>7901</v>
      </c>
    </row>
    <row r="198" spans="1:2" x14ac:dyDescent="0.2">
      <c r="A198" s="5" t="s">
        <v>1364</v>
      </c>
      <c r="B198" s="210">
        <v>7903</v>
      </c>
    </row>
    <row r="199" spans="1:2" x14ac:dyDescent="0.2">
      <c r="A199" s="5" t="s">
        <v>1365</v>
      </c>
      <c r="B199" s="210">
        <v>7905</v>
      </c>
    </row>
    <row r="200" spans="1:2" x14ac:dyDescent="0.2">
      <c r="A200" s="5" t="s">
        <v>1366</v>
      </c>
      <c r="B200" s="210">
        <v>7907</v>
      </c>
    </row>
    <row r="201" spans="1:2" x14ac:dyDescent="0.2">
      <c r="A201" s="5" t="s">
        <v>1368</v>
      </c>
      <c r="B201" s="210">
        <v>7909</v>
      </c>
    </row>
    <row r="202" spans="1:2" x14ac:dyDescent="0.2">
      <c r="A202" s="5" t="s">
        <v>1367</v>
      </c>
      <c r="B202" s="210">
        <v>7911</v>
      </c>
    </row>
    <row r="203" spans="1:2" x14ac:dyDescent="0.2">
      <c r="A203" s="5" t="s">
        <v>1369</v>
      </c>
      <c r="B203" s="210">
        <v>7913</v>
      </c>
    </row>
    <row r="204" spans="1:2" x14ac:dyDescent="0.2">
      <c r="A204" s="5" t="s">
        <v>1370</v>
      </c>
      <c r="B204" s="210">
        <v>7915</v>
      </c>
    </row>
    <row r="205" spans="1:2" x14ac:dyDescent="0.2">
      <c r="A205" s="5" t="s">
        <v>1371</v>
      </c>
      <c r="B205" s="210">
        <v>7919</v>
      </c>
    </row>
    <row r="206" spans="1:2" x14ac:dyDescent="0.2">
      <c r="A206" s="5" t="s">
        <v>1372</v>
      </c>
      <c r="B206" s="210">
        <v>7923</v>
      </c>
    </row>
    <row r="207" spans="1:2" x14ac:dyDescent="0.2">
      <c r="A207" s="5" t="s">
        <v>1373</v>
      </c>
      <c r="B207" s="210">
        <v>7931</v>
      </c>
    </row>
    <row r="208" spans="1:2" x14ac:dyDescent="0.2">
      <c r="A208" s="5" t="s">
        <v>1374</v>
      </c>
      <c r="B208" s="210">
        <v>7933</v>
      </c>
    </row>
    <row r="209" spans="1:2" x14ac:dyDescent="0.2">
      <c r="A209" s="5" t="s">
        <v>1375</v>
      </c>
      <c r="B209" s="210">
        <v>7957</v>
      </c>
    </row>
    <row r="210" spans="1:2" x14ac:dyDescent="0.2">
      <c r="A210" s="5" t="s">
        <v>1376</v>
      </c>
      <c r="B210" s="210">
        <v>7961</v>
      </c>
    </row>
    <row r="211" spans="1:2" x14ac:dyDescent="0.2">
      <c r="A211" s="5" t="s">
        <v>1266</v>
      </c>
      <c r="B211" s="210">
        <v>7919</v>
      </c>
    </row>
    <row r="212" spans="1:2" x14ac:dyDescent="0.2">
      <c r="A212" s="5" t="s">
        <v>786</v>
      </c>
      <c r="B212" s="210">
        <v>7807</v>
      </c>
    </row>
    <row r="213" spans="1:2" x14ac:dyDescent="0.2">
      <c r="A213" s="5" t="s">
        <v>1470</v>
      </c>
      <c r="B213" s="215">
        <v>7984</v>
      </c>
    </row>
    <row r="214" spans="1:2" x14ac:dyDescent="0.2">
      <c r="A214" s="5" t="s">
        <v>1469</v>
      </c>
      <c r="B214" s="215">
        <v>7986</v>
      </c>
    </row>
    <row r="215" spans="1:2" x14ac:dyDescent="0.2">
      <c r="A215" s="5" t="s">
        <v>1409</v>
      </c>
      <c r="B215" s="210">
        <v>7814</v>
      </c>
    </row>
    <row r="216" spans="1:2" x14ac:dyDescent="0.2">
      <c r="A216" s="5" t="s">
        <v>1410</v>
      </c>
      <c r="B216" s="210">
        <v>7902</v>
      </c>
    </row>
    <row r="217" spans="1:2" x14ac:dyDescent="0.2">
      <c r="A217" s="5" t="s">
        <v>1364</v>
      </c>
      <c r="B217" s="210">
        <v>7904</v>
      </c>
    </row>
    <row r="218" spans="1:2" x14ac:dyDescent="0.2">
      <c r="A218" s="5" t="s">
        <v>1411</v>
      </c>
      <c r="B218" s="210">
        <v>7906</v>
      </c>
    </row>
    <row r="219" spans="1:2" x14ac:dyDescent="0.2">
      <c r="A219" s="5" t="s">
        <v>1412</v>
      </c>
      <c r="B219" s="210">
        <v>7908</v>
      </c>
    </row>
    <row r="220" spans="1:2" x14ac:dyDescent="0.2">
      <c r="A220" s="5" t="s">
        <v>1413</v>
      </c>
      <c r="B220" s="210">
        <v>7910</v>
      </c>
    </row>
    <row r="221" spans="1:2" x14ac:dyDescent="0.2">
      <c r="A221" s="5" t="s">
        <v>1414</v>
      </c>
      <c r="B221" s="210">
        <v>7912</v>
      </c>
    </row>
    <row r="222" spans="1:2" x14ac:dyDescent="0.2">
      <c r="A222" s="5" t="s">
        <v>1415</v>
      </c>
      <c r="B222" s="210">
        <v>7914</v>
      </c>
    </row>
    <row r="223" spans="1:2" x14ac:dyDescent="0.2">
      <c r="A223" s="5" t="s">
        <v>1416</v>
      </c>
      <c r="B223" s="210">
        <v>7916</v>
      </c>
    </row>
    <row r="224" spans="1:2" x14ac:dyDescent="0.2">
      <c r="A224" s="5" t="s">
        <v>1371</v>
      </c>
      <c r="B224" s="210">
        <v>7920</v>
      </c>
    </row>
    <row r="225" spans="1:2" x14ac:dyDescent="0.2">
      <c r="A225" s="5" t="s">
        <v>1417</v>
      </c>
      <c r="B225" s="210">
        <v>7924</v>
      </c>
    </row>
    <row r="226" spans="1:2" x14ac:dyDescent="0.2">
      <c r="A226" s="5" t="s">
        <v>1418</v>
      </c>
      <c r="B226" s="210">
        <v>7932</v>
      </c>
    </row>
    <row r="227" spans="1:2" x14ac:dyDescent="0.2">
      <c r="A227" s="5" t="s">
        <v>1419</v>
      </c>
      <c r="B227" s="210">
        <v>7934</v>
      </c>
    </row>
    <row r="228" spans="1:2" x14ac:dyDescent="0.2">
      <c r="A228" s="5" t="s">
        <v>1420</v>
      </c>
      <c r="B228" s="210">
        <v>7962</v>
      </c>
    </row>
    <row r="229" spans="1:2" x14ac:dyDescent="0.2">
      <c r="A229" s="5" t="s">
        <v>795</v>
      </c>
      <c r="B229" s="210">
        <v>7808</v>
      </c>
    </row>
    <row r="230" spans="1:2" x14ac:dyDescent="0.2">
      <c r="A230" s="5" t="s">
        <v>137</v>
      </c>
      <c r="B230" s="210">
        <v>7810</v>
      </c>
    </row>
    <row r="231" spans="1:2" x14ac:dyDescent="0.2">
      <c r="A231" s="5" t="s">
        <v>869</v>
      </c>
      <c r="B231" s="210">
        <v>4052</v>
      </c>
    </row>
    <row r="232" spans="1:2" x14ac:dyDescent="0.2">
      <c r="A232" s="5" t="s">
        <v>870</v>
      </c>
      <c r="B232" s="210">
        <v>4056</v>
      </c>
    </row>
    <row r="233" spans="1:2" x14ac:dyDescent="0.2">
      <c r="A233" s="5" t="s">
        <v>871</v>
      </c>
      <c r="B233" s="210">
        <v>4058</v>
      </c>
    </row>
    <row r="234" spans="1:2" x14ac:dyDescent="0.2">
      <c r="A234" s="5" t="s">
        <v>872</v>
      </c>
      <c r="B234" s="210">
        <v>4060</v>
      </c>
    </row>
    <row r="235" spans="1:2" x14ac:dyDescent="0.2">
      <c r="A235" s="5" t="s">
        <v>873</v>
      </c>
      <c r="B235" s="210">
        <v>4062</v>
      </c>
    </row>
    <row r="236" spans="1:2" x14ac:dyDescent="0.2">
      <c r="A236" s="5" t="s">
        <v>874</v>
      </c>
      <c r="B236" s="210">
        <v>4064</v>
      </c>
    </row>
    <row r="237" spans="1:2" x14ac:dyDescent="0.2">
      <c r="A237" s="5" t="s">
        <v>875</v>
      </c>
      <c r="B237" s="210">
        <v>4066</v>
      </c>
    </row>
    <row r="238" spans="1:2" x14ac:dyDescent="0.2">
      <c r="A238" s="5" t="s">
        <v>876</v>
      </c>
      <c r="B238" s="210">
        <v>4068</v>
      </c>
    </row>
    <row r="239" spans="1:2" x14ac:dyDescent="0.2">
      <c r="A239" s="5" t="s">
        <v>877</v>
      </c>
      <c r="B239" s="210">
        <v>4070</v>
      </c>
    </row>
    <row r="240" spans="1:2" x14ac:dyDescent="0.2">
      <c r="A240" s="5" t="s">
        <v>878</v>
      </c>
      <c r="B240" s="210">
        <v>4074</v>
      </c>
    </row>
    <row r="241" spans="1:2" x14ac:dyDescent="0.2">
      <c r="A241" s="5" t="s">
        <v>1448</v>
      </c>
      <c r="B241" s="210">
        <v>7936</v>
      </c>
    </row>
    <row r="242" spans="1:2" x14ac:dyDescent="0.2">
      <c r="A242" s="5" t="s">
        <v>1449</v>
      </c>
      <c r="B242" s="210">
        <v>7938</v>
      </c>
    </row>
    <row r="243" spans="1:2" x14ac:dyDescent="0.2">
      <c r="A243" s="5" t="s">
        <v>1450</v>
      </c>
      <c r="B243" s="210">
        <v>7940</v>
      </c>
    </row>
    <row r="244" spans="1:2" x14ac:dyDescent="0.2">
      <c r="A244" s="5" t="s">
        <v>1451</v>
      </c>
      <c r="B244" s="210">
        <v>7942</v>
      </c>
    </row>
    <row r="245" spans="1:2" x14ac:dyDescent="0.2">
      <c r="A245" s="5" t="s">
        <v>1452</v>
      </c>
      <c r="B245" s="210">
        <v>7944</v>
      </c>
    </row>
    <row r="246" spans="1:2" x14ac:dyDescent="0.2">
      <c r="A246" s="5" t="s">
        <v>1453</v>
      </c>
      <c r="B246" s="210">
        <v>7946</v>
      </c>
    </row>
    <row r="247" spans="1:2" x14ac:dyDescent="0.2">
      <c r="A247" s="5" t="s">
        <v>1454</v>
      </c>
      <c r="B247" s="210">
        <v>7948</v>
      </c>
    </row>
    <row r="248" spans="1:2" x14ac:dyDescent="0.2">
      <c r="A248" s="5" t="s">
        <v>1455</v>
      </c>
      <c r="B248" s="210">
        <v>7950</v>
      </c>
    </row>
    <row r="249" spans="1:2" x14ac:dyDescent="0.2">
      <c r="A249" s="5" t="s">
        <v>1456</v>
      </c>
      <c r="B249" s="210">
        <v>7952</v>
      </c>
    </row>
    <row r="250" spans="1:2" x14ac:dyDescent="0.2">
      <c r="A250" s="5" t="s">
        <v>1458</v>
      </c>
      <c r="B250" s="210">
        <v>7954</v>
      </c>
    </row>
    <row r="251" spans="1:2" x14ac:dyDescent="0.2">
      <c r="A251" s="5" t="s">
        <v>1457</v>
      </c>
      <c r="B251" s="210">
        <v>7956</v>
      </c>
    </row>
    <row r="252" spans="1:2" x14ac:dyDescent="0.2">
      <c r="A252" s="5" t="s">
        <v>1460</v>
      </c>
      <c r="B252" s="210">
        <v>7964</v>
      </c>
    </row>
    <row r="253" spans="1:2" x14ac:dyDescent="0.2">
      <c r="A253" s="5" t="s">
        <v>1461</v>
      </c>
      <c r="B253" s="210">
        <v>7966</v>
      </c>
    </row>
    <row r="254" spans="1:2" x14ac:dyDescent="0.2">
      <c r="A254" s="5" t="s">
        <v>1462</v>
      </c>
      <c r="B254" s="210">
        <v>7968</v>
      </c>
    </row>
    <row r="255" spans="1:2" x14ac:dyDescent="0.2">
      <c r="A255" s="5" t="s">
        <v>1463</v>
      </c>
      <c r="B255" s="210">
        <v>7970</v>
      </c>
    </row>
    <row r="256" spans="1:2" x14ac:dyDescent="0.2">
      <c r="A256" s="5" t="s">
        <v>1464</v>
      </c>
      <c r="B256" s="210">
        <v>7972</v>
      </c>
    </row>
    <row r="257" spans="1:2" x14ac:dyDescent="0.2">
      <c r="A257" s="5" t="s">
        <v>1465</v>
      </c>
      <c r="B257" s="210">
        <v>7974</v>
      </c>
    </row>
    <row r="258" spans="1:2" x14ac:dyDescent="0.2">
      <c r="A258" s="5" t="s">
        <v>1466</v>
      </c>
      <c r="B258" s="210">
        <v>7976</v>
      </c>
    </row>
    <row r="259" spans="1:2" x14ac:dyDescent="0.2">
      <c r="A259" s="5" t="s">
        <v>1467</v>
      </c>
      <c r="B259" s="210">
        <v>7978</v>
      </c>
    </row>
    <row r="260" spans="1:2" x14ac:dyDescent="0.2">
      <c r="A260" s="5" t="s">
        <v>1468</v>
      </c>
      <c r="B260" s="210">
        <v>7980</v>
      </c>
    </row>
    <row r="261" spans="1:2" x14ac:dyDescent="0.2">
      <c r="A261" s="5" t="s">
        <v>1459</v>
      </c>
      <c r="B261" s="210">
        <v>7982</v>
      </c>
    </row>
    <row r="262" spans="1:2" ht="15" x14ac:dyDescent="0.25">
      <c r="A262" s="189" t="s">
        <v>1246</v>
      </c>
      <c r="B262" s="215">
        <v>7812</v>
      </c>
    </row>
    <row r="263" spans="1:2" ht="15" x14ac:dyDescent="0.25">
      <c r="A263" s="189" t="s">
        <v>1247</v>
      </c>
      <c r="B263" s="215">
        <v>7816</v>
      </c>
    </row>
  </sheetData>
  <sheetProtection password="E451" sheet="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20"/>
  <sheetViews>
    <sheetView zoomScale="145" workbookViewId="0">
      <selection activeCell="A4" sqref="A4"/>
    </sheetView>
  </sheetViews>
  <sheetFormatPr defaultColWidth="9.140625" defaultRowHeight="12.75" x14ac:dyDescent="0.2"/>
  <cols>
    <col min="1" max="1" width="40.140625" style="137" bestFit="1" customWidth="1"/>
    <col min="2" max="2" width="6.85546875" style="138" bestFit="1" customWidth="1"/>
    <col min="3" max="4" width="23.28515625" style="137" customWidth="1"/>
    <col min="5" max="16384" width="9.140625" style="137"/>
  </cols>
  <sheetData>
    <row r="1" spans="1:2" x14ac:dyDescent="0.2">
      <c r="A1" s="9" t="s">
        <v>104</v>
      </c>
      <c r="B1" s="77" t="s">
        <v>951</v>
      </c>
    </row>
    <row r="2" spans="1:2" x14ac:dyDescent="0.2">
      <c r="A2" s="273" t="s">
        <v>1747</v>
      </c>
      <c r="B2" s="1">
        <v>403</v>
      </c>
    </row>
    <row r="3" spans="1:2" x14ac:dyDescent="0.2">
      <c r="A3" s="273" t="s">
        <v>1748</v>
      </c>
      <c r="B3" s="1">
        <v>404</v>
      </c>
    </row>
    <row r="4" spans="1:2" x14ac:dyDescent="0.2">
      <c r="A4" s="445" t="s">
        <v>2231</v>
      </c>
      <c r="B4" s="1">
        <v>502</v>
      </c>
    </row>
    <row r="5" spans="1:2" x14ac:dyDescent="0.2">
      <c r="A5" s="5" t="s">
        <v>494</v>
      </c>
      <c r="B5" s="1">
        <v>621</v>
      </c>
    </row>
    <row r="6" spans="1:2" x14ac:dyDescent="0.2">
      <c r="A6" s="5" t="s">
        <v>117</v>
      </c>
      <c r="B6" s="1">
        <v>650</v>
      </c>
    </row>
    <row r="7" spans="1:2" x14ac:dyDescent="0.2">
      <c r="A7" s="5" t="s">
        <v>108</v>
      </c>
      <c r="B7" s="1">
        <v>652</v>
      </c>
    </row>
    <row r="8" spans="1:2" x14ac:dyDescent="0.2">
      <c r="A8" s="5" t="s">
        <v>116</v>
      </c>
      <c r="B8" s="1">
        <v>654</v>
      </c>
    </row>
    <row r="9" spans="1:2" x14ac:dyDescent="0.2">
      <c r="A9" s="5" t="s">
        <v>115</v>
      </c>
      <c r="B9" s="1">
        <v>656</v>
      </c>
    </row>
    <row r="10" spans="1:2" x14ac:dyDescent="0.2">
      <c r="A10" s="5" t="s">
        <v>114</v>
      </c>
      <c r="B10" s="1">
        <v>658</v>
      </c>
    </row>
    <row r="11" spans="1:2" x14ac:dyDescent="0.2">
      <c r="A11" s="5" t="s">
        <v>109</v>
      </c>
      <c r="B11" s="1">
        <v>659</v>
      </c>
    </row>
    <row r="12" spans="1:2" x14ac:dyDescent="0.2">
      <c r="A12" s="5" t="s">
        <v>111</v>
      </c>
      <c r="B12" s="1">
        <v>660</v>
      </c>
    </row>
    <row r="13" spans="1:2" x14ac:dyDescent="0.2">
      <c r="A13" s="5" t="s">
        <v>112</v>
      </c>
      <c r="B13" s="1">
        <v>662</v>
      </c>
    </row>
    <row r="14" spans="1:2" x14ac:dyDescent="0.2">
      <c r="A14" s="5" t="s">
        <v>113</v>
      </c>
      <c r="B14" s="1">
        <v>664</v>
      </c>
    </row>
    <row r="15" spans="1:2" x14ac:dyDescent="0.2">
      <c r="A15" s="5" t="s">
        <v>118</v>
      </c>
      <c r="B15" s="1">
        <v>668</v>
      </c>
    </row>
    <row r="16" spans="1:2" x14ac:dyDescent="0.2">
      <c r="A16" s="5" t="s">
        <v>119</v>
      </c>
      <c r="B16" s="1">
        <v>670</v>
      </c>
    </row>
    <row r="17" spans="1:2" x14ac:dyDescent="0.2">
      <c r="A17" s="5" t="s">
        <v>120</v>
      </c>
      <c r="B17" s="1">
        <v>672</v>
      </c>
    </row>
    <row r="18" spans="1:2" x14ac:dyDescent="0.2">
      <c r="A18" s="273" t="s">
        <v>1749</v>
      </c>
      <c r="B18" s="1">
        <v>690</v>
      </c>
    </row>
    <row r="19" spans="1:2" x14ac:dyDescent="0.2">
      <c r="A19" s="5" t="s">
        <v>121</v>
      </c>
      <c r="B19" s="1">
        <v>698</v>
      </c>
    </row>
    <row r="20" spans="1:2" x14ac:dyDescent="0.2">
      <c r="A20" s="5"/>
      <c r="B20" s="1"/>
    </row>
  </sheetData>
  <sheetProtection password="E451" sheet="1" objects="1" scenarios="1"/>
  <phoneticPr fontId="4"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6"/>
  <sheetViews>
    <sheetView zoomScale="145" workbookViewId="0">
      <selection activeCell="A5" sqref="A5"/>
    </sheetView>
  </sheetViews>
  <sheetFormatPr defaultRowHeight="12.75" x14ac:dyDescent="0.2"/>
  <cols>
    <col min="1" max="1" width="33.85546875" bestFit="1" customWidth="1"/>
    <col min="2" max="2" width="12.42578125" style="79" bestFit="1" customWidth="1"/>
  </cols>
  <sheetData>
    <row r="1" spans="1:2" x14ac:dyDescent="0.2">
      <c r="A1" s="9" t="s">
        <v>942</v>
      </c>
      <c r="B1" s="77" t="s">
        <v>951</v>
      </c>
    </row>
    <row r="2" spans="1:2" x14ac:dyDescent="0.2">
      <c r="A2" s="5" t="s">
        <v>837</v>
      </c>
      <c r="B2" s="1">
        <v>920</v>
      </c>
    </row>
    <row r="3" spans="1:2" x14ac:dyDescent="0.2">
      <c r="A3" s="5" t="s">
        <v>838</v>
      </c>
      <c r="B3" s="1">
        <v>921</v>
      </c>
    </row>
    <row r="4" spans="1:2" x14ac:dyDescent="0.2">
      <c r="A4" s="5" t="s">
        <v>839</v>
      </c>
      <c r="B4" s="1">
        <v>922</v>
      </c>
    </row>
    <row r="5" spans="1:2" x14ac:dyDescent="0.2">
      <c r="A5" s="5" t="s">
        <v>848</v>
      </c>
      <c r="B5" s="1">
        <v>923</v>
      </c>
    </row>
    <row r="6" spans="1:2" x14ac:dyDescent="0.2">
      <c r="A6" s="273" t="s">
        <v>1750</v>
      </c>
      <c r="B6" s="1">
        <v>925</v>
      </c>
    </row>
    <row r="7" spans="1:2" x14ac:dyDescent="0.2">
      <c r="A7" s="5" t="s">
        <v>840</v>
      </c>
      <c r="B7" s="1">
        <v>926</v>
      </c>
    </row>
    <row r="8" spans="1:2" x14ac:dyDescent="0.2">
      <c r="A8" s="5" t="s">
        <v>841</v>
      </c>
      <c r="B8" s="1">
        <v>930</v>
      </c>
    </row>
    <row r="9" spans="1:2" x14ac:dyDescent="0.2">
      <c r="A9" s="5" t="s">
        <v>842</v>
      </c>
      <c r="B9" s="1">
        <v>931</v>
      </c>
    </row>
    <row r="10" spans="1:2" x14ac:dyDescent="0.2">
      <c r="A10" s="5" t="s">
        <v>843</v>
      </c>
      <c r="B10" s="1">
        <v>932</v>
      </c>
    </row>
    <row r="11" spans="1:2" x14ac:dyDescent="0.2">
      <c r="A11" s="5" t="s">
        <v>849</v>
      </c>
      <c r="B11" s="1">
        <v>933</v>
      </c>
    </row>
    <row r="12" spans="1:2" x14ac:dyDescent="0.2">
      <c r="A12" s="5" t="s">
        <v>851</v>
      </c>
      <c r="B12" s="1">
        <v>936</v>
      </c>
    </row>
    <row r="13" spans="1:2" x14ac:dyDescent="0.2">
      <c r="A13" s="5" t="s">
        <v>852</v>
      </c>
      <c r="B13" s="1">
        <v>940</v>
      </c>
    </row>
    <row r="14" spans="1:2" x14ac:dyDescent="0.2">
      <c r="A14" s="5" t="s">
        <v>853</v>
      </c>
      <c r="B14" s="1">
        <v>941</v>
      </c>
    </row>
    <row r="15" spans="1:2" x14ac:dyDescent="0.2">
      <c r="A15" s="5" t="s">
        <v>854</v>
      </c>
      <c r="B15" s="1">
        <v>942</v>
      </c>
    </row>
    <row r="16" spans="1:2" x14ac:dyDescent="0.2">
      <c r="A16" s="5" t="s">
        <v>855</v>
      </c>
      <c r="B16" s="1">
        <v>943</v>
      </c>
    </row>
  </sheetData>
  <sheetProtection password="E451" sheet="1" objects="1" scenarios="1"/>
  <phoneticPr fontId="4"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18"/>
  <sheetViews>
    <sheetView workbookViewId="0">
      <selection activeCell="A5" sqref="A5"/>
    </sheetView>
  </sheetViews>
  <sheetFormatPr defaultColWidth="9.140625" defaultRowHeight="12.75" x14ac:dyDescent="0.2"/>
  <cols>
    <col min="1" max="1" width="34.28515625" style="137" bestFit="1" customWidth="1"/>
    <col min="2" max="2" width="23.28515625" style="138" customWidth="1"/>
    <col min="3" max="4" width="23.28515625" style="137" customWidth="1"/>
    <col min="5" max="16384" width="9.140625" style="137"/>
  </cols>
  <sheetData>
    <row r="1" spans="1:2" x14ac:dyDescent="0.2">
      <c r="A1" s="9" t="s">
        <v>106</v>
      </c>
      <c r="B1" s="77" t="s">
        <v>951</v>
      </c>
    </row>
    <row r="2" spans="1:2" x14ac:dyDescent="0.2">
      <c r="A2" s="5" t="s">
        <v>105</v>
      </c>
      <c r="B2" s="1">
        <v>651</v>
      </c>
    </row>
    <row r="3" spans="1:2" x14ac:dyDescent="0.2">
      <c r="A3" s="5" t="s">
        <v>107</v>
      </c>
      <c r="B3" s="1">
        <v>655</v>
      </c>
    </row>
    <row r="4" spans="1:2" x14ac:dyDescent="0.2">
      <c r="A4" s="5" t="s">
        <v>110</v>
      </c>
      <c r="B4" s="1">
        <v>661</v>
      </c>
    </row>
    <row r="5" spans="1:2" x14ac:dyDescent="0.2">
      <c r="A5" s="5" t="s">
        <v>1763</v>
      </c>
      <c r="B5" s="1">
        <v>673</v>
      </c>
    </row>
    <row r="6" spans="1:2" x14ac:dyDescent="0.2">
      <c r="B6" s="1"/>
    </row>
    <row r="7" spans="1:2" x14ac:dyDescent="0.2">
      <c r="B7" s="1"/>
    </row>
    <row r="8" spans="1:2" x14ac:dyDescent="0.2">
      <c r="B8" s="1"/>
    </row>
    <row r="9" spans="1:2" x14ac:dyDescent="0.2">
      <c r="B9" s="1"/>
    </row>
    <row r="10" spans="1:2" x14ac:dyDescent="0.2">
      <c r="B10" s="1"/>
    </row>
    <row r="11" spans="1:2" x14ac:dyDescent="0.2">
      <c r="B11" s="1"/>
    </row>
    <row r="12" spans="1:2" x14ac:dyDescent="0.2">
      <c r="B12" s="1"/>
    </row>
    <row r="13" spans="1:2" x14ac:dyDescent="0.2">
      <c r="B13" s="1"/>
    </row>
    <row r="14" spans="1:2" x14ac:dyDescent="0.2">
      <c r="B14" s="1"/>
    </row>
    <row r="15" spans="1:2" x14ac:dyDescent="0.2">
      <c r="B15" s="1"/>
    </row>
    <row r="16" spans="1:2" x14ac:dyDescent="0.2">
      <c r="B16" s="1"/>
    </row>
    <row r="17" spans="2:2" x14ac:dyDescent="0.2">
      <c r="B17" s="1"/>
    </row>
    <row r="18" spans="2:2" x14ac:dyDescent="0.2">
      <c r="B18" s="1"/>
    </row>
  </sheetData>
  <sheetProtection password="E451" sheet="1"/>
  <phoneticPr fontId="4"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5"/>
  <sheetViews>
    <sheetView workbookViewId="0">
      <selection activeCell="A2" sqref="A2:B5"/>
    </sheetView>
  </sheetViews>
  <sheetFormatPr defaultRowHeight="12.75" x14ac:dyDescent="0.2"/>
  <cols>
    <col min="1" max="1" width="36.85546875" bestFit="1" customWidth="1"/>
    <col min="2" max="2" width="12.42578125" bestFit="1" customWidth="1"/>
  </cols>
  <sheetData>
    <row r="1" spans="1:2" x14ac:dyDescent="0.2">
      <c r="A1" s="9" t="s">
        <v>943</v>
      </c>
      <c r="B1" s="9" t="s">
        <v>951</v>
      </c>
    </row>
    <row r="2" spans="1:2" x14ac:dyDescent="0.2">
      <c r="A2" s="5" t="s">
        <v>847</v>
      </c>
      <c r="B2" s="6">
        <v>924</v>
      </c>
    </row>
    <row r="3" spans="1:2" x14ac:dyDescent="0.2">
      <c r="A3" s="5" t="s">
        <v>850</v>
      </c>
      <c r="B3" s="6">
        <v>934</v>
      </c>
    </row>
    <row r="4" spans="1:2" x14ac:dyDescent="0.2">
      <c r="A4" s="5" t="s">
        <v>856</v>
      </c>
      <c r="B4" s="6">
        <v>944</v>
      </c>
    </row>
    <row r="5" spans="1:2" x14ac:dyDescent="0.2">
      <c r="A5" s="5" t="s">
        <v>857</v>
      </c>
      <c r="B5" s="6">
        <v>945</v>
      </c>
    </row>
  </sheetData>
  <sheetProtection password="E451" sheet="1" objects="1" scenarios="1"/>
  <phoneticPr fontId="4"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2"/>
  <sheetViews>
    <sheetView workbookViewId="0">
      <selection activeCell="A2" sqref="A2:B2"/>
    </sheetView>
  </sheetViews>
  <sheetFormatPr defaultRowHeight="12.75" x14ac:dyDescent="0.2"/>
  <cols>
    <col min="1" max="1" width="38.7109375" bestFit="1" customWidth="1"/>
    <col min="2" max="2" width="12.42578125" bestFit="1" customWidth="1"/>
  </cols>
  <sheetData>
    <row r="1" spans="1:2" x14ac:dyDescent="0.2">
      <c r="A1" s="9" t="s">
        <v>945</v>
      </c>
      <c r="B1" s="9" t="s">
        <v>951</v>
      </c>
    </row>
    <row r="2" spans="1:2" x14ac:dyDescent="0.2">
      <c r="A2" s="5" t="s">
        <v>939</v>
      </c>
      <c r="B2" s="6">
        <v>385</v>
      </c>
    </row>
  </sheetData>
  <sheetProtection password="E451" sheet="1" objects="1" scenarios="1"/>
  <phoneticPr fontId="4"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pane ySplit="2" topLeftCell="A3" activePane="bottomLeft" state="frozen"/>
      <selection pane="bottomLeft" activeCell="A31" sqref="A31"/>
    </sheetView>
  </sheetViews>
  <sheetFormatPr defaultRowHeight="12.75" x14ac:dyDescent="0.2"/>
  <cols>
    <col min="1" max="1" width="34.85546875" customWidth="1"/>
    <col min="2" max="2" width="31.140625" customWidth="1"/>
  </cols>
  <sheetData>
    <row r="1" spans="1:2" x14ac:dyDescent="0.2">
      <c r="A1" s="182" t="s">
        <v>2572</v>
      </c>
      <c r="B1" s="182" t="s">
        <v>951</v>
      </c>
    </row>
    <row r="2" spans="1:2" ht="15" x14ac:dyDescent="0.25">
      <c r="A2" s="462" t="s">
        <v>2541</v>
      </c>
      <c r="B2" s="447" t="s">
        <v>2540</v>
      </c>
    </row>
    <row r="3" spans="1:2" x14ac:dyDescent="0.2">
      <c r="A3" s="182" t="s">
        <v>2703</v>
      </c>
      <c r="B3" t="s">
        <v>2702</v>
      </c>
    </row>
    <row r="4" spans="1:2" ht="15" x14ac:dyDescent="0.25">
      <c r="A4" s="462" t="s">
        <v>2543</v>
      </c>
      <c r="B4" s="447" t="s">
        <v>2542</v>
      </c>
    </row>
    <row r="5" spans="1:2" x14ac:dyDescent="0.2">
      <c r="A5" s="462" t="s">
        <v>2709</v>
      </c>
      <c r="B5" t="s">
        <v>2704</v>
      </c>
    </row>
    <row r="6" spans="1:2" x14ac:dyDescent="0.2">
      <c r="A6" s="461" t="s">
        <v>2708</v>
      </c>
      <c r="B6" t="s">
        <v>2705</v>
      </c>
    </row>
    <row r="7" spans="1:2" x14ac:dyDescent="0.2">
      <c r="A7" s="461" t="s">
        <v>2707</v>
      </c>
      <c r="B7" t="s">
        <v>2706</v>
      </c>
    </row>
    <row r="8" spans="1:2" x14ac:dyDescent="0.2">
      <c r="A8" s="461" t="s">
        <v>2716</v>
      </c>
      <c r="B8" t="s">
        <v>2710</v>
      </c>
    </row>
    <row r="9" spans="1:2" x14ac:dyDescent="0.2">
      <c r="A9" s="461" t="s">
        <v>2717</v>
      </c>
      <c r="B9" t="s">
        <v>2711</v>
      </c>
    </row>
    <row r="10" spans="1:2" x14ac:dyDescent="0.2">
      <c r="A10" s="461" t="s">
        <v>2718</v>
      </c>
      <c r="B10" t="s">
        <v>2712</v>
      </c>
    </row>
    <row r="11" spans="1:2" x14ac:dyDescent="0.2">
      <c r="A11" s="461" t="s">
        <v>2719</v>
      </c>
      <c r="B11" t="s">
        <v>2713</v>
      </c>
    </row>
    <row r="12" spans="1:2" x14ac:dyDescent="0.2">
      <c r="A12" s="461" t="s">
        <v>2715</v>
      </c>
      <c r="B12" t="s">
        <v>2714</v>
      </c>
    </row>
    <row r="13" spans="1:2" ht="15" x14ac:dyDescent="0.25">
      <c r="A13" s="462" t="s">
        <v>2545</v>
      </c>
      <c r="B13" s="447" t="s">
        <v>2544</v>
      </c>
    </row>
    <row r="14" spans="1:2" ht="15" x14ac:dyDescent="0.25">
      <c r="A14" s="462" t="s">
        <v>2549</v>
      </c>
      <c r="B14" s="447" t="s">
        <v>2548</v>
      </c>
    </row>
    <row r="15" spans="1:2" ht="15" x14ac:dyDescent="0.25">
      <c r="A15" s="462" t="s">
        <v>2553</v>
      </c>
      <c r="B15" s="447" t="s">
        <v>2552</v>
      </c>
    </row>
    <row r="16" spans="1:2" ht="15" x14ac:dyDescent="0.25">
      <c r="A16" s="462" t="s">
        <v>2557</v>
      </c>
      <c r="B16" s="447" t="s">
        <v>2556</v>
      </c>
    </row>
    <row r="17" spans="1:2" ht="15" x14ac:dyDescent="0.25">
      <c r="A17" s="462" t="s">
        <v>2561</v>
      </c>
      <c r="B17" s="447" t="s">
        <v>2560</v>
      </c>
    </row>
    <row r="18" spans="1:2" ht="15" x14ac:dyDescent="0.25">
      <c r="A18" s="462" t="s">
        <v>2565</v>
      </c>
      <c r="B18" s="447" t="s">
        <v>2564</v>
      </c>
    </row>
    <row r="19" spans="1:2" ht="15" x14ac:dyDescent="0.25">
      <c r="A19" s="462" t="s">
        <v>2567</v>
      </c>
      <c r="B19" s="447" t="s">
        <v>2566</v>
      </c>
    </row>
    <row r="20" spans="1:2" ht="15" x14ac:dyDescent="0.25">
      <c r="A20" s="462" t="s">
        <v>2569</v>
      </c>
      <c r="B20" s="447" t="s">
        <v>2568</v>
      </c>
    </row>
    <row r="21" spans="1:2" ht="15" x14ac:dyDescent="0.25">
      <c r="A21" s="462" t="s">
        <v>2571</v>
      </c>
      <c r="B21" s="447" t="s">
        <v>2570</v>
      </c>
    </row>
    <row r="22" spans="1:2" x14ac:dyDescent="0.2">
      <c r="A22" s="461" t="s">
        <v>2731</v>
      </c>
      <c r="B22" t="s">
        <v>2720</v>
      </c>
    </row>
    <row r="23" spans="1:2" x14ac:dyDescent="0.2">
      <c r="A23" s="461" t="s">
        <v>2732</v>
      </c>
      <c r="B23" t="s">
        <v>2721</v>
      </c>
    </row>
    <row r="24" spans="1:2" x14ac:dyDescent="0.2">
      <c r="A24" s="461" t="s">
        <v>2730</v>
      </c>
      <c r="B24" t="s">
        <v>2722</v>
      </c>
    </row>
    <row r="25" spans="1:2" x14ac:dyDescent="0.2">
      <c r="A25" s="461" t="s">
        <v>2729</v>
      </c>
      <c r="B25" t="s">
        <v>2723</v>
      </c>
    </row>
    <row r="26" spans="1:2" x14ac:dyDescent="0.2">
      <c r="A26" s="461" t="s">
        <v>2737</v>
      </c>
      <c r="B26" t="s">
        <v>2724</v>
      </c>
    </row>
    <row r="27" spans="1:2" x14ac:dyDescent="0.2">
      <c r="A27" s="461" t="s">
        <v>2733</v>
      </c>
      <c r="B27" t="s">
        <v>2725</v>
      </c>
    </row>
    <row r="28" spans="1:2" x14ac:dyDescent="0.2">
      <c r="A28" s="461" t="s">
        <v>2734</v>
      </c>
      <c r="B28" t="s">
        <v>2726</v>
      </c>
    </row>
    <row r="29" spans="1:2" x14ac:dyDescent="0.2">
      <c r="A29" s="461" t="s">
        <v>2735</v>
      </c>
      <c r="B29" t="s">
        <v>2727</v>
      </c>
    </row>
    <row r="30" spans="1:2" x14ac:dyDescent="0.2">
      <c r="A30" s="461" t="s">
        <v>2736</v>
      </c>
      <c r="B30" t="s">
        <v>2728</v>
      </c>
    </row>
  </sheetData>
  <sheetProtection algorithmName="SHA-512" hashValue="MMVkm3o3BCr5tXeVZHyXn/ipRQdB2/l4JyKd9QOgJYt8lwZS+JJHj9tZnZ7o0d6+YZArngwgJjYqpI1Q+AkLAw==" saltValue="D5jlm5iHd+kC9JCmeaISjw=="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pane ySplit="1" topLeftCell="A32" activePane="bottomLeft" state="frozen"/>
      <selection pane="bottomLeft"/>
    </sheetView>
  </sheetViews>
  <sheetFormatPr defaultRowHeight="12.75" x14ac:dyDescent="0.2"/>
  <cols>
    <col min="1" max="1" width="34.85546875" customWidth="1"/>
    <col min="2" max="2" width="31.140625" customWidth="1"/>
  </cols>
  <sheetData>
    <row r="1" spans="1:2" ht="15" x14ac:dyDescent="0.25">
      <c r="A1" s="447" t="s">
        <v>2339</v>
      </c>
      <c r="B1" s="447" t="s">
        <v>213</v>
      </c>
    </row>
    <row r="2" spans="1:2" ht="15" x14ac:dyDescent="0.25">
      <c r="A2" s="447" t="s">
        <v>2343</v>
      </c>
      <c r="B2" s="447" t="s">
        <v>2342</v>
      </c>
    </row>
    <row r="3" spans="1:2" ht="15" x14ac:dyDescent="0.25">
      <c r="A3" s="447" t="s">
        <v>2347</v>
      </c>
      <c r="B3" s="447" t="s">
        <v>2346</v>
      </c>
    </row>
    <row r="4" spans="1:2" ht="15" x14ac:dyDescent="0.25">
      <c r="A4" s="447" t="s">
        <v>2351</v>
      </c>
      <c r="B4" s="447" t="s">
        <v>2350</v>
      </c>
    </row>
    <row r="5" spans="1:2" ht="15" x14ac:dyDescent="0.25">
      <c r="A5" s="447" t="s">
        <v>2355</v>
      </c>
      <c r="B5" s="447" t="s">
        <v>2354</v>
      </c>
    </row>
    <row r="6" spans="1:2" ht="15" x14ac:dyDescent="0.25">
      <c r="A6" s="447" t="s">
        <v>2359</v>
      </c>
      <c r="B6" s="447" t="s">
        <v>2358</v>
      </c>
    </row>
    <row r="7" spans="1:2" ht="15" x14ac:dyDescent="0.25">
      <c r="A7" s="447" t="s">
        <v>2363</v>
      </c>
      <c r="B7" s="447" t="s">
        <v>2362</v>
      </c>
    </row>
    <row r="8" spans="1:2" ht="15" x14ac:dyDescent="0.25">
      <c r="A8" s="447" t="s">
        <v>2367</v>
      </c>
      <c r="B8" s="447" t="s">
        <v>2366</v>
      </c>
    </row>
    <row r="9" spans="1:2" ht="15" x14ac:dyDescent="0.25">
      <c r="A9" s="447" t="s">
        <v>2371</v>
      </c>
      <c r="B9" s="447" t="s">
        <v>2370</v>
      </c>
    </row>
    <row r="10" spans="1:2" ht="15" x14ac:dyDescent="0.25">
      <c r="A10" s="447" t="s">
        <v>2375</v>
      </c>
      <c r="B10" s="447" t="s">
        <v>2374</v>
      </c>
    </row>
    <row r="11" spans="1:2" ht="15" x14ac:dyDescent="0.25">
      <c r="A11" s="447" t="s">
        <v>2379</v>
      </c>
      <c r="B11" s="447" t="s">
        <v>2378</v>
      </c>
    </row>
    <row r="12" spans="1:2" ht="15" x14ac:dyDescent="0.25">
      <c r="A12" s="447" t="s">
        <v>2383</v>
      </c>
      <c r="B12" s="447" t="s">
        <v>2382</v>
      </c>
    </row>
    <row r="13" spans="1:2" ht="15" x14ac:dyDescent="0.25">
      <c r="A13" s="447" t="s">
        <v>2387</v>
      </c>
      <c r="B13" s="447" t="s">
        <v>2386</v>
      </c>
    </row>
    <row r="14" spans="1:2" ht="15" x14ac:dyDescent="0.25">
      <c r="A14" s="447" t="s">
        <v>2391</v>
      </c>
      <c r="B14" s="447" t="s">
        <v>2390</v>
      </c>
    </row>
    <row r="15" spans="1:2" ht="15" x14ac:dyDescent="0.25">
      <c r="A15" s="447" t="s">
        <v>2395</v>
      </c>
      <c r="B15" s="447" t="s">
        <v>2394</v>
      </c>
    </row>
    <row r="16" spans="1:2" ht="15" x14ac:dyDescent="0.25">
      <c r="A16" s="447" t="s">
        <v>2399</v>
      </c>
      <c r="B16" s="447" t="s">
        <v>2398</v>
      </c>
    </row>
    <row r="17" spans="1:2" ht="15" x14ac:dyDescent="0.25">
      <c r="A17" s="447" t="s">
        <v>2403</v>
      </c>
      <c r="B17" s="447" t="s">
        <v>2402</v>
      </c>
    </row>
    <row r="18" spans="1:2" ht="15" x14ac:dyDescent="0.25">
      <c r="A18" s="447" t="s">
        <v>2407</v>
      </c>
      <c r="B18" s="447" t="s">
        <v>2406</v>
      </c>
    </row>
    <row r="19" spans="1:2" ht="15" x14ac:dyDescent="0.25">
      <c r="A19" s="447" t="s">
        <v>2411</v>
      </c>
      <c r="B19" s="447" t="s">
        <v>2410</v>
      </c>
    </row>
    <row r="20" spans="1:2" ht="15" x14ac:dyDescent="0.25">
      <c r="A20" s="447" t="s">
        <v>2415</v>
      </c>
      <c r="B20" s="447" t="s">
        <v>2414</v>
      </c>
    </row>
    <row r="21" spans="1:2" ht="15" x14ac:dyDescent="0.25">
      <c r="A21" s="447" t="s">
        <v>2419</v>
      </c>
      <c r="B21" s="447" t="s">
        <v>2418</v>
      </c>
    </row>
    <row r="22" spans="1:2" ht="15" x14ac:dyDescent="0.25">
      <c r="A22" s="447" t="s">
        <v>2423</v>
      </c>
      <c r="B22" s="447" t="s">
        <v>2422</v>
      </c>
    </row>
    <row r="23" spans="1:2" ht="15" x14ac:dyDescent="0.25">
      <c r="A23" s="447" t="s">
        <v>2427</v>
      </c>
      <c r="B23" s="447" t="s">
        <v>2426</v>
      </c>
    </row>
    <row r="24" spans="1:2" ht="15" x14ac:dyDescent="0.25">
      <c r="A24" s="447" t="s">
        <v>2431</v>
      </c>
      <c r="B24" s="447" t="s">
        <v>2430</v>
      </c>
    </row>
    <row r="25" spans="1:2" ht="15" x14ac:dyDescent="0.25">
      <c r="A25" s="447" t="s">
        <v>2435</v>
      </c>
      <c r="B25" s="447" t="s">
        <v>2434</v>
      </c>
    </row>
    <row r="26" spans="1:2" ht="15" x14ac:dyDescent="0.25">
      <c r="A26" s="447" t="s">
        <v>2439</v>
      </c>
      <c r="B26" s="447" t="s">
        <v>2438</v>
      </c>
    </row>
    <row r="27" spans="1:2" ht="15" x14ac:dyDescent="0.25">
      <c r="A27" s="447" t="s">
        <v>2443</v>
      </c>
      <c r="B27" s="447" t="s">
        <v>2442</v>
      </c>
    </row>
    <row r="28" spans="1:2" ht="15" x14ac:dyDescent="0.25">
      <c r="A28" s="447" t="s">
        <v>2447</v>
      </c>
      <c r="B28" s="447" t="s">
        <v>2446</v>
      </c>
    </row>
    <row r="29" spans="1:2" ht="15" x14ac:dyDescent="0.25">
      <c r="A29" s="447" t="s">
        <v>2451</v>
      </c>
      <c r="B29" s="447" t="s">
        <v>2450</v>
      </c>
    </row>
    <row r="30" spans="1:2" ht="15" x14ac:dyDescent="0.25">
      <c r="A30" s="447" t="s">
        <v>2455</v>
      </c>
      <c r="B30" s="447" t="s">
        <v>2454</v>
      </c>
    </row>
    <row r="31" spans="1:2" ht="15" x14ac:dyDescent="0.25">
      <c r="A31" s="447" t="s">
        <v>2459</v>
      </c>
      <c r="B31" s="447" t="s">
        <v>2458</v>
      </c>
    </row>
    <row r="32" spans="1:2" ht="15" x14ac:dyDescent="0.25">
      <c r="A32" s="447" t="s">
        <v>2463</v>
      </c>
      <c r="B32" s="447" t="s">
        <v>2462</v>
      </c>
    </row>
    <row r="33" spans="1:2" ht="15" x14ac:dyDescent="0.25">
      <c r="A33" s="447" t="s">
        <v>2467</v>
      </c>
      <c r="B33" s="447" t="s">
        <v>2466</v>
      </c>
    </row>
    <row r="34" spans="1:2" ht="15" x14ac:dyDescent="0.25">
      <c r="A34" s="447" t="s">
        <v>2471</v>
      </c>
      <c r="B34" s="447" t="s">
        <v>2470</v>
      </c>
    </row>
    <row r="35" spans="1:2" ht="15" x14ac:dyDescent="0.25">
      <c r="A35" s="447" t="s">
        <v>2475</v>
      </c>
      <c r="B35" s="447" t="s">
        <v>2474</v>
      </c>
    </row>
    <row r="36" spans="1:2" ht="15" x14ac:dyDescent="0.25">
      <c r="A36" s="447" t="s">
        <v>2479</v>
      </c>
      <c r="B36" s="447" t="s">
        <v>2478</v>
      </c>
    </row>
    <row r="37" spans="1:2" ht="15" x14ac:dyDescent="0.25">
      <c r="A37" s="447" t="s">
        <v>2483</v>
      </c>
      <c r="B37" s="447" t="s">
        <v>2482</v>
      </c>
    </row>
    <row r="38" spans="1:2" ht="15" x14ac:dyDescent="0.25">
      <c r="A38" s="447" t="s">
        <v>2487</v>
      </c>
      <c r="B38" s="447" t="s">
        <v>2486</v>
      </c>
    </row>
    <row r="39" spans="1:2" ht="15" x14ac:dyDescent="0.25">
      <c r="A39" s="447" t="s">
        <v>2491</v>
      </c>
      <c r="B39" s="447" t="s">
        <v>2490</v>
      </c>
    </row>
    <row r="40" spans="1:2" ht="15" x14ac:dyDescent="0.25">
      <c r="A40" s="447" t="s">
        <v>2495</v>
      </c>
      <c r="B40" s="447" t="s">
        <v>2494</v>
      </c>
    </row>
    <row r="41" spans="1:2" ht="15" x14ac:dyDescent="0.25">
      <c r="A41" s="447" t="s">
        <v>2499</v>
      </c>
      <c r="B41" s="447" t="s">
        <v>2498</v>
      </c>
    </row>
    <row r="42" spans="1:2" ht="15" x14ac:dyDescent="0.25">
      <c r="A42" s="447" t="s">
        <v>2503</v>
      </c>
      <c r="B42" s="447" t="s">
        <v>2502</v>
      </c>
    </row>
    <row r="43" spans="1:2" ht="15" x14ac:dyDescent="0.25">
      <c r="A43" s="447" t="s">
        <v>2507</v>
      </c>
      <c r="B43" s="447" t="s">
        <v>2506</v>
      </c>
    </row>
    <row r="44" spans="1:2" ht="15" x14ac:dyDescent="0.25">
      <c r="A44" s="447" t="s">
        <v>2511</v>
      </c>
      <c r="B44" s="447" t="s">
        <v>2510</v>
      </c>
    </row>
    <row r="45" spans="1:2" ht="15" x14ac:dyDescent="0.25">
      <c r="A45" s="447" t="s">
        <v>2515</v>
      </c>
      <c r="B45" s="447" t="s">
        <v>2514</v>
      </c>
    </row>
    <row r="46" spans="1:2" ht="15" x14ac:dyDescent="0.25">
      <c r="A46" s="447" t="s">
        <v>2519</v>
      </c>
      <c r="B46" s="447" t="s">
        <v>2518</v>
      </c>
    </row>
    <row r="47" spans="1:2" ht="15" x14ac:dyDescent="0.25">
      <c r="A47" s="447" t="s">
        <v>2523</v>
      </c>
      <c r="B47" s="447" t="s">
        <v>2522</v>
      </c>
    </row>
    <row r="48" spans="1:2" ht="15" x14ac:dyDescent="0.25">
      <c r="A48" s="447" t="s">
        <v>2527</v>
      </c>
      <c r="B48" s="447" t="s">
        <v>2526</v>
      </c>
    </row>
    <row r="49" spans="1:2" ht="15" x14ac:dyDescent="0.25">
      <c r="A49" s="447" t="s">
        <v>2531</v>
      </c>
      <c r="B49" s="447" t="s">
        <v>2530</v>
      </c>
    </row>
    <row r="50" spans="1:2" ht="15" x14ac:dyDescent="0.25">
      <c r="A50" s="447" t="s">
        <v>2535</v>
      </c>
      <c r="B50" s="447" t="s">
        <v>2534</v>
      </c>
    </row>
    <row r="51" spans="1:2" ht="15" x14ac:dyDescent="0.25">
      <c r="A51" s="447" t="s">
        <v>2539</v>
      </c>
      <c r="B51" s="447" t="s">
        <v>2538</v>
      </c>
    </row>
    <row r="52" spans="1:2" ht="15" x14ac:dyDescent="0.25">
      <c r="A52" s="447" t="s">
        <v>2541</v>
      </c>
      <c r="B52" s="447" t="s">
        <v>2540</v>
      </c>
    </row>
    <row r="53" spans="1:2" ht="15" x14ac:dyDescent="0.25">
      <c r="A53" s="447" t="s">
        <v>2543</v>
      </c>
      <c r="B53" s="447" t="s">
        <v>2542</v>
      </c>
    </row>
    <row r="54" spans="1:2" ht="15" x14ac:dyDescent="0.25">
      <c r="A54" s="447" t="s">
        <v>2545</v>
      </c>
      <c r="B54" s="447" t="s">
        <v>2544</v>
      </c>
    </row>
    <row r="55" spans="1:2" ht="15" x14ac:dyDescent="0.25">
      <c r="A55" s="447" t="s">
        <v>2549</v>
      </c>
      <c r="B55" s="447" t="s">
        <v>2548</v>
      </c>
    </row>
    <row r="56" spans="1:2" ht="15" x14ac:dyDescent="0.25">
      <c r="A56" s="447" t="s">
        <v>2553</v>
      </c>
      <c r="B56" s="447" t="s">
        <v>2552</v>
      </c>
    </row>
    <row r="57" spans="1:2" ht="15" x14ac:dyDescent="0.25">
      <c r="A57" s="447" t="s">
        <v>2557</v>
      </c>
      <c r="B57" s="447" t="s">
        <v>2556</v>
      </c>
    </row>
    <row r="58" spans="1:2" ht="15" x14ac:dyDescent="0.25">
      <c r="A58" s="447" t="s">
        <v>2561</v>
      </c>
      <c r="B58" s="447" t="s">
        <v>2560</v>
      </c>
    </row>
    <row r="59" spans="1:2" ht="15" x14ac:dyDescent="0.25">
      <c r="A59" s="447" t="s">
        <v>2565</v>
      </c>
      <c r="B59" s="447" t="s">
        <v>2564</v>
      </c>
    </row>
    <row r="60" spans="1:2" ht="15" x14ac:dyDescent="0.25">
      <c r="A60" s="447" t="s">
        <v>2567</v>
      </c>
      <c r="B60" s="447" t="s">
        <v>2566</v>
      </c>
    </row>
    <row r="61" spans="1:2" ht="15" x14ac:dyDescent="0.25">
      <c r="A61" s="447" t="s">
        <v>2569</v>
      </c>
      <c r="B61" s="447" t="s">
        <v>2568</v>
      </c>
    </row>
    <row r="62" spans="1:2" ht="15" x14ac:dyDescent="0.25">
      <c r="A62" s="447" t="s">
        <v>2571</v>
      </c>
      <c r="B62" s="447" t="s">
        <v>2570</v>
      </c>
    </row>
  </sheetData>
  <autoFilter ref="B1:B6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2" activePane="bottomLeft" state="frozen"/>
      <selection pane="bottomLeft" activeCell="A11" sqref="A11"/>
    </sheetView>
  </sheetViews>
  <sheetFormatPr defaultRowHeight="12.75" x14ac:dyDescent="0.2"/>
  <cols>
    <col min="1" max="1" width="34.85546875" customWidth="1"/>
    <col min="2" max="2" width="31.140625" customWidth="1"/>
  </cols>
  <sheetData>
    <row r="1" spans="1:2" x14ac:dyDescent="0.2">
      <c r="A1" s="182" t="s">
        <v>2572</v>
      </c>
      <c r="B1" s="182" t="s">
        <v>951</v>
      </c>
    </row>
    <row r="2" spans="1:2" x14ac:dyDescent="0.2">
      <c r="A2" s="461" t="s">
        <v>2739</v>
      </c>
      <c r="B2" t="s">
        <v>2738</v>
      </c>
    </row>
    <row r="3" spans="1:2" ht="15" x14ac:dyDescent="0.25">
      <c r="A3" s="447" t="s">
        <v>2547</v>
      </c>
      <c r="B3" s="447" t="s">
        <v>2546</v>
      </c>
    </row>
    <row r="4" spans="1:2" ht="15" x14ac:dyDescent="0.25">
      <c r="A4" s="447" t="s">
        <v>2551</v>
      </c>
      <c r="B4" s="447" t="s">
        <v>2550</v>
      </c>
    </row>
    <row r="5" spans="1:2" ht="15" x14ac:dyDescent="0.25">
      <c r="A5" s="447" t="s">
        <v>2555</v>
      </c>
      <c r="B5" s="447" t="s">
        <v>2554</v>
      </c>
    </row>
    <row r="6" spans="1:2" ht="15" x14ac:dyDescent="0.25">
      <c r="A6" s="447" t="s">
        <v>2559</v>
      </c>
      <c r="B6" s="447" t="s">
        <v>2558</v>
      </c>
    </row>
    <row r="7" spans="1:2" ht="15" x14ac:dyDescent="0.25">
      <c r="A7" s="447" t="s">
        <v>2563</v>
      </c>
      <c r="B7" s="447" t="s">
        <v>2562</v>
      </c>
    </row>
    <row r="8" spans="1:2" x14ac:dyDescent="0.2">
      <c r="A8" s="461" t="s">
        <v>2741</v>
      </c>
      <c r="B8" t="s">
        <v>2740</v>
      </c>
    </row>
    <row r="9" spans="1:2" x14ac:dyDescent="0.2">
      <c r="A9" s="461" t="s">
        <v>2743</v>
      </c>
      <c r="B9" t="s">
        <v>2742</v>
      </c>
    </row>
    <row r="10" spans="1:2" x14ac:dyDescent="0.2">
      <c r="A10" s="461" t="s">
        <v>2745</v>
      </c>
      <c r="B10" t="s">
        <v>2744</v>
      </c>
    </row>
    <row r="11" spans="1:2" x14ac:dyDescent="0.2">
      <c r="A11" s="461" t="s">
        <v>2747</v>
      </c>
      <c r="B11" t="s">
        <v>2746</v>
      </c>
    </row>
  </sheetData>
  <sheetProtection algorithmName="SHA-512" hashValue="RzHECdAj2/+qFeNfCI8x5e/psn4mPblfmX2l8qf2z3Us3LpHubG/e4jU2An/8KR1kP5LWFoJkF2VxDiKFl4hsw==" saltValue="GmbfZYwQzQI+t+aV36EaMw==" spinCount="100000" sheet="1" objects="1" scenarios="1"/>
  <autoFilter ref="B1:B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workbookViewId="0">
      <pane ySplit="1" topLeftCell="A18" activePane="bottomLeft" state="frozen"/>
      <selection pane="bottomLeft"/>
    </sheetView>
  </sheetViews>
  <sheetFormatPr defaultRowHeight="12.75" x14ac:dyDescent="0.2"/>
  <cols>
    <col min="1" max="1" width="34.85546875" customWidth="1"/>
    <col min="2" max="2" width="31.140625" customWidth="1"/>
  </cols>
  <sheetData>
    <row r="1" spans="1:2" ht="15" x14ac:dyDescent="0.25">
      <c r="A1" s="447" t="s">
        <v>2573</v>
      </c>
      <c r="B1" s="182" t="s">
        <v>225</v>
      </c>
    </row>
    <row r="2" spans="1:2" ht="15" x14ac:dyDescent="0.25">
      <c r="A2" s="447" t="s">
        <v>2341</v>
      </c>
      <c r="B2" s="447" t="s">
        <v>2340</v>
      </c>
    </row>
    <row r="3" spans="1:2" ht="15" x14ac:dyDescent="0.25">
      <c r="A3" s="447" t="s">
        <v>2345</v>
      </c>
      <c r="B3" s="447" t="s">
        <v>2344</v>
      </c>
    </row>
    <row r="4" spans="1:2" ht="15" x14ac:dyDescent="0.25">
      <c r="A4" s="447" t="s">
        <v>2349</v>
      </c>
      <c r="B4" s="447" t="s">
        <v>2348</v>
      </c>
    </row>
    <row r="5" spans="1:2" ht="15" x14ac:dyDescent="0.25">
      <c r="A5" s="447" t="s">
        <v>2353</v>
      </c>
      <c r="B5" s="447" t="s">
        <v>2352</v>
      </c>
    </row>
    <row r="6" spans="1:2" ht="15" x14ac:dyDescent="0.25">
      <c r="A6" s="447" t="s">
        <v>2357</v>
      </c>
      <c r="B6" s="447" t="s">
        <v>2356</v>
      </c>
    </row>
    <row r="7" spans="1:2" ht="15" x14ac:dyDescent="0.25">
      <c r="A7" s="447" t="s">
        <v>2361</v>
      </c>
      <c r="B7" s="447" t="s">
        <v>2360</v>
      </c>
    </row>
    <row r="8" spans="1:2" ht="15" x14ac:dyDescent="0.25">
      <c r="A8" s="447" t="s">
        <v>2365</v>
      </c>
      <c r="B8" s="447" t="s">
        <v>2364</v>
      </c>
    </row>
    <row r="9" spans="1:2" ht="15" x14ac:dyDescent="0.25">
      <c r="A9" s="447" t="s">
        <v>2369</v>
      </c>
      <c r="B9" s="447" t="s">
        <v>2368</v>
      </c>
    </row>
    <row r="10" spans="1:2" ht="15" x14ac:dyDescent="0.25">
      <c r="A10" s="447" t="s">
        <v>2373</v>
      </c>
      <c r="B10" s="447" t="s">
        <v>2372</v>
      </c>
    </row>
    <row r="11" spans="1:2" ht="15" x14ac:dyDescent="0.25">
      <c r="A11" s="447" t="s">
        <v>2377</v>
      </c>
      <c r="B11" s="447" t="s">
        <v>2376</v>
      </c>
    </row>
    <row r="12" spans="1:2" ht="15" x14ac:dyDescent="0.25">
      <c r="A12" s="447" t="s">
        <v>2381</v>
      </c>
      <c r="B12" s="447" t="s">
        <v>2380</v>
      </c>
    </row>
    <row r="13" spans="1:2" ht="15" x14ac:dyDescent="0.25">
      <c r="A13" s="447" t="s">
        <v>2385</v>
      </c>
      <c r="B13" s="447" t="s">
        <v>2384</v>
      </c>
    </row>
    <row r="14" spans="1:2" ht="15" x14ac:dyDescent="0.25">
      <c r="A14" s="447" t="s">
        <v>2389</v>
      </c>
      <c r="B14" s="447" t="s">
        <v>2388</v>
      </c>
    </row>
    <row r="15" spans="1:2" ht="15" x14ac:dyDescent="0.25">
      <c r="A15" s="447" t="s">
        <v>2393</v>
      </c>
      <c r="B15" s="447" t="s">
        <v>2392</v>
      </c>
    </row>
    <row r="16" spans="1:2" ht="15" x14ac:dyDescent="0.25">
      <c r="A16" s="447" t="s">
        <v>2397</v>
      </c>
      <c r="B16" s="447" t="s">
        <v>2396</v>
      </c>
    </row>
    <row r="17" spans="1:2" ht="15" x14ac:dyDescent="0.25">
      <c r="A17" s="447" t="s">
        <v>2401</v>
      </c>
      <c r="B17" s="447" t="s">
        <v>2400</v>
      </c>
    </row>
    <row r="18" spans="1:2" ht="15" x14ac:dyDescent="0.25">
      <c r="A18" s="447" t="s">
        <v>2405</v>
      </c>
      <c r="B18" s="447" t="s">
        <v>2404</v>
      </c>
    </row>
    <row r="19" spans="1:2" ht="15" x14ac:dyDescent="0.25">
      <c r="A19" s="447" t="s">
        <v>2409</v>
      </c>
      <c r="B19" s="447" t="s">
        <v>2408</v>
      </c>
    </row>
    <row r="20" spans="1:2" ht="15" x14ac:dyDescent="0.25">
      <c r="A20" s="447" t="s">
        <v>2413</v>
      </c>
      <c r="B20" s="447" t="s">
        <v>2412</v>
      </c>
    </row>
    <row r="21" spans="1:2" ht="15" x14ac:dyDescent="0.25">
      <c r="A21" s="447" t="s">
        <v>2417</v>
      </c>
      <c r="B21" s="447" t="s">
        <v>2416</v>
      </c>
    </row>
    <row r="22" spans="1:2" ht="15" x14ac:dyDescent="0.25">
      <c r="A22" s="447" t="s">
        <v>2421</v>
      </c>
      <c r="B22" s="447" t="s">
        <v>2420</v>
      </c>
    </row>
    <row r="23" spans="1:2" ht="15" x14ac:dyDescent="0.25">
      <c r="A23" s="447" t="s">
        <v>2425</v>
      </c>
      <c r="B23" s="447" t="s">
        <v>2424</v>
      </c>
    </row>
    <row r="24" spans="1:2" ht="15" x14ac:dyDescent="0.25">
      <c r="A24" s="447" t="s">
        <v>2429</v>
      </c>
      <c r="B24" s="447" t="s">
        <v>2428</v>
      </c>
    </row>
    <row r="25" spans="1:2" ht="15" x14ac:dyDescent="0.25">
      <c r="A25" s="447" t="s">
        <v>2433</v>
      </c>
      <c r="B25" s="447" t="s">
        <v>2432</v>
      </c>
    </row>
    <row r="26" spans="1:2" ht="15" x14ac:dyDescent="0.25">
      <c r="A26" s="447" t="s">
        <v>2437</v>
      </c>
      <c r="B26" s="447" t="s">
        <v>2436</v>
      </c>
    </row>
    <row r="27" spans="1:2" ht="15" x14ac:dyDescent="0.25">
      <c r="A27" s="447" t="s">
        <v>2441</v>
      </c>
      <c r="B27" s="447" t="s">
        <v>2440</v>
      </c>
    </row>
    <row r="28" spans="1:2" ht="15" x14ac:dyDescent="0.25">
      <c r="A28" s="447" t="s">
        <v>2445</v>
      </c>
      <c r="B28" s="447" t="s">
        <v>2444</v>
      </c>
    </row>
    <row r="29" spans="1:2" ht="15" x14ac:dyDescent="0.25">
      <c r="A29" s="447" t="s">
        <v>2449</v>
      </c>
      <c r="B29" s="447" t="s">
        <v>2448</v>
      </c>
    </row>
    <row r="30" spans="1:2" ht="15" x14ac:dyDescent="0.25">
      <c r="A30" s="447" t="s">
        <v>2453</v>
      </c>
      <c r="B30" s="447" t="s">
        <v>2452</v>
      </c>
    </row>
    <row r="31" spans="1:2" ht="15" x14ac:dyDescent="0.25">
      <c r="A31" s="447" t="s">
        <v>2457</v>
      </c>
      <c r="B31" s="447" t="s">
        <v>2456</v>
      </c>
    </row>
    <row r="32" spans="1:2" ht="15" x14ac:dyDescent="0.25">
      <c r="A32" s="447" t="s">
        <v>2461</v>
      </c>
      <c r="B32" s="447" t="s">
        <v>2460</v>
      </c>
    </row>
    <row r="33" spans="1:2" ht="15" x14ac:dyDescent="0.25">
      <c r="A33" s="447" t="s">
        <v>2465</v>
      </c>
      <c r="B33" s="447" t="s">
        <v>2464</v>
      </c>
    </row>
    <row r="34" spans="1:2" ht="15" x14ac:dyDescent="0.25">
      <c r="A34" s="447" t="s">
        <v>2469</v>
      </c>
      <c r="B34" s="447" t="s">
        <v>2468</v>
      </c>
    </row>
    <row r="35" spans="1:2" ht="15" x14ac:dyDescent="0.25">
      <c r="A35" s="447" t="s">
        <v>2473</v>
      </c>
      <c r="B35" s="447" t="s">
        <v>2472</v>
      </c>
    </row>
    <row r="36" spans="1:2" ht="15" x14ac:dyDescent="0.25">
      <c r="A36" s="447" t="s">
        <v>2477</v>
      </c>
      <c r="B36" s="447" t="s">
        <v>2476</v>
      </c>
    </row>
    <row r="37" spans="1:2" ht="15" x14ac:dyDescent="0.25">
      <c r="A37" s="447" t="s">
        <v>2481</v>
      </c>
      <c r="B37" s="447" t="s">
        <v>2480</v>
      </c>
    </row>
    <row r="38" spans="1:2" ht="15" x14ac:dyDescent="0.25">
      <c r="A38" s="447" t="s">
        <v>2485</v>
      </c>
      <c r="B38" s="447" t="s">
        <v>2484</v>
      </c>
    </row>
    <row r="39" spans="1:2" ht="15" x14ac:dyDescent="0.25">
      <c r="A39" s="447" t="s">
        <v>2489</v>
      </c>
      <c r="B39" s="447" t="s">
        <v>2488</v>
      </c>
    </row>
    <row r="40" spans="1:2" ht="15" x14ac:dyDescent="0.25">
      <c r="A40" s="447" t="s">
        <v>2493</v>
      </c>
      <c r="B40" s="447" t="s">
        <v>2492</v>
      </c>
    </row>
    <row r="41" spans="1:2" ht="15" x14ac:dyDescent="0.25">
      <c r="A41" s="447" t="s">
        <v>2497</v>
      </c>
      <c r="B41" s="447" t="s">
        <v>2496</v>
      </c>
    </row>
    <row r="42" spans="1:2" ht="15" x14ac:dyDescent="0.25">
      <c r="A42" s="447" t="s">
        <v>2501</v>
      </c>
      <c r="B42" s="447" t="s">
        <v>2500</v>
      </c>
    </row>
    <row r="43" spans="1:2" ht="15" x14ac:dyDescent="0.25">
      <c r="A43" s="447" t="s">
        <v>2505</v>
      </c>
      <c r="B43" s="447" t="s">
        <v>2504</v>
      </c>
    </row>
    <row r="44" spans="1:2" ht="15" x14ac:dyDescent="0.25">
      <c r="A44" s="447" t="s">
        <v>2509</v>
      </c>
      <c r="B44" s="447" t="s">
        <v>2508</v>
      </c>
    </row>
    <row r="45" spans="1:2" ht="15" x14ac:dyDescent="0.25">
      <c r="A45" s="447" t="s">
        <v>2513</v>
      </c>
      <c r="B45" s="447" t="s">
        <v>2512</v>
      </c>
    </row>
    <row r="46" spans="1:2" ht="15" x14ac:dyDescent="0.25">
      <c r="A46" s="447" t="s">
        <v>2517</v>
      </c>
      <c r="B46" s="447" t="s">
        <v>2516</v>
      </c>
    </row>
    <row r="47" spans="1:2" ht="15" x14ac:dyDescent="0.25">
      <c r="A47" s="447" t="s">
        <v>2521</v>
      </c>
      <c r="B47" s="447" t="s">
        <v>2520</v>
      </c>
    </row>
    <row r="48" spans="1:2" ht="15" x14ac:dyDescent="0.25">
      <c r="A48" s="447" t="s">
        <v>2525</v>
      </c>
      <c r="B48" s="447" t="s">
        <v>2524</v>
      </c>
    </row>
    <row r="49" spans="1:2" ht="15" x14ac:dyDescent="0.25">
      <c r="A49" s="447" t="s">
        <v>2529</v>
      </c>
      <c r="B49" s="447" t="s">
        <v>2528</v>
      </c>
    </row>
    <row r="50" spans="1:2" ht="15" x14ac:dyDescent="0.25">
      <c r="A50" s="447" t="s">
        <v>2533</v>
      </c>
      <c r="B50" s="447" t="s">
        <v>2532</v>
      </c>
    </row>
    <row r="51" spans="1:2" ht="15" x14ac:dyDescent="0.25">
      <c r="A51" s="447" t="s">
        <v>2537</v>
      </c>
      <c r="B51" s="447" t="s">
        <v>2536</v>
      </c>
    </row>
    <row r="52" spans="1:2" ht="15" x14ac:dyDescent="0.25">
      <c r="A52" s="447" t="s">
        <v>2547</v>
      </c>
      <c r="B52" s="447" t="s">
        <v>2546</v>
      </c>
    </row>
    <row r="53" spans="1:2" ht="15" x14ac:dyDescent="0.25">
      <c r="A53" s="447" t="s">
        <v>2551</v>
      </c>
      <c r="B53" s="447" t="s">
        <v>2550</v>
      </c>
    </row>
    <row r="54" spans="1:2" ht="15" x14ac:dyDescent="0.25">
      <c r="A54" s="447" t="s">
        <v>2555</v>
      </c>
      <c r="B54" s="447" t="s">
        <v>2554</v>
      </c>
    </row>
    <row r="55" spans="1:2" ht="15" x14ac:dyDescent="0.25">
      <c r="A55" s="447" t="s">
        <v>2559</v>
      </c>
      <c r="B55" s="447" t="s">
        <v>2558</v>
      </c>
    </row>
    <row r="56" spans="1:2" ht="15" x14ac:dyDescent="0.25">
      <c r="A56" s="447" t="s">
        <v>2563</v>
      </c>
      <c r="B56" s="447" t="s">
        <v>2562</v>
      </c>
    </row>
  </sheetData>
  <autoFilter ref="B1:B57"/>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6"/>
  <sheetViews>
    <sheetView workbookViewId="0">
      <selection sqref="A1:C1"/>
    </sheetView>
  </sheetViews>
  <sheetFormatPr defaultColWidth="9.140625" defaultRowHeight="12.75" x14ac:dyDescent="0.2"/>
  <cols>
    <col min="1" max="1" width="32.5703125" style="83" bestFit="1" customWidth="1"/>
    <col min="2" max="2" width="6.85546875" style="88" bestFit="1" customWidth="1"/>
    <col min="3" max="3" width="6.85546875" style="85" bestFit="1" customWidth="1"/>
    <col min="4" max="9" width="9.140625" style="83"/>
    <col min="10" max="10" width="10.140625" style="83" bestFit="1" customWidth="1"/>
    <col min="11" max="16384" width="9.140625" style="83"/>
  </cols>
  <sheetData>
    <row r="1" spans="1:10" x14ac:dyDescent="0.2">
      <c r="A1" s="86" t="s">
        <v>686</v>
      </c>
      <c r="B1" s="87" t="s">
        <v>951</v>
      </c>
      <c r="C1" s="87" t="s">
        <v>951</v>
      </c>
    </row>
    <row r="2" spans="1:10" x14ac:dyDescent="0.2">
      <c r="A2" s="89" t="s">
        <v>2203</v>
      </c>
      <c r="B2" s="85" t="s">
        <v>2195</v>
      </c>
      <c r="C2" s="85" t="s">
        <v>2196</v>
      </c>
    </row>
    <row r="3" spans="1:10" x14ac:dyDescent="0.2">
      <c r="A3" s="89" t="s">
        <v>2204</v>
      </c>
      <c r="B3" s="85" t="s">
        <v>2197</v>
      </c>
      <c r="C3" s="85" t="s">
        <v>2198</v>
      </c>
    </row>
    <row r="4" spans="1:10" x14ac:dyDescent="0.2">
      <c r="A4" s="89" t="s">
        <v>2205</v>
      </c>
      <c r="B4" s="85" t="s">
        <v>2199</v>
      </c>
      <c r="C4" s="85" t="s">
        <v>2200</v>
      </c>
    </row>
    <row r="5" spans="1:10" x14ac:dyDescent="0.2">
      <c r="A5" s="89" t="s">
        <v>2206</v>
      </c>
      <c r="B5" s="85" t="s">
        <v>2201</v>
      </c>
      <c r="C5" s="85" t="s">
        <v>2202</v>
      </c>
    </row>
    <row r="6" spans="1:10" x14ac:dyDescent="0.2">
      <c r="A6" s="80" t="s">
        <v>963</v>
      </c>
      <c r="B6" s="84" t="s">
        <v>959</v>
      </c>
      <c r="C6" s="85" t="s">
        <v>960</v>
      </c>
    </row>
    <row r="7" spans="1:10" x14ac:dyDescent="0.2">
      <c r="A7" s="80" t="s">
        <v>964</v>
      </c>
      <c r="B7" s="84" t="s">
        <v>961</v>
      </c>
      <c r="C7" s="85" t="s">
        <v>962</v>
      </c>
    </row>
    <row r="8" spans="1:10" x14ac:dyDescent="0.2">
      <c r="A8" s="80" t="s">
        <v>965</v>
      </c>
      <c r="B8" s="84" t="s">
        <v>966</v>
      </c>
      <c r="C8" s="85" t="s">
        <v>967</v>
      </c>
    </row>
    <row r="9" spans="1:10" x14ac:dyDescent="0.2">
      <c r="A9" s="80" t="s">
        <v>978</v>
      </c>
      <c r="B9" s="84" t="s">
        <v>968</v>
      </c>
      <c r="C9" s="85" t="s">
        <v>969</v>
      </c>
    </row>
    <row r="10" spans="1:10" x14ac:dyDescent="0.2">
      <c r="A10" s="80" t="s">
        <v>979</v>
      </c>
      <c r="B10" s="84" t="s">
        <v>970</v>
      </c>
      <c r="C10" s="85" t="s">
        <v>971</v>
      </c>
    </row>
    <row r="11" spans="1:10" x14ac:dyDescent="0.2">
      <c r="A11" s="80" t="s">
        <v>980</v>
      </c>
      <c r="B11" s="84" t="s">
        <v>972</v>
      </c>
      <c r="C11" s="85" t="s">
        <v>973</v>
      </c>
    </row>
    <row r="12" spans="1:10" x14ac:dyDescent="0.2">
      <c r="A12" s="80" t="s">
        <v>915</v>
      </c>
      <c r="B12" s="84" t="s">
        <v>974</v>
      </c>
      <c r="C12" s="85" t="s">
        <v>975</v>
      </c>
    </row>
    <row r="13" spans="1:10" x14ac:dyDescent="0.2">
      <c r="A13" s="80" t="s">
        <v>918</v>
      </c>
      <c r="B13" s="84" t="s">
        <v>976</v>
      </c>
      <c r="C13" s="85" t="s">
        <v>977</v>
      </c>
    </row>
    <row r="14" spans="1:10" x14ac:dyDescent="0.2">
      <c r="A14" s="89" t="s">
        <v>1231</v>
      </c>
      <c r="B14" s="85" t="s">
        <v>1229</v>
      </c>
      <c r="C14" s="85" t="s">
        <v>1230</v>
      </c>
    </row>
    <row r="15" spans="1:10" x14ac:dyDescent="0.2">
      <c r="A15" s="89" t="s">
        <v>1234</v>
      </c>
      <c r="B15" s="85" t="s">
        <v>1232</v>
      </c>
      <c r="C15" s="85" t="s">
        <v>1233</v>
      </c>
    </row>
    <row r="16" spans="1:10" x14ac:dyDescent="0.2">
      <c r="A16" s="80"/>
      <c r="B16" s="85"/>
      <c r="J16" s="185"/>
    </row>
    <row r="17" spans="1:10" x14ac:dyDescent="0.2">
      <c r="A17" s="80"/>
      <c r="B17" s="85"/>
      <c r="J17" s="185"/>
    </row>
    <row r="18" spans="1:10" x14ac:dyDescent="0.2">
      <c r="A18" s="80"/>
      <c r="B18" s="85"/>
      <c r="J18" s="185"/>
    </row>
    <row r="19" spans="1:10" x14ac:dyDescent="0.2">
      <c r="A19" s="80"/>
      <c r="B19" s="85"/>
      <c r="J19" s="185"/>
    </row>
    <row r="20" spans="1:10" x14ac:dyDescent="0.2">
      <c r="A20" s="80"/>
      <c r="B20" s="84"/>
      <c r="J20" s="185"/>
    </row>
    <row r="21" spans="1:10" x14ac:dyDescent="0.2">
      <c r="A21" s="80"/>
      <c r="B21" s="84"/>
      <c r="J21" s="185"/>
    </row>
    <row r="22" spans="1:10" x14ac:dyDescent="0.2">
      <c r="A22" s="80"/>
      <c r="B22" s="84"/>
    </row>
    <row r="23" spans="1:10" x14ac:dyDescent="0.2">
      <c r="A23" s="80"/>
      <c r="B23" s="84"/>
    </row>
    <row r="24" spans="1:10" x14ac:dyDescent="0.2">
      <c r="A24" s="80"/>
      <c r="B24" s="84"/>
    </row>
    <row r="25" spans="1:10" x14ac:dyDescent="0.2">
      <c r="A25" s="80" t="s">
        <v>909</v>
      </c>
      <c r="B25" s="84" t="s">
        <v>910</v>
      </c>
      <c r="C25" s="85" t="s">
        <v>911</v>
      </c>
    </row>
    <row r="26" spans="1:10" x14ac:dyDescent="0.2">
      <c r="A26" s="80" t="s">
        <v>912</v>
      </c>
      <c r="B26" s="84" t="s">
        <v>913</v>
      </c>
      <c r="C26" s="85" t="s">
        <v>914</v>
      </c>
    </row>
    <row r="27" spans="1:10" x14ac:dyDescent="0.2">
      <c r="A27" s="80" t="s">
        <v>915</v>
      </c>
      <c r="B27" s="84" t="s">
        <v>916</v>
      </c>
      <c r="C27" s="85" t="s">
        <v>917</v>
      </c>
    </row>
    <row r="28" spans="1:10" x14ac:dyDescent="0.2">
      <c r="A28" s="80" t="s">
        <v>918</v>
      </c>
      <c r="B28" s="84" t="s">
        <v>919</v>
      </c>
      <c r="C28" s="85" t="s">
        <v>920</v>
      </c>
    </row>
    <row r="29" spans="1:10" x14ac:dyDescent="0.2">
      <c r="A29" s="80" t="s">
        <v>676</v>
      </c>
      <c r="B29" s="84">
        <v>8101</v>
      </c>
      <c r="C29" s="85">
        <v>8102</v>
      </c>
    </row>
    <row r="30" spans="1:10" x14ac:dyDescent="0.2">
      <c r="A30" s="80" t="s">
        <v>677</v>
      </c>
      <c r="B30" s="84">
        <v>8103</v>
      </c>
      <c r="C30" s="85">
        <v>8104</v>
      </c>
    </row>
    <row r="31" spans="1:10" x14ac:dyDescent="0.2">
      <c r="A31" s="80" t="s">
        <v>826</v>
      </c>
      <c r="B31" s="84">
        <v>8301</v>
      </c>
      <c r="C31" s="85">
        <v>8302</v>
      </c>
    </row>
    <row r="32" spans="1:10" x14ac:dyDescent="0.2">
      <c r="A32" s="80" t="s">
        <v>825</v>
      </c>
      <c r="B32" s="84">
        <v>8303</v>
      </c>
      <c r="C32" s="85">
        <v>8304</v>
      </c>
    </row>
    <row r="33" spans="1:3" x14ac:dyDescent="0.2">
      <c r="A33" s="80" t="s">
        <v>824</v>
      </c>
      <c r="B33" s="84">
        <v>8305</v>
      </c>
      <c r="C33" s="85">
        <v>8306</v>
      </c>
    </row>
    <row r="34" spans="1:3" x14ac:dyDescent="0.2">
      <c r="A34" s="80" t="s">
        <v>827</v>
      </c>
      <c r="B34" s="84">
        <v>8307</v>
      </c>
      <c r="C34" s="85">
        <v>8308</v>
      </c>
    </row>
    <row r="35" spans="1:3" x14ac:dyDescent="0.2">
      <c r="A35" s="80" t="s">
        <v>828</v>
      </c>
      <c r="B35" s="84">
        <v>8309</v>
      </c>
      <c r="C35" s="85">
        <v>8310</v>
      </c>
    </row>
    <row r="36" spans="1:3" x14ac:dyDescent="0.2">
      <c r="A36" s="80" t="s">
        <v>829</v>
      </c>
      <c r="B36" s="84">
        <v>8311</v>
      </c>
      <c r="C36" s="85">
        <v>8312</v>
      </c>
    </row>
    <row r="37" spans="1:3" x14ac:dyDescent="0.2">
      <c r="A37" s="80" t="s">
        <v>830</v>
      </c>
      <c r="B37" s="84">
        <v>8313</v>
      </c>
      <c r="C37" s="85">
        <v>8314</v>
      </c>
    </row>
    <row r="38" spans="1:3" x14ac:dyDescent="0.2">
      <c r="A38" s="80" t="s">
        <v>831</v>
      </c>
      <c r="B38" s="84">
        <v>8315</v>
      </c>
      <c r="C38" s="85">
        <v>8316</v>
      </c>
    </row>
    <row r="39" spans="1:3" x14ac:dyDescent="0.2">
      <c r="A39" s="80" t="s">
        <v>832</v>
      </c>
      <c r="B39" s="84">
        <v>8317</v>
      </c>
      <c r="C39" s="85">
        <v>8318</v>
      </c>
    </row>
    <row r="40" spans="1:3" x14ac:dyDescent="0.2">
      <c r="A40" s="80" t="s">
        <v>678</v>
      </c>
      <c r="B40" s="84">
        <v>8105</v>
      </c>
      <c r="C40" s="85">
        <v>8106</v>
      </c>
    </row>
    <row r="41" spans="1:3" x14ac:dyDescent="0.2">
      <c r="A41" s="80" t="s">
        <v>679</v>
      </c>
      <c r="B41" s="84">
        <v>8107</v>
      </c>
      <c r="C41" s="85">
        <v>8108</v>
      </c>
    </row>
    <row r="42" spans="1:3" x14ac:dyDescent="0.2">
      <c r="A42" s="80" t="s">
        <v>680</v>
      </c>
      <c r="B42" s="84">
        <v>8109</v>
      </c>
      <c r="C42" s="85">
        <v>8110</v>
      </c>
    </row>
    <row r="43" spans="1:3" x14ac:dyDescent="0.2">
      <c r="A43" s="80" t="s">
        <v>681</v>
      </c>
      <c r="B43" s="84">
        <v>8111</v>
      </c>
      <c r="C43" s="85">
        <v>8112</v>
      </c>
    </row>
    <row r="44" spans="1:3" x14ac:dyDescent="0.2">
      <c r="A44" s="80" t="s">
        <v>682</v>
      </c>
      <c r="B44" s="84">
        <v>8113</v>
      </c>
      <c r="C44" s="85">
        <v>8114</v>
      </c>
    </row>
    <row r="45" spans="1:3" x14ac:dyDescent="0.2">
      <c r="A45" s="80" t="s">
        <v>683</v>
      </c>
      <c r="B45" s="84">
        <v>8115</v>
      </c>
      <c r="C45" s="85">
        <v>8116</v>
      </c>
    </row>
    <row r="46" spans="1:3" x14ac:dyDescent="0.2">
      <c r="A46" s="80" t="s">
        <v>684</v>
      </c>
      <c r="B46" s="84">
        <v>8117</v>
      </c>
      <c r="C46" s="85">
        <v>8118</v>
      </c>
    </row>
    <row r="47" spans="1:3" x14ac:dyDescent="0.2">
      <c r="A47" s="80" t="s">
        <v>684</v>
      </c>
      <c r="B47" s="84">
        <v>8319</v>
      </c>
      <c r="C47" s="85">
        <v>8320</v>
      </c>
    </row>
    <row r="48" spans="1:3" x14ac:dyDescent="0.2">
      <c r="A48" s="80" t="s">
        <v>833</v>
      </c>
      <c r="B48" s="84">
        <v>8321</v>
      </c>
      <c r="C48" s="85">
        <v>8322</v>
      </c>
    </row>
    <row r="49" spans="1:3" x14ac:dyDescent="0.2">
      <c r="A49" s="80" t="s">
        <v>673</v>
      </c>
      <c r="B49" s="84">
        <v>8323</v>
      </c>
      <c r="C49" s="85">
        <v>8324</v>
      </c>
    </row>
    <row r="50" spans="1:3" x14ac:dyDescent="0.2">
      <c r="A50" s="80" t="s">
        <v>683</v>
      </c>
      <c r="B50" s="84">
        <v>8325</v>
      </c>
      <c r="C50" s="85">
        <v>8326</v>
      </c>
    </row>
    <row r="51" spans="1:3" x14ac:dyDescent="0.2">
      <c r="A51" s="80" t="s">
        <v>675</v>
      </c>
      <c r="B51" s="84">
        <v>8327</v>
      </c>
      <c r="C51" s="85">
        <v>8328</v>
      </c>
    </row>
    <row r="52" spans="1:3" x14ac:dyDescent="0.2">
      <c r="A52" s="80" t="s">
        <v>685</v>
      </c>
      <c r="B52" s="84">
        <v>8119</v>
      </c>
      <c r="C52" s="85">
        <v>8120</v>
      </c>
    </row>
    <row r="53" spans="1:3" x14ac:dyDescent="0.2">
      <c r="A53" s="80" t="s">
        <v>668</v>
      </c>
      <c r="B53" s="84">
        <v>8121</v>
      </c>
      <c r="C53" s="85">
        <v>8122</v>
      </c>
    </row>
    <row r="54" spans="1:3" x14ac:dyDescent="0.2">
      <c r="A54" s="80" t="s">
        <v>669</v>
      </c>
      <c r="B54" s="84">
        <v>8123</v>
      </c>
      <c r="C54" s="85">
        <v>8124</v>
      </c>
    </row>
    <row r="55" spans="1:3" x14ac:dyDescent="0.2">
      <c r="A55" s="80" t="s">
        <v>670</v>
      </c>
      <c r="B55" s="84">
        <v>8125</v>
      </c>
      <c r="C55" s="85">
        <v>8126</v>
      </c>
    </row>
    <row r="56" spans="1:3" x14ac:dyDescent="0.2">
      <c r="A56" s="80" t="s">
        <v>671</v>
      </c>
      <c r="B56" s="84">
        <v>8127</v>
      </c>
      <c r="C56" s="85">
        <v>8128</v>
      </c>
    </row>
    <row r="57" spans="1:3" x14ac:dyDescent="0.2">
      <c r="A57" s="80" t="s">
        <v>668</v>
      </c>
      <c r="B57" s="84">
        <v>8329</v>
      </c>
      <c r="C57" s="85">
        <v>8330</v>
      </c>
    </row>
    <row r="58" spans="1:3" x14ac:dyDescent="0.2">
      <c r="A58" s="80" t="s">
        <v>669</v>
      </c>
      <c r="B58" s="84">
        <v>8331</v>
      </c>
      <c r="C58" s="85">
        <v>8332</v>
      </c>
    </row>
    <row r="59" spans="1:3" x14ac:dyDescent="0.2">
      <c r="A59" s="80" t="s">
        <v>670</v>
      </c>
      <c r="B59" s="84">
        <v>8333</v>
      </c>
      <c r="C59" s="85">
        <v>8334</v>
      </c>
    </row>
    <row r="60" spans="1:3" x14ac:dyDescent="0.2">
      <c r="A60" s="80" t="s">
        <v>685</v>
      </c>
      <c r="B60" s="84">
        <v>8335</v>
      </c>
      <c r="C60" s="85">
        <v>8336</v>
      </c>
    </row>
    <row r="61" spans="1:3" x14ac:dyDescent="0.2">
      <c r="A61" s="80" t="s">
        <v>671</v>
      </c>
      <c r="B61" s="84">
        <v>8337</v>
      </c>
      <c r="C61" s="85">
        <v>8338</v>
      </c>
    </row>
    <row r="62" spans="1:3" x14ac:dyDescent="0.2">
      <c r="A62" s="80" t="s">
        <v>672</v>
      </c>
      <c r="B62" s="84">
        <v>8129</v>
      </c>
      <c r="C62" s="85">
        <v>8130</v>
      </c>
    </row>
    <row r="63" spans="1:3" x14ac:dyDescent="0.2">
      <c r="A63" s="80" t="s">
        <v>672</v>
      </c>
      <c r="B63" s="84">
        <v>8339</v>
      </c>
      <c r="C63" s="85">
        <v>8340</v>
      </c>
    </row>
    <row r="64" spans="1:3" x14ac:dyDescent="0.2">
      <c r="A64" s="80" t="s">
        <v>673</v>
      </c>
      <c r="B64" s="84">
        <v>8131</v>
      </c>
      <c r="C64" s="85">
        <v>8132</v>
      </c>
    </row>
    <row r="65" spans="1:3" x14ac:dyDescent="0.2">
      <c r="A65" s="80" t="s">
        <v>674</v>
      </c>
      <c r="B65" s="84">
        <v>8133</v>
      </c>
      <c r="C65" s="85">
        <v>8134</v>
      </c>
    </row>
    <row r="66" spans="1:3" x14ac:dyDescent="0.2">
      <c r="A66" s="80" t="s">
        <v>675</v>
      </c>
      <c r="B66" s="84">
        <v>8135</v>
      </c>
      <c r="C66" s="85">
        <v>8136</v>
      </c>
    </row>
  </sheetData>
  <sheetProtection password="E451" sheet="1" objects="1" scenarios="1"/>
  <phoneticPr fontId="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121"/>
  <sheetViews>
    <sheetView zoomScale="90" zoomScaleNormal="90" workbookViewId="0">
      <pane ySplit="18" topLeftCell="A19"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65"/>
      <c r="F1" s="368"/>
    </row>
    <row r="2" spans="1:6" s="11" customFormat="1" ht="15.75" thickBot="1" x14ac:dyDescent="0.3">
      <c r="A2" s="626" t="s">
        <v>222</v>
      </c>
      <c r="B2" s="627"/>
      <c r="C2" s="627"/>
      <c r="D2" s="627"/>
      <c r="E2" s="276"/>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66"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v>0</v>
      </c>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8"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ROUND((SUM(C19:C38)),2)</f>
        <v>0</v>
      </c>
      <c r="D39" s="63">
        <f>ROUND((SUM(D19:D38)),2)</f>
        <v>0</v>
      </c>
      <c r="E39" s="33">
        <f>ROUND((SUM(E19:E38)),2)</f>
        <v>0</v>
      </c>
      <c r="F39" s="73">
        <f>ROUND((SUM(F19:F38)),2)</f>
        <v>0</v>
      </c>
    </row>
    <row r="40" spans="1:6" s="11" customFormat="1" ht="5.25" customHeight="1" thickBot="1" x14ac:dyDescent="0.25">
      <c r="A40" s="375"/>
      <c r="B40" s="35"/>
      <c r="C40" s="36"/>
      <c r="D40" s="36"/>
      <c r="E40" s="36"/>
      <c r="F40" s="376"/>
    </row>
    <row r="41" spans="1:6" s="11" customFormat="1" ht="15.75" customHeight="1" thickBot="1" x14ac:dyDescent="0.3">
      <c r="A41" s="377" t="s">
        <v>224</v>
      </c>
      <c r="B41" s="204"/>
      <c r="C41" s="204"/>
      <c r="D41" s="204"/>
      <c r="E41" s="205"/>
      <c r="F41" s="378"/>
    </row>
    <row r="42" spans="1:6" s="11" customFormat="1" ht="15.75" customHeight="1" x14ac:dyDescent="0.2">
      <c r="A42" s="379" t="s">
        <v>207</v>
      </c>
      <c r="B42" s="39" t="s">
        <v>208</v>
      </c>
      <c r="C42" s="12">
        <f>'2024-BSI_AMT PAID'!D144</f>
        <v>0</v>
      </c>
      <c r="D42" s="12">
        <f>'2024-BSI_AMT TO BE PAID'!D144</f>
        <v>0</v>
      </c>
      <c r="E42" s="207"/>
      <c r="F42" s="380">
        <f t="shared" ref="F42:F65" si="1">ROUND((C42-D42),2)</f>
        <v>0</v>
      </c>
    </row>
    <row r="43" spans="1:6" s="11" customFormat="1" ht="15.75" customHeight="1" x14ac:dyDescent="0.2">
      <c r="A43" s="381" t="s">
        <v>790</v>
      </c>
      <c r="B43" s="31" t="s">
        <v>209</v>
      </c>
      <c r="C43" s="14">
        <f>ROUND(C99*0.062,2)</f>
        <v>0</v>
      </c>
      <c r="D43" s="14">
        <f>ROUND(D99*0.062,2)</f>
        <v>0</v>
      </c>
      <c r="E43" s="201"/>
      <c r="F43" s="66">
        <f t="shared" si="1"/>
        <v>0</v>
      </c>
    </row>
    <row r="44" spans="1:6" s="11" customFormat="1" ht="15.75" customHeight="1" x14ac:dyDescent="0.2">
      <c r="A44" s="381" t="s">
        <v>791</v>
      </c>
      <c r="B44" s="31" t="s">
        <v>210</v>
      </c>
      <c r="C44" s="14">
        <f>ROUND(C100*0.0145,2)</f>
        <v>0</v>
      </c>
      <c r="D44" s="14">
        <f>ROUND(D100*0.0145,2)</f>
        <v>0</v>
      </c>
      <c r="E44" s="201"/>
      <c r="F44" s="66">
        <f t="shared" si="1"/>
        <v>0</v>
      </c>
    </row>
    <row r="45" spans="1:6" s="11" customFormat="1" ht="15.75" customHeight="1" x14ac:dyDescent="0.2">
      <c r="A45" s="381" t="s">
        <v>792</v>
      </c>
      <c r="B45" s="31" t="s">
        <v>211</v>
      </c>
      <c r="C45" s="14">
        <v>0</v>
      </c>
      <c r="D45" s="14">
        <v>0</v>
      </c>
      <c r="E45" s="201"/>
      <c r="F45" s="66">
        <f t="shared" si="1"/>
        <v>0</v>
      </c>
    </row>
    <row r="46" spans="1:6" s="11" customFormat="1" ht="15.75" customHeight="1" x14ac:dyDescent="0.2">
      <c r="A46" s="67">
        <v>1</v>
      </c>
      <c r="B46" s="28" t="s">
        <v>213</v>
      </c>
      <c r="C46" s="14">
        <f>'2024-BSI_AMT PAID'!D145</f>
        <v>0</v>
      </c>
      <c r="D46" s="14">
        <f>'2024-BSI_AMT TO BE PAID'!D145</f>
        <v>0</v>
      </c>
      <c r="E46" s="201"/>
      <c r="F46" s="382">
        <f t="shared" si="1"/>
        <v>0</v>
      </c>
    </row>
    <row r="47" spans="1:6" s="11" customFormat="1" ht="15.75" customHeight="1" x14ac:dyDescent="0.2">
      <c r="A47" s="67">
        <v>1</v>
      </c>
      <c r="B47" s="28"/>
      <c r="C47" s="14"/>
      <c r="D47" s="14"/>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v>1</v>
      </c>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'2024-FORM GAO-70a'!D98</f>
        <v>0</v>
      </c>
      <c r="C70" s="44">
        <f>ROUND(SUM(C42:C69),2)</f>
        <v>0</v>
      </c>
      <c r="D70" s="44">
        <f>ROUND((SUM(D42:D69)),2)</f>
        <v>0</v>
      </c>
      <c r="E70" s="202"/>
      <c r="F70" s="386">
        <f>ROUND((SUM(F42:F69)),2)</f>
        <v>0</v>
      </c>
    </row>
    <row r="71" spans="1:6" s="11" customFormat="1" ht="15.75" customHeight="1" thickBot="1" x14ac:dyDescent="0.25">
      <c r="A71" s="385" t="s">
        <v>217</v>
      </c>
      <c r="B71" s="49"/>
      <c r="C71" s="44">
        <f>ROUND((C39-C35-C36-C38)-C70,2)</f>
        <v>0</v>
      </c>
      <c r="D71" s="44">
        <f>ROUND((D39-D35-D36-D38)-D70,2)</f>
        <v>0</v>
      </c>
      <c r="E71" s="387"/>
      <c r="F71" s="388">
        <f>ROUND((F39-F35-F36-F38)-F70,2)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MAX(ROUND((C99)*0.062,2),0)</f>
        <v>0</v>
      </c>
      <c r="D74" s="14">
        <f>MAX(ROUND((D99)*0.062,2),0)</f>
        <v>0</v>
      </c>
      <c r="E74" s="201"/>
      <c r="F74" s="383">
        <f>ROUND((C74-D74),2)</f>
        <v>0</v>
      </c>
    </row>
    <row r="75" spans="1:6" s="11" customFormat="1" ht="15.75" customHeight="1" x14ac:dyDescent="0.2">
      <c r="A75" s="381" t="s">
        <v>791</v>
      </c>
      <c r="B75" s="31" t="s">
        <v>220</v>
      </c>
      <c r="C75" s="14">
        <f>ROUND(C100*0.0145,2)</f>
        <v>0</v>
      </c>
      <c r="D75" s="14">
        <f>ROUND(D100*0.0145,2)</f>
        <v>0</v>
      </c>
      <c r="E75" s="201"/>
      <c r="F75" s="383">
        <f t="shared" ref="F75:F100" si="2">ROUND((C75-D75),2)</f>
        <v>0</v>
      </c>
    </row>
    <row r="76" spans="1:6" s="11" customFormat="1" ht="15.75" customHeight="1" x14ac:dyDescent="0.2">
      <c r="A76" s="381" t="s">
        <v>792</v>
      </c>
      <c r="B76" s="31" t="s">
        <v>221</v>
      </c>
      <c r="C76" s="14">
        <f>ROUND(C101*0.0145,2)</f>
        <v>0</v>
      </c>
      <c r="D76" s="14">
        <v>0</v>
      </c>
      <c r="E76" s="201"/>
      <c r="F76" s="383">
        <f t="shared" si="2"/>
        <v>0</v>
      </c>
    </row>
    <row r="77" spans="1:6" s="11" customFormat="1" ht="15.75" customHeight="1" x14ac:dyDescent="0.2">
      <c r="A77" s="67" t="s">
        <v>793</v>
      </c>
      <c r="B77" s="28" t="s">
        <v>794</v>
      </c>
      <c r="C77" s="14"/>
      <c r="D77" s="14"/>
      <c r="E77" s="201"/>
      <c r="F77" s="383">
        <f t="shared" si="2"/>
        <v>0</v>
      </c>
    </row>
    <row r="78" spans="1:6" s="11" customFormat="1" ht="15.75" customHeight="1" x14ac:dyDescent="0.2">
      <c r="A78" s="67">
        <v>1</v>
      </c>
      <c r="B78" s="28" t="s">
        <v>225</v>
      </c>
      <c r="C78" s="14">
        <f>IF(B9&lt;DATEVALUE("7/1/2014"),(ROUND(C99*0.0015,2)),(ROUND(C99*0,2)))</f>
        <v>0</v>
      </c>
      <c r="D78" s="14">
        <f>IF(B9&gt;=DATEVALUE("7/1/2014"),(ROUND(D99*0.001,2)),(ROUND(D99*0,2)))</f>
        <v>0</v>
      </c>
      <c r="E78" s="201"/>
      <c r="F78" s="383">
        <f t="shared" si="2"/>
        <v>0</v>
      </c>
    </row>
    <row r="79" spans="1:6" s="11" customFormat="1" ht="15.75" customHeight="1" x14ac:dyDescent="0.2">
      <c r="A79" s="395" t="s">
        <v>2048</v>
      </c>
      <c r="B79" s="286">
        <v>3800</v>
      </c>
      <c r="C79" s="58">
        <f>ROUND((C39-C29-C31-C30-C38-C37-C36-C35-C33-C32)*0.0061,2)</f>
        <v>0</v>
      </c>
      <c r="D79" s="58">
        <f>ROUND((D39-D29-D31-D30-D38-D37-D36-D35-D33-D32)*0.0061,2)</f>
        <v>0</v>
      </c>
      <c r="E79" s="201"/>
      <c r="F79" s="383">
        <f t="shared" si="2"/>
        <v>0</v>
      </c>
    </row>
    <row r="80" spans="1:6" s="11" customFormat="1" ht="15.75" customHeight="1" x14ac:dyDescent="0.2">
      <c r="A80" s="381" t="s">
        <v>1191</v>
      </c>
      <c r="B80" s="31">
        <v>3802</v>
      </c>
      <c r="C80" s="58">
        <f>ROUND((C39-C38-C29-C30-C31-C35-C37-C36-C33-C32)*0.0083,2)</f>
        <v>0</v>
      </c>
      <c r="D80" s="58">
        <f>IF(B9&lt;=DATEVALUE("9/11/2013"),(ROUND((D39-D29-D30-D31-D37-D36-D35-D33-D32)*0.0107,2)),(ROUND((D39-D38-D29-D30-D31-D35-D37-D36-D33-D32)*0.0083,2)))</f>
        <v>0</v>
      </c>
      <c r="E80" s="201"/>
      <c r="F80" s="383">
        <f t="shared" si="2"/>
        <v>0</v>
      </c>
    </row>
    <row r="81" spans="1:6" s="11" customFormat="1" ht="15.75" customHeight="1" x14ac:dyDescent="0.2">
      <c r="A81" s="381" t="s">
        <v>227</v>
      </c>
      <c r="B81" s="31">
        <v>3804</v>
      </c>
      <c r="C81" s="58">
        <f>ROUND((C39-C38-C29-C30-C31-C35-C37-C36-C33-C32)*0.004,2)</f>
        <v>0</v>
      </c>
      <c r="D81" s="58">
        <f>ROUND((D39-D38-D29-D30-D31-D37-D36-D35-D33-D32)*0.004,2)</f>
        <v>0</v>
      </c>
      <c r="E81" s="201"/>
      <c r="F81" s="383">
        <f t="shared" si="2"/>
        <v>0</v>
      </c>
    </row>
    <row r="82" spans="1:6" s="11" customFormat="1" ht="15.75" customHeight="1" x14ac:dyDescent="0.2">
      <c r="A82" s="381" t="s">
        <v>1891</v>
      </c>
      <c r="B82" s="31">
        <v>3806</v>
      </c>
      <c r="C82" s="58">
        <f>(C39)*0</f>
        <v>0</v>
      </c>
      <c r="D82" s="58">
        <f>(D39)*0</f>
        <v>0</v>
      </c>
      <c r="E82" s="201"/>
      <c r="F82" s="383">
        <f t="shared" si="2"/>
        <v>0</v>
      </c>
    </row>
    <row r="83" spans="1:6" s="11" customFormat="1" ht="15.75" customHeight="1" x14ac:dyDescent="0.2">
      <c r="A83" s="381" t="s">
        <v>15</v>
      </c>
      <c r="B83" s="31">
        <v>3810</v>
      </c>
      <c r="C83" s="58">
        <f>ROUND((C39-C38-C29-C30-C31-C33-C35-C36-C37-C32)*0.0003,2)</f>
        <v>0</v>
      </c>
      <c r="D83" s="58">
        <f>ROUND((D39-D38-D29-D30-D31-D33-D35-D36-D37-D32)*0.0003,2)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v>1</v>
      </c>
      <c r="B87" s="28"/>
      <c r="C87" s="57"/>
      <c r="D87" s="57"/>
      <c r="E87" s="201"/>
      <c r="F87" s="383"/>
    </row>
    <row r="88" spans="1:6" s="11" customFormat="1" ht="15.75" customHeight="1" x14ac:dyDescent="0.2">
      <c r="A88" s="67" t="s">
        <v>214</v>
      </c>
      <c r="B88" s="28"/>
      <c r="C88" s="54"/>
      <c r="D88" s="54"/>
      <c r="E88" s="201"/>
      <c r="F88" s="383">
        <f t="shared" si="2"/>
        <v>0</v>
      </c>
    </row>
    <row r="89" spans="1:6" s="11" customFormat="1" ht="15.75" customHeight="1" x14ac:dyDescent="0.2">
      <c r="A89" s="67" t="s">
        <v>215</v>
      </c>
      <c r="B89" s="28"/>
      <c r="C89" s="54"/>
      <c r="D89" s="5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5.75" customHeight="1" x14ac:dyDescent="0.2">
      <c r="A94" s="67">
        <v>1</v>
      </c>
      <c r="B94" s="28"/>
      <c r="C94" s="14"/>
      <c r="D94" s="14"/>
      <c r="E94" s="201"/>
      <c r="F94" s="383">
        <f t="shared" si="2"/>
        <v>0</v>
      </c>
    </row>
    <row r="95" spans="1:6" s="11" customFormat="1" ht="14.2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67">
        <v>1</v>
      </c>
      <c r="B97" s="28"/>
      <c r="C97" s="14"/>
      <c r="D97" s="14"/>
      <c r="E97" s="201"/>
      <c r="F97" s="383">
        <f t="shared" si="2"/>
        <v>0</v>
      </c>
    </row>
    <row r="98" spans="1:6" s="11" customFormat="1" ht="15.75" customHeight="1" x14ac:dyDescent="0.2">
      <c r="A98" s="396" t="s">
        <v>885</v>
      </c>
      <c r="B98" s="31"/>
      <c r="C98" s="158">
        <f>ROUND((C39-C49-C50-C51-C52-C53-C54-C55-C56-C60-C61-C62-C63-C29-C30-C31-C38),2)</f>
        <v>0</v>
      </c>
      <c r="D98" s="158">
        <f>ROUND((D39-D49-D50-D51-D52-D53-D54-D55-D56-D60-D61-D62-D63-D29-D30-D31-D38),2)</f>
        <v>0</v>
      </c>
      <c r="E98" s="201"/>
      <c r="F98" s="383">
        <f t="shared" si="2"/>
        <v>0</v>
      </c>
    </row>
    <row r="99" spans="1:6" s="11" customFormat="1" ht="15.75" customHeight="1" x14ac:dyDescent="0.2">
      <c r="A99" s="396" t="s">
        <v>223</v>
      </c>
      <c r="B99" s="31"/>
      <c r="C99" s="158">
        <f>ROUND((C39-C31-C51-C52-C53-C54-C55-C56-C29-C30-C34-C38),2)</f>
        <v>0</v>
      </c>
      <c r="D99" s="158">
        <f>ROUND((D39-D31-D51-D52-D53-D54-D55-D56-D29-D30-D34-D38),2)</f>
        <v>0</v>
      </c>
      <c r="E99" s="201"/>
      <c r="F99" s="383">
        <f t="shared" si="2"/>
        <v>0</v>
      </c>
    </row>
    <row r="100" spans="1:6" s="11" customFormat="1" ht="15.75" customHeight="1" x14ac:dyDescent="0.2">
      <c r="A100" s="396" t="s">
        <v>796</v>
      </c>
      <c r="B100" s="31"/>
      <c r="C100" s="158">
        <f>ROUND((C39-C31-C51-C52-C53-C54-C55-C56-C29-C30-C34-C38),2)</f>
        <v>0</v>
      </c>
      <c r="D100" s="158">
        <f>ROUND((D39-D31-D51-D52-D53-D54-D55-D56-D29-D30-D34-D38),2)</f>
        <v>0</v>
      </c>
      <c r="E100" s="201"/>
      <c r="F100" s="383">
        <f t="shared" si="2"/>
        <v>0</v>
      </c>
    </row>
    <row r="101" spans="1:6" s="11" customFormat="1" ht="15.75" customHeight="1" thickBot="1" x14ac:dyDescent="0.25">
      <c r="A101" s="397" t="s">
        <v>226</v>
      </c>
      <c r="B101" s="146"/>
      <c r="C101" s="147">
        <v>0</v>
      </c>
      <c r="D101" s="147">
        <v>0</v>
      </c>
      <c r="E101" s="201"/>
      <c r="F101" s="398">
        <f>ROUND((C101-D101),2)</f>
        <v>0</v>
      </c>
    </row>
    <row r="102" spans="1:6" s="11" customFormat="1" ht="10.5" customHeight="1" thickBot="1" x14ac:dyDescent="0.25">
      <c r="A102" s="426" t="s">
        <v>2191</v>
      </c>
      <c r="B102" s="399"/>
      <c r="C102" s="399"/>
      <c r="D102" s="399"/>
      <c r="E102" s="399"/>
      <c r="F102" s="400"/>
    </row>
    <row r="103" spans="1:6" s="11" customFormat="1" ht="41.25" customHeight="1" thickBot="1" x14ac:dyDescent="0.25">
      <c r="A103" s="611"/>
      <c r="B103" s="612"/>
      <c r="C103" s="612"/>
      <c r="D103" s="612"/>
      <c r="E103" s="612"/>
      <c r="F103" s="613"/>
    </row>
    <row r="104" spans="1:6" s="11" customFormat="1" ht="17.25" customHeight="1" thickBot="1" x14ac:dyDescent="0.25">
      <c r="A104" s="614" t="s">
        <v>136</v>
      </c>
      <c r="B104" s="615"/>
      <c r="C104" s="615"/>
      <c r="D104" s="615"/>
      <c r="E104" s="615"/>
      <c r="F104" s="616"/>
    </row>
    <row r="105" spans="1:6" s="11" customFormat="1" ht="50.25" customHeight="1" thickBot="1" x14ac:dyDescent="0.25">
      <c r="A105" s="617" t="str">
        <f>"I understand this repayment of wages includes a " &amp;IF( ($F$51+$F$44)=0,"",DOLLAR(($F$43+$F$44),2)&amp;"")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5" s="618"/>
      <c r="C105" s="618"/>
      <c r="D105" s="618"/>
      <c r="E105" s="618"/>
      <c r="F105" s="619"/>
    </row>
    <row r="106" spans="1:6" s="11" customFormat="1" ht="26.25" customHeight="1" thickBot="1" x14ac:dyDescent="0.25">
      <c r="A106" s="179" t="s">
        <v>126</v>
      </c>
      <c r="B106" s="620"/>
      <c r="C106" s="620"/>
      <c r="D106" s="621"/>
      <c r="E106" s="179" t="s">
        <v>127</v>
      </c>
      <c r="F106" s="464"/>
    </row>
    <row r="107" spans="1:6" s="11" customFormat="1" ht="15.75" x14ac:dyDescent="0.25">
      <c r="A107" s="417" t="s">
        <v>2038</v>
      </c>
      <c r="B107" s="404"/>
      <c r="C107" s="404"/>
      <c r="D107" s="404"/>
      <c r="E107" s="404"/>
      <c r="F107" s="405"/>
    </row>
    <row r="108" spans="1:6" s="11" customFormat="1" ht="30" customHeight="1" x14ac:dyDescent="0.2">
      <c r="A108" s="592"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8" s="593"/>
      <c r="C108" s="593"/>
      <c r="D108" s="593"/>
      <c r="E108" s="593"/>
      <c r="F108" s="594"/>
    </row>
    <row r="109" spans="1:6" s="11" customFormat="1" ht="36" customHeight="1" x14ac:dyDescent="0.2">
      <c r="A109" s="588" t="s">
        <v>2045</v>
      </c>
      <c r="B109" s="589"/>
      <c r="C109" s="589"/>
      <c r="D109" s="589"/>
      <c r="E109" s="589"/>
      <c r="F109" s="590"/>
    </row>
    <row r="110" spans="1:6" s="11" customFormat="1" ht="18" customHeight="1" thickBot="1" x14ac:dyDescent="0.3">
      <c r="A110" s="402" t="s">
        <v>126</v>
      </c>
      <c r="B110" s="591"/>
      <c r="C110" s="591"/>
      <c r="D110" s="591"/>
      <c r="E110" s="403" t="s">
        <v>2039</v>
      </c>
      <c r="F110" s="406"/>
    </row>
    <row r="111" spans="1:6" s="401" customFormat="1" ht="20.25" customHeight="1" thickBot="1" x14ac:dyDescent="0.25">
      <c r="A111" s="407" t="s">
        <v>2040</v>
      </c>
      <c r="B111" s="408"/>
      <c r="C111" s="408"/>
      <c r="D111" s="410" t="s">
        <v>2044</v>
      </c>
      <c r="E111" s="411"/>
      <c r="F111" s="409"/>
    </row>
    <row r="112" spans="1:6" s="11" customFormat="1" ht="12" customHeight="1" thickBot="1" x14ac:dyDescent="0.25">
      <c r="A112" s="581" t="s">
        <v>1033</v>
      </c>
      <c r="B112" s="582"/>
      <c r="C112" s="181" t="s">
        <v>888</v>
      </c>
      <c r="D112" s="180" t="s">
        <v>203</v>
      </c>
      <c r="E112" s="581" t="s">
        <v>90</v>
      </c>
      <c r="F112" s="583"/>
    </row>
    <row r="113" spans="1:6" s="11" customFormat="1" ht="27.75" customHeight="1" thickBot="1" x14ac:dyDescent="0.25">
      <c r="A113" s="584"/>
      <c r="B113" s="585"/>
      <c r="C113" s="143"/>
      <c r="D113" s="143"/>
      <c r="E113" s="584"/>
      <c r="F113" s="585"/>
    </row>
    <row r="114" spans="1:6" s="11" customFormat="1" ht="13.5" customHeight="1" thickBot="1" x14ac:dyDescent="0.25">
      <c r="A114" s="581" t="s">
        <v>88</v>
      </c>
      <c r="B114" s="582"/>
      <c r="C114" s="181" t="s">
        <v>89</v>
      </c>
      <c r="D114" s="180" t="s">
        <v>203</v>
      </c>
      <c r="E114" s="581" t="s">
        <v>90</v>
      </c>
      <c r="F114" s="583"/>
    </row>
    <row r="115" spans="1:6" s="11" customFormat="1" ht="27.75" customHeight="1" thickBot="1" x14ac:dyDescent="0.25">
      <c r="A115" s="584"/>
      <c r="B115" s="585"/>
      <c r="C115" s="143"/>
      <c r="D115" s="143"/>
      <c r="E115" s="584"/>
      <c r="F115" s="585"/>
    </row>
    <row r="116" spans="1:6" s="11" customFormat="1" ht="12.75" customHeight="1" thickBot="1" x14ac:dyDescent="0.25">
      <c r="A116" s="586" t="s">
        <v>87</v>
      </c>
      <c r="B116" s="587"/>
      <c r="C116" s="181" t="s">
        <v>886</v>
      </c>
      <c r="D116" s="181" t="s">
        <v>203</v>
      </c>
      <c r="E116" s="581" t="s">
        <v>90</v>
      </c>
      <c r="F116" s="583"/>
    </row>
    <row r="117" spans="1:6" s="11" customFormat="1" ht="27.75" customHeight="1" thickBot="1" x14ac:dyDescent="0.25">
      <c r="A117" s="579"/>
      <c r="B117" s="580"/>
      <c r="C117" s="144"/>
      <c r="D117" s="144"/>
      <c r="E117" s="579"/>
      <c r="F117" s="580"/>
    </row>
    <row r="118" spans="1:6" x14ac:dyDescent="0.2">
      <c r="A118" s="172" t="s">
        <v>2928</v>
      </c>
    </row>
    <row r="120" spans="1:6" x14ac:dyDescent="0.2">
      <c r="A120" s="20"/>
    </row>
    <row r="121" spans="1:6" x14ac:dyDescent="0.2">
      <c r="A121" s="21"/>
    </row>
  </sheetData>
  <sheetProtection algorithmName="SHA-512" hashValue="/idqLRu/j8zqIqbdfKZoPE3oZtp8fE0t071s5dUQWRCEW/RdpE4DSymoEnxTuYb0kzPqgFB6/qtbgo37f4FSFg==" saltValue="hTukFKShBlQN2Iuogl1fiw==" spinCount="100000" sheet="1" selectLockedCells="1"/>
  <protectedRanges>
    <protectedRange sqref="A7:B7 A9:B9 D9 D11:D14 F11:F13 F9 E4:F4" name="EE Data"/>
    <protectedRange sqref="C43:D45" name="FICA Taxes for MQGE EE"/>
    <protectedRange sqref="C19:E38" name="EE PAY"/>
    <protectedRange sqref="C48:D69" name="EE DEDUCTIONS"/>
    <protectedRange sqref="C98:D101" name="TAXABLE WAGES"/>
    <protectedRange sqref="C74:D97" name="ER DEDUCTIONS"/>
  </protectedRanges>
  <mergeCells count="35">
    <mergeCell ref="C6:D6"/>
    <mergeCell ref="A1:D1"/>
    <mergeCell ref="A2:D2"/>
    <mergeCell ref="B3:D3"/>
    <mergeCell ref="E3:F3"/>
    <mergeCell ref="E4:F4"/>
    <mergeCell ref="A108:F108"/>
    <mergeCell ref="E8:F8"/>
    <mergeCell ref="A10:B10"/>
    <mergeCell ref="A15:B15"/>
    <mergeCell ref="A16:A17"/>
    <mergeCell ref="B16:B17"/>
    <mergeCell ref="C16:C17"/>
    <mergeCell ref="D16:D17"/>
    <mergeCell ref="E16:E17"/>
    <mergeCell ref="F16:F17"/>
    <mergeCell ref="A72:B72"/>
    <mergeCell ref="A103:F103"/>
    <mergeCell ref="A104:F104"/>
    <mergeCell ref="A105:F105"/>
    <mergeCell ref="B106:D106"/>
    <mergeCell ref="A109:F109"/>
    <mergeCell ref="B110:D110"/>
    <mergeCell ref="A112:B112"/>
    <mergeCell ref="E112:F112"/>
    <mergeCell ref="A113:B113"/>
    <mergeCell ref="E113:F113"/>
    <mergeCell ref="A117:B117"/>
    <mergeCell ref="E117:F117"/>
    <mergeCell ref="A114:B114"/>
    <mergeCell ref="E114:F114"/>
    <mergeCell ref="A115:B115"/>
    <mergeCell ref="E115:F115"/>
    <mergeCell ref="A116:B116"/>
    <mergeCell ref="E116:F116"/>
  </mergeCells>
  <conditionalFormatting sqref="C20">
    <cfRule type="expression" dxfId="296" priority="57" stopIfTrue="1">
      <formula>$B$11=3</formula>
    </cfRule>
  </conditionalFormatting>
  <conditionalFormatting sqref="C21">
    <cfRule type="expression" dxfId="295" priority="56" stopIfTrue="1">
      <formula>$B$11=3</formula>
    </cfRule>
  </conditionalFormatting>
  <conditionalFormatting sqref="D20">
    <cfRule type="expression" dxfId="294" priority="55" stopIfTrue="1">
      <formula>$B$11=3</formula>
    </cfRule>
  </conditionalFormatting>
  <conditionalFormatting sqref="D21">
    <cfRule type="expression" dxfId="293" priority="54" stopIfTrue="1">
      <formula>$B$11=3</formula>
    </cfRule>
  </conditionalFormatting>
  <conditionalFormatting sqref="E20">
    <cfRule type="expression" dxfId="292" priority="53" stopIfTrue="1">
      <formula>$B$11=3</formula>
    </cfRule>
  </conditionalFormatting>
  <conditionalFormatting sqref="E21">
    <cfRule type="expression" dxfId="291" priority="52" stopIfTrue="1">
      <formula>$B$11=3</formula>
    </cfRule>
  </conditionalFormatting>
  <conditionalFormatting sqref="C22">
    <cfRule type="expression" dxfId="290" priority="51" stopIfTrue="1">
      <formula>$B$11=3</formula>
    </cfRule>
  </conditionalFormatting>
  <conditionalFormatting sqref="C23">
    <cfRule type="expression" dxfId="289" priority="50" stopIfTrue="1">
      <formula>$B$11=3</formula>
    </cfRule>
  </conditionalFormatting>
  <conditionalFormatting sqref="C24">
    <cfRule type="expression" dxfId="288" priority="49" stopIfTrue="1">
      <formula>$B$11=3</formula>
    </cfRule>
  </conditionalFormatting>
  <conditionalFormatting sqref="C25">
    <cfRule type="expression" dxfId="287" priority="48" stopIfTrue="1">
      <formula>$B$11=3</formula>
    </cfRule>
  </conditionalFormatting>
  <conditionalFormatting sqref="C26">
    <cfRule type="expression" dxfId="286" priority="47" stopIfTrue="1">
      <formula>$B$11=3</formula>
    </cfRule>
  </conditionalFormatting>
  <conditionalFormatting sqref="C27">
    <cfRule type="expression" dxfId="285" priority="46" stopIfTrue="1">
      <formula>$B$11=3</formula>
    </cfRule>
  </conditionalFormatting>
  <conditionalFormatting sqref="C28">
    <cfRule type="expression" dxfId="284" priority="45" stopIfTrue="1">
      <formula>$B$11=3</formula>
    </cfRule>
  </conditionalFormatting>
  <conditionalFormatting sqref="C29">
    <cfRule type="expression" dxfId="283" priority="44" stopIfTrue="1">
      <formula>$B$11=3</formula>
    </cfRule>
  </conditionalFormatting>
  <conditionalFormatting sqref="C30">
    <cfRule type="expression" dxfId="282" priority="43" stopIfTrue="1">
      <formula>$B$11=3</formula>
    </cfRule>
  </conditionalFormatting>
  <conditionalFormatting sqref="C31">
    <cfRule type="expression" dxfId="281" priority="42" stopIfTrue="1">
      <formula>$B$11=3</formula>
    </cfRule>
  </conditionalFormatting>
  <conditionalFormatting sqref="C32">
    <cfRule type="expression" dxfId="280" priority="41" stopIfTrue="1">
      <formula>$B$11=3</formula>
    </cfRule>
  </conditionalFormatting>
  <conditionalFormatting sqref="C33">
    <cfRule type="expression" dxfId="279" priority="40" stopIfTrue="1">
      <formula>$B$11=3</formula>
    </cfRule>
  </conditionalFormatting>
  <conditionalFormatting sqref="C34">
    <cfRule type="expression" dxfId="278" priority="39" stopIfTrue="1">
      <formula>$B$11=3</formula>
    </cfRule>
  </conditionalFormatting>
  <conditionalFormatting sqref="C35">
    <cfRule type="expression" dxfId="277" priority="38" stopIfTrue="1">
      <formula>$B$11=3</formula>
    </cfRule>
  </conditionalFormatting>
  <conditionalFormatting sqref="C36">
    <cfRule type="expression" dxfId="276" priority="37" stopIfTrue="1">
      <formula>$B$11=3</formula>
    </cfRule>
  </conditionalFormatting>
  <conditionalFormatting sqref="C37">
    <cfRule type="expression" dxfId="275" priority="36" stopIfTrue="1">
      <formula>$B$11=3</formula>
    </cfRule>
  </conditionalFormatting>
  <conditionalFormatting sqref="C38">
    <cfRule type="expression" dxfId="274" priority="35" stopIfTrue="1">
      <formula>$B$11=3</formula>
    </cfRule>
  </conditionalFormatting>
  <conditionalFormatting sqref="E22">
    <cfRule type="expression" dxfId="273" priority="34" stopIfTrue="1">
      <formula>$B$11=3</formula>
    </cfRule>
  </conditionalFormatting>
  <conditionalFormatting sqref="E23">
    <cfRule type="expression" dxfId="272" priority="33" stopIfTrue="1">
      <formula>$B$11=3</formula>
    </cfRule>
  </conditionalFormatting>
  <conditionalFormatting sqref="E24">
    <cfRule type="expression" dxfId="271" priority="32" stopIfTrue="1">
      <formula>$B$11=3</formula>
    </cfRule>
  </conditionalFormatting>
  <conditionalFormatting sqref="E25">
    <cfRule type="expression" dxfId="270" priority="31" stopIfTrue="1">
      <formula>$B$11=3</formula>
    </cfRule>
  </conditionalFormatting>
  <conditionalFormatting sqref="E26">
    <cfRule type="expression" dxfId="269" priority="30" stopIfTrue="1">
      <formula>$B$11=3</formula>
    </cfRule>
  </conditionalFormatting>
  <conditionalFormatting sqref="E27">
    <cfRule type="expression" dxfId="268" priority="29" stopIfTrue="1">
      <formula>$B$11=3</formula>
    </cfRule>
  </conditionalFormatting>
  <conditionalFormatting sqref="E28">
    <cfRule type="expression" dxfId="267" priority="28" stopIfTrue="1">
      <formula>$B$11=3</formula>
    </cfRule>
  </conditionalFormatting>
  <conditionalFormatting sqref="E29">
    <cfRule type="expression" dxfId="266" priority="27" stopIfTrue="1">
      <formula>$B$11=3</formula>
    </cfRule>
  </conditionalFormatting>
  <conditionalFormatting sqref="E30">
    <cfRule type="expression" dxfId="265" priority="26" stopIfTrue="1">
      <formula>$B$11=3</formula>
    </cfRule>
  </conditionalFormatting>
  <conditionalFormatting sqref="E31">
    <cfRule type="expression" dxfId="264" priority="25" stopIfTrue="1">
      <formula>$B$11=3</formula>
    </cfRule>
  </conditionalFormatting>
  <conditionalFormatting sqref="E32">
    <cfRule type="expression" dxfId="263" priority="24" stopIfTrue="1">
      <formula>$B$11=3</formula>
    </cfRule>
  </conditionalFormatting>
  <conditionalFormatting sqref="E33">
    <cfRule type="expression" dxfId="262" priority="23" stopIfTrue="1">
      <formula>$B$11=3</formula>
    </cfRule>
  </conditionalFormatting>
  <conditionalFormatting sqref="E34">
    <cfRule type="expression" dxfId="261" priority="22" stopIfTrue="1">
      <formula>$B$11=3</formula>
    </cfRule>
  </conditionalFormatting>
  <conditionalFormatting sqref="E35">
    <cfRule type="expression" dxfId="260" priority="21" stopIfTrue="1">
      <formula>$B$11=3</formula>
    </cfRule>
  </conditionalFormatting>
  <conditionalFormatting sqref="E36">
    <cfRule type="expression" dxfId="259" priority="20" stopIfTrue="1">
      <formula>$B$11=3</formula>
    </cfRule>
  </conditionalFormatting>
  <conditionalFormatting sqref="E37">
    <cfRule type="expression" dxfId="258" priority="19" stopIfTrue="1">
      <formula>$B$11=3</formula>
    </cfRule>
  </conditionalFormatting>
  <conditionalFormatting sqref="E38">
    <cfRule type="expression" dxfId="257" priority="18" stopIfTrue="1">
      <formula>$B$11=3</formula>
    </cfRule>
  </conditionalFormatting>
  <conditionalFormatting sqref="D29">
    <cfRule type="expression" dxfId="256" priority="17" stopIfTrue="1">
      <formula>$B$11=3</formula>
    </cfRule>
  </conditionalFormatting>
  <conditionalFormatting sqref="D30">
    <cfRule type="expression" dxfId="255" priority="16" stopIfTrue="1">
      <formula>$B$11=3</formula>
    </cfRule>
  </conditionalFormatting>
  <conditionalFormatting sqref="D31">
    <cfRule type="expression" dxfId="254" priority="15" stopIfTrue="1">
      <formula>$B$11=3</formula>
    </cfRule>
  </conditionalFormatting>
  <conditionalFormatting sqref="D32">
    <cfRule type="expression" dxfId="253" priority="14" stopIfTrue="1">
      <formula>$B$11=3</formula>
    </cfRule>
  </conditionalFormatting>
  <conditionalFormatting sqref="D33">
    <cfRule type="expression" dxfId="252" priority="13" stopIfTrue="1">
      <formula>$B$11=3</formula>
    </cfRule>
  </conditionalFormatting>
  <conditionalFormatting sqref="D34">
    <cfRule type="expression" dxfId="251" priority="12" stopIfTrue="1">
      <formula>$B$11=3</formula>
    </cfRule>
  </conditionalFormatting>
  <conditionalFormatting sqref="D35">
    <cfRule type="expression" dxfId="250" priority="11" stopIfTrue="1">
      <formula>$B$11=3</formula>
    </cfRule>
  </conditionalFormatting>
  <conditionalFormatting sqref="D36">
    <cfRule type="expression" dxfId="249" priority="10" stopIfTrue="1">
      <formula>$B$11=3</formula>
    </cfRule>
  </conditionalFormatting>
  <conditionalFormatting sqref="D37">
    <cfRule type="expression" dxfId="248" priority="9" stopIfTrue="1">
      <formula>$B$11=3</formula>
    </cfRule>
  </conditionalFormatting>
  <conditionalFormatting sqref="D38">
    <cfRule type="expression" dxfId="247" priority="8" stopIfTrue="1">
      <formula>$B$11=3</formula>
    </cfRule>
  </conditionalFormatting>
  <conditionalFormatting sqref="D24">
    <cfRule type="expression" dxfId="246" priority="7" stopIfTrue="1">
      <formula>$B$11=3</formula>
    </cfRule>
  </conditionalFormatting>
  <conditionalFormatting sqref="D25">
    <cfRule type="expression" dxfId="245" priority="6" stopIfTrue="1">
      <formula>$B$11=3</formula>
    </cfRule>
  </conditionalFormatting>
  <conditionalFormatting sqref="D26">
    <cfRule type="expression" dxfId="244" priority="5" stopIfTrue="1">
      <formula>$B$11=3</formula>
    </cfRule>
  </conditionalFormatting>
  <conditionalFormatting sqref="D27">
    <cfRule type="expression" dxfId="243" priority="4" stopIfTrue="1">
      <formula>$B$11=3</formula>
    </cfRule>
  </conditionalFormatting>
  <conditionalFormatting sqref="D28">
    <cfRule type="expression" dxfId="242" priority="3" stopIfTrue="1">
      <formula>$B$11=3</formula>
    </cfRule>
  </conditionalFormatting>
  <conditionalFormatting sqref="D23">
    <cfRule type="expression" dxfId="241" priority="2" stopIfTrue="1">
      <formula>$B$11=3</formula>
    </cfRule>
  </conditionalFormatting>
  <conditionalFormatting sqref="D22">
    <cfRule type="expression" dxfId="240"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9729"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329730"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329731"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329732"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329733"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329734"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329735"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329736"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329737"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329738"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29739"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29740"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329741"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329742" r:id="rId17" name="Drop Down 14">
              <controlPr defaultSize="0" autoLine="0" autoPict="0">
                <anchor moveWithCells="1">
                  <from>
                    <xdr:col>0</xdr:col>
                    <xdr:colOff>19050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29743"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329744"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329745"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29746"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29747"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329748"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329749"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29750"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329751"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29752"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29753"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29754"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29755"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29756"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329757"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329758"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329759"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329760"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329761"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329762"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329763"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329764"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329765"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329766"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29767"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329768"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29769"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770"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29771"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329772"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329773"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329774" r:id="rId49" name="Drop Down 46">
              <controlPr defaultSize="0" autoLine="0" autoPict="0">
                <anchor moveWithCells="1">
                  <from>
                    <xdr:col>0</xdr:col>
                    <xdr:colOff>19050</xdr:colOff>
                    <xdr:row>87</xdr:row>
                    <xdr:rowOff>0</xdr:rowOff>
                  </from>
                  <to>
                    <xdr:col>1</xdr:col>
                    <xdr:colOff>28575</xdr:colOff>
                    <xdr:row>88</xdr:row>
                    <xdr:rowOff>0</xdr:rowOff>
                  </to>
                </anchor>
              </controlPr>
            </control>
          </mc:Choice>
        </mc:AlternateContent>
        <mc:AlternateContent xmlns:mc="http://schemas.openxmlformats.org/markup-compatibility/2006">
          <mc:Choice Requires="x14">
            <control shapeId="329775" r:id="rId50" name="Drop Down 47">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329776"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329777" r:id="rId52" name="Drop Down 49">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329778" r:id="rId53" name="Drop Down 50">
              <controlPr defaultSize="0" autoLine="0" autoPict="0">
                <anchor moveWithCells="1">
                  <from>
                    <xdr:col>1</xdr:col>
                    <xdr:colOff>0</xdr:colOff>
                    <xdr:row>88</xdr:row>
                    <xdr:rowOff>0</xdr:rowOff>
                  </from>
                  <to>
                    <xdr:col>2</xdr:col>
                    <xdr:colOff>0</xdr:colOff>
                    <xdr:row>89</xdr:row>
                    <xdr:rowOff>9525</xdr:rowOff>
                  </to>
                </anchor>
              </controlPr>
            </control>
          </mc:Choice>
        </mc:AlternateContent>
        <mc:AlternateContent xmlns:mc="http://schemas.openxmlformats.org/markup-compatibility/2006">
          <mc:Choice Requires="x14">
            <control shapeId="329779" r:id="rId54" name="Drop Down 51">
              <controlPr defaultSize="0" autoLine="0" autoPict="0">
                <anchor moveWithCells="1">
                  <from>
                    <xdr:col>0</xdr:col>
                    <xdr:colOff>19050</xdr:colOff>
                    <xdr:row>89</xdr:row>
                    <xdr:rowOff>0</xdr:rowOff>
                  </from>
                  <to>
                    <xdr:col>1</xdr:col>
                    <xdr:colOff>9525</xdr:colOff>
                    <xdr:row>90</xdr:row>
                    <xdr:rowOff>0</xdr:rowOff>
                  </to>
                </anchor>
              </controlPr>
            </control>
          </mc:Choice>
        </mc:AlternateContent>
        <mc:AlternateContent xmlns:mc="http://schemas.openxmlformats.org/markup-compatibility/2006">
          <mc:Choice Requires="x14">
            <control shapeId="329780" r:id="rId55" name="Drop Down 52">
              <controlPr defaultSize="0" autoLine="0" autoPict="0">
                <anchor moveWithCells="1">
                  <from>
                    <xdr:col>1</xdr:col>
                    <xdr:colOff>0</xdr:colOff>
                    <xdr:row>89</xdr:row>
                    <xdr:rowOff>0</xdr:rowOff>
                  </from>
                  <to>
                    <xdr:col>2</xdr:col>
                    <xdr:colOff>0</xdr:colOff>
                    <xdr:row>90</xdr:row>
                    <xdr:rowOff>0</xdr:rowOff>
                  </to>
                </anchor>
              </controlPr>
            </control>
          </mc:Choice>
        </mc:AlternateContent>
        <mc:AlternateContent xmlns:mc="http://schemas.openxmlformats.org/markup-compatibility/2006">
          <mc:Choice Requires="x14">
            <control shapeId="329781"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29782"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329783"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29784"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329785"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329786"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329787"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329788"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329789"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329790" r:id="rId65" name="Drop Down 62">
              <controlPr defaultSize="0" autoLine="0" autoPict="0">
                <anchor moveWithCells="1">
                  <from>
                    <xdr:col>1</xdr:col>
                    <xdr:colOff>19050</xdr:colOff>
                    <xdr:row>30</xdr:row>
                    <xdr:rowOff>19050</xdr:rowOff>
                  </from>
                  <to>
                    <xdr:col>2</xdr:col>
                    <xdr:colOff>0</xdr:colOff>
                    <xdr:row>31</xdr:row>
                    <xdr:rowOff>28575</xdr:rowOff>
                  </to>
                </anchor>
              </controlPr>
            </control>
          </mc:Choice>
        </mc:AlternateContent>
        <mc:AlternateContent xmlns:mc="http://schemas.openxmlformats.org/markup-compatibility/2006">
          <mc:Choice Requires="x14">
            <control shapeId="329791"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329792"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329793"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29794"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29795"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29796"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29797" r:id="rId72" name="Drop Down 69">
              <controlPr defaultSize="0" autoLine="0" autoPict="0">
                <anchor moveWithCells="1">
                  <from>
                    <xdr:col>1</xdr:col>
                    <xdr:colOff>0</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329798"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329799"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329800"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329801" r:id="rId76" name="Drop Down 73">
              <controlPr defaultSize="0" autoLine="0" autoPict="0">
                <anchor moveWithCells="1">
                  <from>
                    <xdr:col>1</xdr:col>
                    <xdr:colOff>0</xdr:colOff>
                    <xdr:row>29</xdr:row>
                    <xdr:rowOff>19050</xdr:rowOff>
                  </from>
                  <to>
                    <xdr:col>1</xdr:col>
                    <xdr:colOff>885825</xdr:colOff>
                    <xdr:row>30</xdr:row>
                    <xdr:rowOff>28575</xdr:rowOff>
                  </to>
                </anchor>
              </controlPr>
            </control>
          </mc:Choice>
        </mc:AlternateContent>
        <mc:AlternateContent xmlns:mc="http://schemas.openxmlformats.org/markup-compatibility/2006">
          <mc:Choice Requires="x14">
            <control shapeId="329802"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329803"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329804"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329805"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06"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07"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329808"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09"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0"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11"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2"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3"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4"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15"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329816"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329817"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329818" r:id="rId93" name="Drop Down 90">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29819"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329820"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329821" r:id="rId96" name="Drop Down 93">
              <controlPr defaultSize="0" autoLine="0" autoPict="0">
                <anchor moveWithCells="1">
                  <from>
                    <xdr:col>0</xdr:col>
                    <xdr:colOff>19050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329822" r:id="rId97" name="Drop Down 94">
              <controlPr defaultSize="0" autoLine="0" autoPict="0">
                <anchor moveWithCells="1">
                  <from>
                    <xdr:col>1</xdr:col>
                    <xdr:colOff>0</xdr:colOff>
                    <xdr:row>89</xdr:row>
                    <xdr:rowOff>190500</xdr:rowOff>
                  </from>
                  <to>
                    <xdr:col>2</xdr:col>
                    <xdr:colOff>0</xdr:colOff>
                    <xdr:row>91</xdr:row>
                    <xdr:rowOff>0</xdr:rowOff>
                  </to>
                </anchor>
              </controlPr>
            </control>
          </mc:Choice>
        </mc:AlternateContent>
        <mc:AlternateContent xmlns:mc="http://schemas.openxmlformats.org/markup-compatibility/2006">
          <mc:Choice Requires="x14">
            <control shapeId="329823" r:id="rId98" name="Drop Down 95">
              <controlPr defaultSize="0" autoLine="0" autoPict="0">
                <anchor moveWithCells="1">
                  <from>
                    <xdr:col>0</xdr:col>
                    <xdr:colOff>0</xdr:colOff>
                    <xdr:row>90</xdr:row>
                    <xdr:rowOff>190500</xdr:rowOff>
                  </from>
                  <to>
                    <xdr:col>1</xdr:col>
                    <xdr:colOff>28575</xdr:colOff>
                    <xdr:row>91</xdr:row>
                    <xdr:rowOff>190500</xdr:rowOff>
                  </to>
                </anchor>
              </controlPr>
            </control>
          </mc:Choice>
        </mc:AlternateContent>
        <mc:AlternateContent xmlns:mc="http://schemas.openxmlformats.org/markup-compatibility/2006">
          <mc:Choice Requires="x14">
            <control shapeId="329824" r:id="rId99" name="Drop Down 96">
              <controlPr defaultSize="0" autoLine="0" autoPict="0">
                <anchor moveWithCells="1">
                  <from>
                    <xdr:col>1</xdr:col>
                    <xdr:colOff>0</xdr:colOff>
                    <xdr:row>91</xdr:row>
                    <xdr:rowOff>0</xdr:rowOff>
                  </from>
                  <to>
                    <xdr:col>2</xdr:col>
                    <xdr:colOff>0</xdr:colOff>
                    <xdr:row>92</xdr:row>
                    <xdr:rowOff>9525</xdr:rowOff>
                  </to>
                </anchor>
              </controlPr>
            </control>
          </mc:Choice>
        </mc:AlternateContent>
        <mc:AlternateContent xmlns:mc="http://schemas.openxmlformats.org/markup-compatibility/2006">
          <mc:Choice Requires="x14">
            <control shapeId="329825"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329826"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329827"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329828"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329829" r:id="rId104" name="Drop Down 101">
              <controlPr defaultSize="0" autoLine="0" autoPict="0">
                <anchor moveWithCells="1">
                  <from>
                    <xdr:col>0</xdr:col>
                    <xdr:colOff>0</xdr:colOff>
                    <xdr:row>92</xdr:row>
                    <xdr:rowOff>9525</xdr:rowOff>
                  </from>
                  <to>
                    <xdr:col>1</xdr:col>
                    <xdr:colOff>28575</xdr:colOff>
                    <xdr:row>93</xdr:row>
                    <xdr:rowOff>9525</xdr:rowOff>
                  </to>
                </anchor>
              </controlPr>
            </control>
          </mc:Choice>
        </mc:AlternateContent>
        <mc:AlternateContent xmlns:mc="http://schemas.openxmlformats.org/markup-compatibility/2006">
          <mc:Choice Requires="x14">
            <control shapeId="329830" r:id="rId105" name="Drop Down 102">
              <controlPr defaultSize="0" autoLine="0" autoPict="0">
                <anchor moveWithCells="1">
                  <from>
                    <xdr:col>1</xdr:col>
                    <xdr:colOff>0</xdr:colOff>
                    <xdr:row>92</xdr:row>
                    <xdr:rowOff>19050</xdr:rowOff>
                  </from>
                  <to>
                    <xdr:col>2</xdr:col>
                    <xdr:colOff>0</xdr:colOff>
                    <xdr:row>93</xdr:row>
                    <xdr:rowOff>28575</xdr:rowOff>
                  </to>
                </anchor>
              </controlPr>
            </control>
          </mc:Choice>
        </mc:AlternateContent>
        <mc:AlternateContent xmlns:mc="http://schemas.openxmlformats.org/markup-compatibility/2006">
          <mc:Choice Requires="x14">
            <control shapeId="329831" r:id="rId106" name="Drop Down 103">
              <controlPr defaultSize="0" autoLine="0" autoPict="0">
                <anchor moveWithCells="1">
                  <from>
                    <xdr:col>0</xdr:col>
                    <xdr:colOff>0</xdr:colOff>
                    <xdr:row>93</xdr:row>
                    <xdr:rowOff>28575</xdr:rowOff>
                  </from>
                  <to>
                    <xdr:col>1</xdr:col>
                    <xdr:colOff>0</xdr:colOff>
                    <xdr:row>94</xdr:row>
                    <xdr:rowOff>0</xdr:rowOff>
                  </to>
                </anchor>
              </controlPr>
            </control>
          </mc:Choice>
        </mc:AlternateContent>
        <mc:AlternateContent xmlns:mc="http://schemas.openxmlformats.org/markup-compatibility/2006">
          <mc:Choice Requires="x14">
            <control shapeId="329832" r:id="rId107" name="Drop Down 104">
              <controlPr defaultSize="0" autoLine="0" autoPict="0">
                <anchor moveWithCells="1">
                  <from>
                    <xdr:col>0</xdr:col>
                    <xdr:colOff>2752725</xdr:colOff>
                    <xdr:row>93</xdr:row>
                    <xdr:rowOff>28575</xdr:rowOff>
                  </from>
                  <to>
                    <xdr:col>1</xdr:col>
                    <xdr:colOff>885825</xdr:colOff>
                    <xdr:row>94</xdr:row>
                    <xdr:rowOff>0</xdr:rowOff>
                  </to>
                </anchor>
              </controlPr>
            </control>
          </mc:Choice>
        </mc:AlternateContent>
        <mc:AlternateContent xmlns:mc="http://schemas.openxmlformats.org/markup-compatibility/2006">
          <mc:Choice Requires="x14">
            <control shapeId="329833" r:id="rId108" name="Drop Down 105">
              <controlPr defaultSize="0" autoLine="0" autoPict="0">
                <anchor moveWithCells="1">
                  <from>
                    <xdr:col>1</xdr:col>
                    <xdr:colOff>9525</xdr:colOff>
                    <xdr:row>94</xdr:row>
                    <xdr:rowOff>9525</xdr:rowOff>
                  </from>
                  <to>
                    <xdr:col>2</xdr:col>
                    <xdr:colOff>0</xdr:colOff>
                    <xdr:row>95</xdr:row>
                    <xdr:rowOff>28575</xdr:rowOff>
                  </to>
                </anchor>
              </controlPr>
            </control>
          </mc:Choice>
        </mc:AlternateContent>
        <mc:AlternateContent xmlns:mc="http://schemas.openxmlformats.org/markup-compatibility/2006">
          <mc:Choice Requires="x14">
            <control shapeId="329834" r:id="rId109" name="Drop Down 106">
              <controlPr defaultSize="0" autoLine="0" autoPict="0">
                <anchor moveWithCells="1">
                  <from>
                    <xdr:col>0</xdr:col>
                    <xdr:colOff>0</xdr:colOff>
                    <xdr:row>94</xdr:row>
                    <xdr:rowOff>28575</xdr:rowOff>
                  </from>
                  <to>
                    <xdr:col>1</xdr:col>
                    <xdr:colOff>9525</xdr:colOff>
                    <xdr:row>95</xdr:row>
                    <xdr:rowOff>28575</xdr:rowOff>
                  </to>
                </anchor>
              </controlPr>
            </control>
          </mc:Choice>
        </mc:AlternateContent>
        <mc:AlternateContent xmlns:mc="http://schemas.openxmlformats.org/markup-compatibility/2006">
          <mc:Choice Requires="x14">
            <control shapeId="329835" r:id="rId110" name="Drop Down 107">
              <controlPr defaultSize="0" autoLine="0" autoPict="0">
                <anchor moveWithCells="1">
                  <from>
                    <xdr:col>1</xdr:col>
                    <xdr:colOff>19050</xdr:colOff>
                    <xdr:row>95</xdr:row>
                    <xdr:rowOff>19050</xdr:rowOff>
                  </from>
                  <to>
                    <xdr:col>1</xdr:col>
                    <xdr:colOff>885825</xdr:colOff>
                    <xdr:row>96</xdr:row>
                    <xdr:rowOff>28575</xdr:rowOff>
                  </to>
                </anchor>
              </controlPr>
            </control>
          </mc:Choice>
        </mc:AlternateContent>
        <mc:AlternateContent xmlns:mc="http://schemas.openxmlformats.org/markup-compatibility/2006">
          <mc:Choice Requires="x14">
            <control shapeId="329836" r:id="rId111" name="Drop Down 108">
              <controlPr defaultSize="0" autoLine="0" autoPict="0">
                <anchor moveWithCells="1">
                  <from>
                    <xdr:col>0</xdr:col>
                    <xdr:colOff>28575</xdr:colOff>
                    <xdr:row>95</xdr:row>
                    <xdr:rowOff>28575</xdr:rowOff>
                  </from>
                  <to>
                    <xdr:col>1</xdr:col>
                    <xdr:colOff>28575</xdr:colOff>
                    <xdr:row>96</xdr:row>
                    <xdr:rowOff>9525</xdr:rowOff>
                  </to>
                </anchor>
              </controlPr>
            </control>
          </mc:Choice>
        </mc:AlternateContent>
        <mc:AlternateContent xmlns:mc="http://schemas.openxmlformats.org/markup-compatibility/2006">
          <mc:Choice Requires="x14">
            <control shapeId="329837"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329838"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329839"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329840"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329841"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329842"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329843" r:id="rId118" name="Drop Down 115">
              <controlPr defaultSize="0" autoLine="0" autoPict="0">
                <anchor moveWithCells="1">
                  <from>
                    <xdr:col>1</xdr:col>
                    <xdr:colOff>19050</xdr:colOff>
                    <xdr:row>45</xdr:row>
                    <xdr:rowOff>0</xdr:rowOff>
                  </from>
                  <to>
                    <xdr:col>2</xdr:col>
                    <xdr:colOff>9525</xdr:colOff>
                    <xdr:row>46</xdr:row>
                    <xdr:rowOff>0</xdr:rowOff>
                  </to>
                </anchor>
              </controlPr>
            </control>
          </mc:Choice>
        </mc:AlternateContent>
        <mc:AlternateContent xmlns:mc="http://schemas.openxmlformats.org/markup-compatibility/2006">
          <mc:Choice Requires="x14">
            <control shapeId="329844" r:id="rId119" name="Drop Down 116">
              <controlPr defaultSize="0" autoLine="0" autoPict="0">
                <anchor moveWithCells="1">
                  <from>
                    <xdr:col>0</xdr:col>
                    <xdr:colOff>28575</xdr:colOff>
                    <xdr:row>45</xdr:row>
                    <xdr:rowOff>0</xdr:rowOff>
                  </from>
                  <to>
                    <xdr:col>1</xdr:col>
                    <xdr:colOff>28575</xdr:colOff>
                    <xdr:row>46</xdr:row>
                    <xdr:rowOff>19050</xdr:rowOff>
                  </to>
                </anchor>
              </controlPr>
            </control>
          </mc:Choice>
        </mc:AlternateContent>
        <mc:AlternateContent xmlns:mc="http://schemas.openxmlformats.org/markup-compatibility/2006">
          <mc:Choice Requires="x14">
            <control shapeId="329845" r:id="rId120" name="Drop Down 117">
              <controlPr defaultSize="0" autoLine="0" autoPict="0">
                <anchor moveWithCells="1">
                  <from>
                    <xdr:col>1</xdr:col>
                    <xdr:colOff>19050</xdr:colOff>
                    <xdr:row>46</xdr:row>
                    <xdr:rowOff>19050</xdr:rowOff>
                  </from>
                  <to>
                    <xdr:col>2</xdr:col>
                    <xdr:colOff>0</xdr:colOff>
                    <xdr:row>47</xdr:row>
                    <xdr:rowOff>19050</xdr:rowOff>
                  </to>
                </anchor>
              </controlPr>
            </control>
          </mc:Choice>
        </mc:AlternateContent>
        <mc:AlternateContent xmlns:mc="http://schemas.openxmlformats.org/markup-compatibility/2006">
          <mc:Choice Requires="x14">
            <control shapeId="329846" r:id="rId121" name="Drop Down 118">
              <controlPr defaultSize="0" autoLine="0" autoPict="0">
                <anchor moveWithCells="1">
                  <from>
                    <xdr:col>0</xdr:col>
                    <xdr:colOff>38100</xdr:colOff>
                    <xdr:row>46</xdr:row>
                    <xdr:rowOff>0</xdr:rowOff>
                  </from>
                  <to>
                    <xdr:col>1</xdr:col>
                    <xdr:colOff>9525</xdr:colOff>
                    <xdr:row>47</xdr:row>
                    <xdr:rowOff>19050</xdr:rowOff>
                  </to>
                </anchor>
              </controlPr>
            </control>
          </mc:Choice>
        </mc:AlternateContent>
        <mc:AlternateContent xmlns:mc="http://schemas.openxmlformats.org/markup-compatibility/2006">
          <mc:Choice Requires="x14">
            <control shapeId="329847" r:id="rId122" name="Drop Down 119">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329848" r:id="rId123" name="Drop Down 120">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329849" r:id="rId124" name="Drop Down 121">
              <controlPr locked="0" defaultSize="0" autoLine="0" autoPict="0">
                <anchor moveWithCells="1">
                  <from>
                    <xdr:col>1</xdr:col>
                    <xdr:colOff>9525</xdr:colOff>
                    <xdr:row>96</xdr:row>
                    <xdr:rowOff>9525</xdr:rowOff>
                  </from>
                  <to>
                    <xdr:col>2</xdr:col>
                    <xdr:colOff>0</xdr:colOff>
                    <xdr:row>97</xdr:row>
                    <xdr:rowOff>9525</xdr:rowOff>
                  </to>
                </anchor>
              </controlPr>
            </control>
          </mc:Choice>
        </mc:AlternateContent>
        <mc:AlternateContent xmlns:mc="http://schemas.openxmlformats.org/markup-compatibility/2006">
          <mc:Choice Requires="x14">
            <control shapeId="329850" r:id="rId125" name="Drop Down 122">
              <controlPr defaultSize="0" autoLine="0" autoPict="0">
                <anchor moveWithCells="1">
                  <from>
                    <xdr:col>0</xdr:col>
                    <xdr:colOff>19050</xdr:colOff>
                    <xdr:row>96</xdr:row>
                    <xdr:rowOff>9525</xdr:rowOff>
                  </from>
                  <to>
                    <xdr:col>0</xdr:col>
                    <xdr:colOff>2743200</xdr:colOff>
                    <xdr:row>97</xdr:row>
                    <xdr:rowOff>9525</xdr:rowOff>
                  </to>
                </anchor>
              </controlPr>
            </control>
          </mc:Choice>
        </mc:AlternateContent>
        <mc:AlternateContent xmlns:mc="http://schemas.openxmlformats.org/markup-compatibility/2006">
          <mc:Choice Requires="x14">
            <control shapeId="329851" r:id="rId126" name="Drop Down 123">
              <controlPr defaultSize="0" autoLine="0" autoPict="0">
                <anchor moveWithCells="1">
                  <from>
                    <xdr:col>1</xdr:col>
                    <xdr:colOff>0</xdr:colOff>
                    <xdr:row>48</xdr:row>
                    <xdr:rowOff>190500</xdr:rowOff>
                  </from>
                  <to>
                    <xdr:col>2</xdr:col>
                    <xdr:colOff>0</xdr:colOff>
                    <xdr:row>49</xdr:row>
                    <xdr:rowOff>190500</xdr:rowOff>
                  </to>
                </anchor>
              </controlPr>
            </control>
          </mc:Choice>
        </mc:AlternateContent>
        <mc:AlternateContent xmlns:mc="http://schemas.openxmlformats.org/markup-compatibility/2006">
          <mc:Choice Requires="x14">
            <control shapeId="329852" r:id="rId127" name="Drop Down 124">
              <controlPr defaultSize="0" autoLine="0" autoPict="0">
                <anchor moveWithCells="1">
                  <from>
                    <xdr:col>0</xdr:col>
                    <xdr:colOff>28575</xdr:colOff>
                    <xdr:row>49</xdr:row>
                    <xdr:rowOff>0</xdr:rowOff>
                  </from>
                  <to>
                    <xdr:col>1</xdr:col>
                    <xdr:colOff>9525</xdr:colOff>
                    <xdr:row>50</xdr:row>
                    <xdr:rowOff>0</xdr:rowOff>
                  </to>
                </anchor>
              </controlPr>
            </control>
          </mc:Choice>
        </mc:AlternateContent>
        <mc:AlternateContent xmlns:mc="http://schemas.openxmlformats.org/markup-compatibility/2006">
          <mc:Choice Requires="x14">
            <control shapeId="329853" r:id="rId128" name="Drop Down 125">
              <controlPr defaultSize="0" autoLine="0" autoPict="0">
                <anchor moveWithCells="1">
                  <from>
                    <xdr:col>1</xdr:col>
                    <xdr:colOff>0</xdr:colOff>
                    <xdr:row>86</xdr:row>
                    <xdr:rowOff>0</xdr:rowOff>
                  </from>
                  <to>
                    <xdr:col>2</xdr:col>
                    <xdr:colOff>0</xdr:colOff>
                    <xdr:row>87</xdr:row>
                    <xdr:rowOff>0</xdr:rowOff>
                  </to>
                </anchor>
              </controlPr>
            </control>
          </mc:Choice>
        </mc:AlternateContent>
        <mc:AlternateContent xmlns:mc="http://schemas.openxmlformats.org/markup-compatibility/2006">
          <mc:Choice Requires="x14">
            <control shapeId="329854" r:id="rId129" name="Drop Down 126">
              <controlPr defaultSize="0" autoLine="0" autoPict="0">
                <anchor moveWithCells="1">
                  <from>
                    <xdr:col>0</xdr:col>
                    <xdr:colOff>28575</xdr:colOff>
                    <xdr:row>85</xdr:row>
                    <xdr:rowOff>190500</xdr:rowOff>
                  </from>
                  <to>
                    <xdr:col>1</xdr:col>
                    <xdr:colOff>0</xdr:colOff>
                    <xdr:row>86</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B46:B47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21"/>
  <sheetViews>
    <sheetView workbookViewId="0">
      <selection activeCell="C4" sqref="C4"/>
    </sheetView>
  </sheetViews>
  <sheetFormatPr defaultColWidth="9.140625" defaultRowHeight="12.75" x14ac:dyDescent="0.2"/>
  <cols>
    <col min="1" max="1" width="28.85546875" style="83" bestFit="1" customWidth="1"/>
    <col min="2" max="2" width="15.85546875" style="83" bestFit="1" customWidth="1"/>
    <col min="3" max="3" width="13.140625" style="89" bestFit="1" customWidth="1"/>
    <col min="4" max="16384" width="9.140625" style="83"/>
  </cols>
  <sheetData>
    <row r="1" spans="1:3" x14ac:dyDescent="0.2">
      <c r="A1" s="86" t="s">
        <v>687</v>
      </c>
      <c r="B1" s="86" t="s">
        <v>951</v>
      </c>
      <c r="C1" s="86" t="s">
        <v>951</v>
      </c>
    </row>
    <row r="2" spans="1:3" x14ac:dyDescent="0.2">
      <c r="A2" s="89" t="s">
        <v>688</v>
      </c>
      <c r="B2" s="82" t="s">
        <v>1143</v>
      </c>
      <c r="C2" s="82" t="s">
        <v>1144</v>
      </c>
    </row>
    <row r="3" spans="1:3" x14ac:dyDescent="0.2">
      <c r="A3" s="89" t="s">
        <v>2800</v>
      </c>
      <c r="B3" s="82" t="s">
        <v>2799</v>
      </c>
      <c r="C3" s="82" t="s">
        <v>2801</v>
      </c>
    </row>
    <row r="4" spans="1:3" x14ac:dyDescent="0.2">
      <c r="A4" s="89" t="s">
        <v>894</v>
      </c>
      <c r="B4" s="82" t="s">
        <v>1145</v>
      </c>
      <c r="C4" s="82" t="s">
        <v>1146</v>
      </c>
    </row>
    <row r="5" spans="1:3" x14ac:dyDescent="0.2">
      <c r="A5" s="80" t="s">
        <v>1752</v>
      </c>
      <c r="B5" s="82" t="s">
        <v>1751</v>
      </c>
      <c r="C5" s="82" t="s">
        <v>1753</v>
      </c>
    </row>
    <row r="6" spans="1:3" x14ac:dyDescent="0.2">
      <c r="A6" s="80"/>
      <c r="B6" s="81"/>
      <c r="C6" s="81"/>
    </row>
    <row r="7" spans="1:3" x14ac:dyDescent="0.2">
      <c r="A7" s="80"/>
      <c r="B7" s="81"/>
      <c r="C7" s="81"/>
    </row>
    <row r="8" spans="1:3" x14ac:dyDescent="0.2">
      <c r="A8" s="80"/>
      <c r="B8" s="81"/>
      <c r="C8" s="81"/>
    </row>
    <row r="9" spans="1:3" x14ac:dyDescent="0.2">
      <c r="A9" s="80" t="s">
        <v>688</v>
      </c>
      <c r="B9" s="81" t="s">
        <v>892</v>
      </c>
      <c r="C9" s="81" t="s">
        <v>893</v>
      </c>
    </row>
    <row r="10" spans="1:3" x14ac:dyDescent="0.2">
      <c r="A10" s="80" t="s">
        <v>894</v>
      </c>
      <c r="B10" s="81" t="s">
        <v>895</v>
      </c>
      <c r="C10" s="81" t="s">
        <v>896</v>
      </c>
    </row>
    <row r="11" spans="1:3" x14ac:dyDescent="0.2">
      <c r="A11" s="80" t="s">
        <v>834</v>
      </c>
      <c r="B11" s="80">
        <v>8201</v>
      </c>
      <c r="C11" s="89">
        <v>8202</v>
      </c>
    </row>
    <row r="12" spans="1:3" x14ac:dyDescent="0.2">
      <c r="A12" s="80" t="s">
        <v>688</v>
      </c>
      <c r="B12" s="80">
        <v>8203</v>
      </c>
      <c r="C12" s="89">
        <v>8204</v>
      </c>
    </row>
    <row r="13" spans="1:3" x14ac:dyDescent="0.2">
      <c r="A13" s="80" t="s">
        <v>689</v>
      </c>
      <c r="B13" s="80">
        <v>8205</v>
      </c>
      <c r="C13" s="89">
        <v>8206</v>
      </c>
    </row>
    <row r="14" spans="1:3" x14ac:dyDescent="0.2">
      <c r="A14" s="80" t="s">
        <v>690</v>
      </c>
      <c r="B14" s="80">
        <v>8207</v>
      </c>
      <c r="C14" s="89">
        <v>8208</v>
      </c>
    </row>
    <row r="21" spans="2:3" x14ac:dyDescent="0.2">
      <c r="B21" s="90"/>
      <c r="C21" s="82"/>
    </row>
  </sheetData>
  <sheetProtection algorithmName="SHA-512" hashValue="IPtLwgZY7dwv/wa9rcvKOtuTXqC8j04bwQKv3AftESw+MaBML81H4nTkYsfVPDWlOXCBHNOu8WC0Ei4W2O1lzQ==" saltValue="6rHKhJVnnaEEpeAc4pQCHw==" spinCount="100000" sheet="1" objects="1" scenarios="1"/>
  <phoneticPr fontId="1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30"/>
  <sheetViews>
    <sheetView workbookViewId="0">
      <selection activeCell="A18" sqref="A18"/>
    </sheetView>
  </sheetViews>
  <sheetFormatPr defaultColWidth="9.140625" defaultRowHeight="12.75" x14ac:dyDescent="0.2"/>
  <cols>
    <col min="1" max="1" width="28.85546875" style="89" bestFit="1" customWidth="1"/>
    <col min="2" max="3" width="6.85546875" style="88" bestFit="1" customWidth="1"/>
    <col min="4" max="16384" width="9.140625" style="83"/>
  </cols>
  <sheetData>
    <row r="1" spans="1:3" x14ac:dyDescent="0.2">
      <c r="A1" s="86" t="s">
        <v>783</v>
      </c>
      <c r="B1" s="87" t="s">
        <v>951</v>
      </c>
      <c r="C1" s="87" t="s">
        <v>951</v>
      </c>
    </row>
    <row r="2" spans="1:3" x14ac:dyDescent="0.2">
      <c r="A2" s="89" t="s">
        <v>1989</v>
      </c>
      <c r="B2" s="85" t="s">
        <v>1988</v>
      </c>
      <c r="C2" s="87"/>
    </row>
    <row r="3" spans="1:3" x14ac:dyDescent="0.2">
      <c r="A3" s="89" t="s">
        <v>1991</v>
      </c>
      <c r="B3" s="85" t="s">
        <v>1990</v>
      </c>
      <c r="C3" s="87"/>
    </row>
    <row r="4" spans="1:3" x14ac:dyDescent="0.2">
      <c r="A4" s="89" t="s">
        <v>1993</v>
      </c>
      <c r="B4" s="85" t="s">
        <v>1992</v>
      </c>
      <c r="C4" s="87"/>
    </row>
    <row r="5" spans="1:3" x14ac:dyDescent="0.2">
      <c r="A5" s="89" t="s">
        <v>1995</v>
      </c>
      <c r="B5" s="85" t="s">
        <v>1994</v>
      </c>
      <c r="C5" s="87"/>
    </row>
    <row r="6" spans="1:3" x14ac:dyDescent="0.2">
      <c r="A6" s="431" t="s">
        <v>2217</v>
      </c>
      <c r="B6" s="431" t="s">
        <v>2226</v>
      </c>
      <c r="C6" s="431" t="s">
        <v>2208</v>
      </c>
    </row>
    <row r="7" spans="1:3" x14ac:dyDescent="0.2">
      <c r="A7" s="431" t="s">
        <v>2218</v>
      </c>
      <c r="B7" s="431" t="s">
        <v>2225</v>
      </c>
      <c r="C7" s="431" t="s">
        <v>2209</v>
      </c>
    </row>
    <row r="8" spans="1:3" x14ac:dyDescent="0.2">
      <c r="A8" s="431" t="s">
        <v>2219</v>
      </c>
      <c r="B8" s="431" t="s">
        <v>2224</v>
      </c>
      <c r="C8" s="431" t="s">
        <v>2212</v>
      </c>
    </row>
    <row r="9" spans="1:3" x14ac:dyDescent="0.2">
      <c r="A9" s="431" t="s">
        <v>2220</v>
      </c>
      <c r="B9" s="431" t="s">
        <v>2223</v>
      </c>
      <c r="C9" s="431" t="s">
        <v>2213</v>
      </c>
    </row>
    <row r="10" spans="1:3" x14ac:dyDescent="0.2">
      <c r="A10" s="431" t="s">
        <v>2221</v>
      </c>
      <c r="B10" s="431" t="s">
        <v>2222</v>
      </c>
      <c r="C10" s="431" t="s">
        <v>2216</v>
      </c>
    </row>
    <row r="11" spans="1:3" x14ac:dyDescent="0.2">
      <c r="A11" s="89" t="s">
        <v>1244</v>
      </c>
      <c r="B11" s="85" t="s">
        <v>1236</v>
      </c>
      <c r="C11" s="87"/>
    </row>
    <row r="12" spans="1:3" x14ac:dyDescent="0.2">
      <c r="A12" s="188" t="s">
        <v>1237</v>
      </c>
      <c r="B12" s="85" t="s">
        <v>1011</v>
      </c>
      <c r="C12" s="87"/>
    </row>
    <row r="13" spans="1:3" x14ac:dyDescent="0.2">
      <c r="A13" s="80" t="s">
        <v>999</v>
      </c>
      <c r="B13" s="84" t="s">
        <v>1001</v>
      </c>
      <c r="C13" s="85" t="s">
        <v>1002</v>
      </c>
    </row>
    <row r="14" spans="1:3" x14ac:dyDescent="0.2">
      <c r="A14" s="80" t="s">
        <v>1000</v>
      </c>
      <c r="B14" s="84" t="s">
        <v>1003</v>
      </c>
      <c r="C14" s="84" t="s">
        <v>1004</v>
      </c>
    </row>
    <row r="15" spans="1:3" x14ac:dyDescent="0.2">
      <c r="A15" s="89" t="s">
        <v>131</v>
      </c>
      <c r="B15" s="84" t="s">
        <v>132</v>
      </c>
      <c r="C15" s="87"/>
    </row>
    <row r="16" spans="1:3" x14ac:dyDescent="0.2">
      <c r="A16" s="89" t="s">
        <v>99</v>
      </c>
      <c r="B16" s="84" t="s">
        <v>98</v>
      </c>
    </row>
    <row r="17" spans="1:2" x14ac:dyDescent="0.2">
      <c r="A17" s="89" t="s">
        <v>101</v>
      </c>
      <c r="B17" s="84" t="s">
        <v>100</v>
      </c>
    </row>
    <row r="18" spans="1:2" x14ac:dyDescent="0.2">
      <c r="A18" s="89" t="s">
        <v>695</v>
      </c>
      <c r="B18" s="84" t="s">
        <v>102</v>
      </c>
    </row>
    <row r="19" spans="1:2" x14ac:dyDescent="0.2">
      <c r="A19" s="89" t="s">
        <v>953</v>
      </c>
      <c r="B19" s="84" t="s">
        <v>954</v>
      </c>
    </row>
    <row r="20" spans="1:2" ht="15" x14ac:dyDescent="0.25">
      <c r="A20" s="187"/>
      <c r="B20" s="186"/>
    </row>
    <row r="21" spans="1:2" ht="15" x14ac:dyDescent="0.25">
      <c r="A21" s="187"/>
      <c r="B21" s="186"/>
    </row>
    <row r="23" spans="1:2" x14ac:dyDescent="0.2">
      <c r="A23" s="89" t="s">
        <v>777</v>
      </c>
      <c r="B23" s="85">
        <v>3407</v>
      </c>
    </row>
    <row r="24" spans="1:2" x14ac:dyDescent="0.2">
      <c r="A24" s="89" t="s">
        <v>692</v>
      </c>
      <c r="B24" s="84">
        <v>7125</v>
      </c>
    </row>
    <row r="25" spans="1:2" x14ac:dyDescent="0.2">
      <c r="A25" s="89" t="s">
        <v>693</v>
      </c>
      <c r="B25" s="84">
        <v>7301</v>
      </c>
    </row>
    <row r="26" spans="1:2" x14ac:dyDescent="0.2">
      <c r="A26" s="89" t="s">
        <v>694</v>
      </c>
      <c r="B26" s="84">
        <v>7601</v>
      </c>
    </row>
    <row r="27" spans="1:2" x14ac:dyDescent="0.2">
      <c r="A27" s="89" t="s">
        <v>695</v>
      </c>
      <c r="B27" s="84">
        <v>7603</v>
      </c>
    </row>
    <row r="28" spans="1:2" x14ac:dyDescent="0.2">
      <c r="A28" s="89" t="s">
        <v>696</v>
      </c>
      <c r="B28" s="84">
        <v>7605</v>
      </c>
    </row>
    <row r="29" spans="1:2" x14ac:dyDescent="0.2">
      <c r="A29" s="89" t="s">
        <v>697</v>
      </c>
      <c r="B29" s="84">
        <v>7607</v>
      </c>
    </row>
    <row r="30" spans="1:2" x14ac:dyDescent="0.2">
      <c r="A30" s="89" t="s">
        <v>1017</v>
      </c>
      <c r="B30" s="84">
        <v>7609</v>
      </c>
    </row>
  </sheetData>
  <sheetProtection password="E451" sheet="1" objects="1" scenarios="1"/>
  <phoneticPr fontId="1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6"/>
  <sheetViews>
    <sheetView workbookViewId="0"/>
  </sheetViews>
  <sheetFormatPr defaultColWidth="9.140625" defaultRowHeight="12.75" x14ac:dyDescent="0.2"/>
  <cols>
    <col min="1" max="1" width="30.5703125" style="89" bestFit="1" customWidth="1"/>
    <col min="2" max="2" width="15.85546875" style="88" bestFit="1" customWidth="1"/>
    <col min="3" max="3" width="13.140625" style="89" bestFit="1" customWidth="1"/>
    <col min="4" max="16384" width="9.140625" style="83"/>
  </cols>
  <sheetData>
    <row r="1" spans="1:3" x14ac:dyDescent="0.2">
      <c r="A1" s="86" t="s">
        <v>784</v>
      </c>
      <c r="B1" s="87" t="s">
        <v>951</v>
      </c>
      <c r="C1" s="86"/>
    </row>
    <row r="2" spans="1:3" x14ac:dyDescent="0.2">
      <c r="A2" s="89" t="s">
        <v>775</v>
      </c>
      <c r="B2" s="85">
        <v>3403</v>
      </c>
    </row>
    <row r="3" spans="1:3" x14ac:dyDescent="0.2">
      <c r="A3" s="89" t="s">
        <v>778</v>
      </c>
      <c r="B3" s="85">
        <v>3409</v>
      </c>
    </row>
    <row r="4" spans="1:3" x14ac:dyDescent="0.2">
      <c r="A4" s="89" t="s">
        <v>1361</v>
      </c>
      <c r="B4" s="85">
        <v>3413</v>
      </c>
    </row>
    <row r="5" spans="1:3" x14ac:dyDescent="0.2">
      <c r="A5" s="89" t="s">
        <v>1985</v>
      </c>
      <c r="B5" s="85" t="s">
        <v>1984</v>
      </c>
    </row>
    <row r="6" spans="1:3" x14ac:dyDescent="0.2">
      <c r="A6" s="89" t="s">
        <v>1987</v>
      </c>
      <c r="B6" s="85" t="s">
        <v>1986</v>
      </c>
    </row>
    <row r="7" spans="1:3" x14ac:dyDescent="0.2">
      <c r="A7" s="89" t="s">
        <v>1983</v>
      </c>
      <c r="B7" s="85" t="s">
        <v>2596</v>
      </c>
    </row>
    <row r="8" spans="1:3" x14ac:dyDescent="0.2">
      <c r="A8" s="80" t="s">
        <v>1755</v>
      </c>
      <c r="B8" s="85" t="s">
        <v>1715</v>
      </c>
    </row>
    <row r="9" spans="1:3" x14ac:dyDescent="0.2">
      <c r="A9" s="80" t="s">
        <v>1756</v>
      </c>
      <c r="B9" s="85" t="s">
        <v>1716</v>
      </c>
    </row>
    <row r="10" spans="1:3" x14ac:dyDescent="0.2">
      <c r="A10" s="80" t="s">
        <v>1757</v>
      </c>
      <c r="B10" s="85" t="s">
        <v>1754</v>
      </c>
    </row>
    <row r="11" spans="1:3" x14ac:dyDescent="0.2">
      <c r="A11" s="80" t="s">
        <v>2803</v>
      </c>
      <c r="B11" s="85" t="s">
        <v>2802</v>
      </c>
    </row>
    <row r="12" spans="1:3" x14ac:dyDescent="0.2">
      <c r="A12" s="80" t="s">
        <v>1761</v>
      </c>
      <c r="B12" s="85" t="s">
        <v>1717</v>
      </c>
    </row>
    <row r="13" spans="1:3" x14ac:dyDescent="0.2">
      <c r="A13" s="80" t="s">
        <v>1760</v>
      </c>
      <c r="B13" s="85" t="s">
        <v>1718</v>
      </c>
    </row>
    <row r="14" spans="1:3" x14ac:dyDescent="0.2">
      <c r="A14" s="80" t="s">
        <v>1759</v>
      </c>
      <c r="B14" s="85" t="s">
        <v>1719</v>
      </c>
    </row>
    <row r="15" spans="1:3" x14ac:dyDescent="0.2">
      <c r="A15" s="80" t="s">
        <v>1758</v>
      </c>
      <c r="B15" s="85" t="s">
        <v>1720</v>
      </c>
    </row>
    <row r="16" spans="1:3" x14ac:dyDescent="0.2">
      <c r="A16" s="89" t="s">
        <v>955</v>
      </c>
      <c r="B16" s="84" t="s">
        <v>956</v>
      </c>
    </row>
    <row r="17" spans="1:3" x14ac:dyDescent="0.2">
      <c r="A17" s="89" t="s">
        <v>957</v>
      </c>
      <c r="B17" s="85" t="s">
        <v>1242</v>
      </c>
    </row>
    <row r="18" spans="1:3" x14ac:dyDescent="0.2">
      <c r="A18" s="89" t="s">
        <v>957</v>
      </c>
      <c r="B18" s="84" t="s">
        <v>958</v>
      </c>
    </row>
    <row r="19" spans="1:3" x14ac:dyDescent="0.2">
      <c r="A19" s="80" t="s">
        <v>1005</v>
      </c>
      <c r="B19" s="84" t="s">
        <v>1006</v>
      </c>
    </row>
    <row r="20" spans="1:3" x14ac:dyDescent="0.2">
      <c r="A20" s="188" t="s">
        <v>1983</v>
      </c>
      <c r="B20" s="85" t="s">
        <v>1982</v>
      </c>
    </row>
    <row r="21" spans="1:3" x14ac:dyDescent="0.2">
      <c r="A21" s="80" t="s">
        <v>897</v>
      </c>
      <c r="B21" s="84" t="s">
        <v>898</v>
      </c>
      <c r="C21" s="81"/>
    </row>
    <row r="22" spans="1:3" x14ac:dyDescent="0.2">
      <c r="A22" s="80" t="s">
        <v>899</v>
      </c>
      <c r="B22" s="84" t="s">
        <v>900</v>
      </c>
      <c r="C22" s="81"/>
    </row>
    <row r="23" spans="1:3" x14ac:dyDescent="0.2">
      <c r="A23" s="80" t="s">
        <v>901</v>
      </c>
      <c r="B23" s="84" t="s">
        <v>902</v>
      </c>
      <c r="C23" s="81"/>
    </row>
    <row r="24" spans="1:3" x14ac:dyDescent="0.2">
      <c r="A24" s="80" t="s">
        <v>903</v>
      </c>
      <c r="B24" s="84" t="s">
        <v>904</v>
      </c>
      <c r="C24" s="81"/>
    </row>
    <row r="25" spans="1:3" x14ac:dyDescent="0.2">
      <c r="A25" s="80" t="s">
        <v>905</v>
      </c>
      <c r="B25" s="84" t="s">
        <v>906</v>
      </c>
      <c r="C25" s="81"/>
    </row>
    <row r="26" spans="1:3" x14ac:dyDescent="0.2">
      <c r="A26" s="80" t="s">
        <v>907</v>
      </c>
      <c r="B26" s="84" t="s">
        <v>908</v>
      </c>
      <c r="C26" s="81"/>
    </row>
    <row r="27" spans="1:3" x14ac:dyDescent="0.2">
      <c r="A27" s="89" t="s">
        <v>1151</v>
      </c>
      <c r="B27" s="85" t="s">
        <v>1147</v>
      </c>
      <c r="C27" s="81"/>
    </row>
    <row r="28" spans="1:3" x14ac:dyDescent="0.2">
      <c r="A28" s="89" t="s">
        <v>1152</v>
      </c>
      <c r="B28" s="85" t="s">
        <v>1148</v>
      </c>
      <c r="C28" s="81"/>
    </row>
    <row r="29" spans="1:3" x14ac:dyDescent="0.2">
      <c r="A29" s="89" t="s">
        <v>1151</v>
      </c>
      <c r="B29" s="85" t="s">
        <v>1149</v>
      </c>
      <c r="C29" s="81"/>
    </row>
    <row r="30" spans="1:3" x14ac:dyDescent="0.2">
      <c r="A30" s="89" t="s">
        <v>1152</v>
      </c>
      <c r="B30" s="85" t="s">
        <v>1150</v>
      </c>
      <c r="C30" s="81"/>
    </row>
    <row r="31" spans="1:3" x14ac:dyDescent="0.2">
      <c r="A31" s="80" t="s">
        <v>921</v>
      </c>
      <c r="B31" s="84" t="s">
        <v>922</v>
      </c>
      <c r="C31" s="82"/>
    </row>
    <row r="32" spans="1:3" x14ac:dyDescent="0.2">
      <c r="A32" s="80" t="s">
        <v>923</v>
      </c>
      <c r="B32" s="84" t="s">
        <v>924</v>
      </c>
      <c r="C32" s="82"/>
    </row>
    <row r="33" spans="1:3" x14ac:dyDescent="0.2">
      <c r="A33" s="80" t="s">
        <v>925</v>
      </c>
      <c r="B33" s="84" t="s">
        <v>926</v>
      </c>
      <c r="C33" s="82"/>
    </row>
    <row r="34" spans="1:3" x14ac:dyDescent="0.2">
      <c r="A34" s="80" t="s">
        <v>927</v>
      </c>
      <c r="B34" s="84" t="s">
        <v>928</v>
      </c>
      <c r="C34" s="81"/>
    </row>
    <row r="35" spans="1:3" x14ac:dyDescent="0.2">
      <c r="A35" s="80" t="s">
        <v>929</v>
      </c>
      <c r="B35" s="84" t="s">
        <v>930</v>
      </c>
      <c r="C35" s="81"/>
    </row>
    <row r="36" spans="1:3" x14ac:dyDescent="0.2">
      <c r="A36" s="80" t="s">
        <v>931</v>
      </c>
      <c r="B36" s="84" t="s">
        <v>932</v>
      </c>
      <c r="C36" s="81"/>
    </row>
    <row r="37" spans="1:3" x14ac:dyDescent="0.2">
      <c r="A37" s="80" t="s">
        <v>990</v>
      </c>
      <c r="B37" s="84" t="s">
        <v>981</v>
      </c>
      <c r="C37" s="81"/>
    </row>
    <row r="38" spans="1:3" x14ac:dyDescent="0.2">
      <c r="A38" s="80" t="s">
        <v>991</v>
      </c>
      <c r="B38" s="84" t="s">
        <v>982</v>
      </c>
      <c r="C38" s="81"/>
    </row>
    <row r="39" spans="1:3" x14ac:dyDescent="0.2">
      <c r="A39" s="80" t="s">
        <v>992</v>
      </c>
      <c r="B39" s="84" t="s">
        <v>983</v>
      </c>
      <c r="C39" s="81"/>
    </row>
    <row r="40" spans="1:3" x14ac:dyDescent="0.2">
      <c r="A40" s="80" t="s">
        <v>993</v>
      </c>
      <c r="B40" s="84" t="s">
        <v>984</v>
      </c>
      <c r="C40" s="81"/>
    </row>
    <row r="41" spans="1:3" x14ac:dyDescent="0.2">
      <c r="A41" s="80" t="s">
        <v>994</v>
      </c>
      <c r="B41" s="84" t="s">
        <v>985</v>
      </c>
      <c r="C41" s="81"/>
    </row>
    <row r="42" spans="1:3" x14ac:dyDescent="0.2">
      <c r="A42" s="80" t="s">
        <v>995</v>
      </c>
      <c r="B42" s="84" t="s">
        <v>986</v>
      </c>
      <c r="C42" s="81"/>
    </row>
    <row r="43" spans="1:3" x14ac:dyDescent="0.2">
      <c r="A43" s="80" t="s">
        <v>996</v>
      </c>
      <c r="B43" s="84" t="s">
        <v>987</v>
      </c>
      <c r="C43" s="81"/>
    </row>
    <row r="44" spans="1:3" x14ac:dyDescent="0.2">
      <c r="A44" s="80" t="s">
        <v>997</v>
      </c>
      <c r="B44" s="84" t="s">
        <v>988</v>
      </c>
      <c r="C44" s="81"/>
    </row>
    <row r="45" spans="1:3" x14ac:dyDescent="0.2">
      <c r="A45" s="80" t="s">
        <v>998</v>
      </c>
      <c r="B45" s="84" t="s">
        <v>989</v>
      </c>
      <c r="C45" s="81"/>
    </row>
    <row r="46" spans="1:3" x14ac:dyDescent="0.2">
      <c r="A46" s="89" t="s">
        <v>933</v>
      </c>
      <c r="B46" s="84" t="s">
        <v>934</v>
      </c>
      <c r="C46" s="83"/>
    </row>
    <row r="47" spans="1:3" x14ac:dyDescent="0.2">
      <c r="A47" s="89" t="s">
        <v>1009</v>
      </c>
      <c r="B47" s="84" t="s">
        <v>1007</v>
      </c>
    </row>
    <row r="48" spans="1:3" x14ac:dyDescent="0.2">
      <c r="A48" s="89" t="s">
        <v>1010</v>
      </c>
      <c r="B48" s="84" t="s">
        <v>1008</v>
      </c>
    </row>
    <row r="49" spans="1:2" x14ac:dyDescent="0.2">
      <c r="A49" s="188" t="s">
        <v>1238</v>
      </c>
      <c r="B49" s="85" t="s">
        <v>1240</v>
      </c>
    </row>
    <row r="50" spans="1:2" x14ac:dyDescent="0.2">
      <c r="A50" s="188" t="s">
        <v>1239</v>
      </c>
      <c r="B50" s="85" t="s">
        <v>1241</v>
      </c>
    </row>
    <row r="51" spans="1:2" x14ac:dyDescent="0.2">
      <c r="B51" s="84"/>
    </row>
    <row r="55" spans="1:2" x14ac:dyDescent="0.2">
      <c r="A55" s="89" t="s">
        <v>776</v>
      </c>
      <c r="B55" s="163">
        <v>3405</v>
      </c>
    </row>
    <row r="56" spans="1:2" x14ac:dyDescent="0.2">
      <c r="A56" s="89" t="s">
        <v>779</v>
      </c>
      <c r="B56" s="163">
        <v>3411</v>
      </c>
    </row>
    <row r="57" spans="1:2" x14ac:dyDescent="0.2">
      <c r="A57" s="89" t="s">
        <v>767</v>
      </c>
      <c r="B57" s="164">
        <v>7303</v>
      </c>
    </row>
    <row r="58" spans="1:2" x14ac:dyDescent="0.2">
      <c r="A58" s="89" t="s">
        <v>768</v>
      </c>
      <c r="B58" s="164">
        <v>7307</v>
      </c>
    </row>
    <row r="59" spans="1:2" x14ac:dyDescent="0.2">
      <c r="A59" s="89" t="s">
        <v>769</v>
      </c>
      <c r="B59" s="164">
        <v>7321</v>
      </c>
    </row>
    <row r="60" spans="1:2" x14ac:dyDescent="0.2">
      <c r="A60" s="89" t="s">
        <v>835</v>
      </c>
      <c r="B60" s="164">
        <v>7401</v>
      </c>
    </row>
    <row r="61" spans="1:2" x14ac:dyDescent="0.2">
      <c r="A61" s="89" t="s">
        <v>836</v>
      </c>
      <c r="B61" s="164">
        <v>7403</v>
      </c>
    </row>
    <row r="62" spans="1:2" x14ac:dyDescent="0.2">
      <c r="A62" s="89" t="s">
        <v>770</v>
      </c>
      <c r="B62" s="164">
        <v>7501</v>
      </c>
    </row>
    <row r="63" spans="1:2" x14ac:dyDescent="0.2">
      <c r="A63" s="89" t="s">
        <v>1014</v>
      </c>
      <c r="B63" s="164">
        <v>7507</v>
      </c>
    </row>
    <row r="64" spans="1:2" x14ac:dyDescent="0.2">
      <c r="A64" s="89" t="s">
        <v>1015</v>
      </c>
      <c r="B64" s="164">
        <v>7513</v>
      </c>
    </row>
    <row r="65" spans="1:2" x14ac:dyDescent="0.2">
      <c r="A65" s="89" t="s">
        <v>1016</v>
      </c>
      <c r="B65" s="164">
        <v>7515</v>
      </c>
    </row>
    <row r="66" spans="1:2" x14ac:dyDescent="0.2">
      <c r="A66" s="89" t="s">
        <v>835</v>
      </c>
      <c r="B66" s="164">
        <v>8401</v>
      </c>
    </row>
  </sheetData>
  <sheetProtection algorithmName="SHA-512" hashValue="e/KjTjD0NPWBfPddf2aP6SNDMLyZhE/q+Hn78rpDfEKzTCWWUvNtordpinJIOoUGyHGOxG9vTr8QMInovRh8Kw==" saltValue="prEcDYjdd/CmpqziAJq2qw==" spinCount="100000" sheet="1"/>
  <phoneticPr fontId="10"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5"/>
  <sheetViews>
    <sheetView zoomScale="120" zoomScaleNormal="120" workbookViewId="0">
      <selection activeCell="A2" sqref="A2"/>
    </sheetView>
  </sheetViews>
  <sheetFormatPr defaultRowHeight="12.75" x14ac:dyDescent="0.2"/>
  <cols>
    <col min="1" max="1" width="42.42578125" style="5" customWidth="1"/>
    <col min="2" max="2" width="13.140625" style="5" bestFit="1" customWidth="1"/>
  </cols>
  <sheetData>
    <row r="1" spans="1:2" x14ac:dyDescent="0.2">
      <c r="A1" s="9" t="s">
        <v>186</v>
      </c>
      <c r="B1" s="9" t="s">
        <v>951</v>
      </c>
    </row>
    <row r="2" spans="1:2" x14ac:dyDescent="0.2">
      <c r="A2" s="188" t="s">
        <v>2681</v>
      </c>
      <c r="B2" s="5" t="s">
        <v>1997</v>
      </c>
    </row>
    <row r="3" spans="1:2" x14ac:dyDescent="0.2">
      <c r="A3" s="188" t="s">
        <v>1998</v>
      </c>
      <c r="B3" s="5" t="s">
        <v>1997</v>
      </c>
    </row>
    <row r="4" spans="1:2" x14ac:dyDescent="0.2">
      <c r="A4" s="5" t="s">
        <v>1999</v>
      </c>
      <c r="B4" s="5">
        <v>7520</v>
      </c>
    </row>
    <row r="5" spans="1:2" x14ac:dyDescent="0.2">
      <c r="A5" s="5" t="s">
        <v>1261</v>
      </c>
      <c r="B5" s="5">
        <v>7520</v>
      </c>
    </row>
  </sheetData>
  <sheetProtection algorithmName="SHA-512" hashValue="GxhhWOM1jxE2lVnPGqOzbR9zSPhdq1U0K5WcUptNW2AMA1cN0oORZBJF76bEVblci4c5j4SvoWWthG7wvzHJag==" saltValue="oZIihG1pFHJJ3JfMrDNGug==" spinCount="100000" sheet="1"/>
  <phoneticPr fontId="10" type="noConversion"/>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8"/>
  <sheetViews>
    <sheetView workbookViewId="0">
      <selection activeCell="B7" sqref="B7"/>
    </sheetView>
  </sheetViews>
  <sheetFormatPr defaultRowHeight="12.75" x14ac:dyDescent="0.2"/>
  <cols>
    <col min="1" max="1" width="29.42578125" customWidth="1"/>
    <col min="2" max="2" width="15" customWidth="1"/>
  </cols>
  <sheetData>
    <row r="1" spans="1:2" x14ac:dyDescent="0.2">
      <c r="A1" t="s">
        <v>165</v>
      </c>
      <c r="B1" t="s">
        <v>951</v>
      </c>
    </row>
    <row r="2" spans="1:2" x14ac:dyDescent="0.2">
      <c r="A2" s="5" t="s">
        <v>2207</v>
      </c>
      <c r="B2" t="s">
        <v>2208</v>
      </c>
    </row>
    <row r="3" spans="1:2" x14ac:dyDescent="0.2">
      <c r="A3" s="5" t="s">
        <v>2210</v>
      </c>
      <c r="B3" s="5" t="s">
        <v>2209</v>
      </c>
    </row>
    <row r="4" spans="1:2" x14ac:dyDescent="0.2">
      <c r="A4" s="431" t="s">
        <v>2211</v>
      </c>
      <c r="B4" s="431" t="s">
        <v>2212</v>
      </c>
    </row>
    <row r="5" spans="1:2" x14ac:dyDescent="0.2">
      <c r="A5" s="431" t="s">
        <v>2214</v>
      </c>
      <c r="B5" s="431" t="s">
        <v>2213</v>
      </c>
    </row>
    <row r="6" spans="1:2" x14ac:dyDescent="0.2">
      <c r="A6" s="431" t="s">
        <v>2215</v>
      </c>
      <c r="B6" s="431" t="s">
        <v>2216</v>
      </c>
    </row>
    <row r="7" spans="1:2" x14ac:dyDescent="0.2">
      <c r="A7" s="80" t="s">
        <v>999</v>
      </c>
      <c r="B7" t="s">
        <v>1002</v>
      </c>
    </row>
    <row r="8" spans="1:2" x14ac:dyDescent="0.2">
      <c r="A8" s="80" t="s">
        <v>1000</v>
      </c>
      <c r="B8" t="s">
        <v>1004</v>
      </c>
    </row>
  </sheetData>
  <sheetProtection password="E451" sheet="1" objects="1" scenarios="1"/>
  <phoneticPr fontId="4"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1"/>
  <sheetViews>
    <sheetView workbookViewId="0">
      <selection activeCell="A2" sqref="A2:B9"/>
    </sheetView>
  </sheetViews>
  <sheetFormatPr defaultRowHeight="12.75" x14ac:dyDescent="0.2"/>
  <cols>
    <col min="1" max="1" width="28.85546875" bestFit="1" customWidth="1"/>
    <col min="2" max="2" width="6.85546875" style="79" bestFit="1" customWidth="1"/>
    <col min="3" max="3" width="15.28515625" customWidth="1"/>
  </cols>
  <sheetData>
    <row r="1" spans="1:3" x14ac:dyDescent="0.2">
      <c r="A1" s="9" t="s">
        <v>691</v>
      </c>
      <c r="B1" s="77" t="s">
        <v>951</v>
      </c>
      <c r="C1" s="9"/>
    </row>
    <row r="2" spans="1:3" x14ac:dyDescent="0.2">
      <c r="A2" s="5" t="s">
        <v>771</v>
      </c>
      <c r="B2" s="1">
        <v>3515</v>
      </c>
    </row>
    <row r="3" spans="1:3" x14ac:dyDescent="0.2">
      <c r="A3" s="5" t="s">
        <v>772</v>
      </c>
      <c r="B3" s="1">
        <v>3517</v>
      </c>
    </row>
    <row r="4" spans="1:3" x14ac:dyDescent="0.2">
      <c r="A4" s="5" t="s">
        <v>1013</v>
      </c>
      <c r="B4" s="1">
        <v>3521</v>
      </c>
    </row>
    <row r="5" spans="1:3" x14ac:dyDescent="0.2">
      <c r="A5" s="5" t="s">
        <v>781</v>
      </c>
      <c r="B5" s="1">
        <v>3607</v>
      </c>
    </row>
    <row r="6" spans="1:3" x14ac:dyDescent="0.2">
      <c r="A6" s="5" t="s">
        <v>1251</v>
      </c>
      <c r="B6" s="78">
        <v>7801</v>
      </c>
    </row>
    <row r="7" spans="1:3" x14ac:dyDescent="0.2">
      <c r="A7" s="5" t="s">
        <v>1252</v>
      </c>
      <c r="B7" s="78">
        <v>7803</v>
      </c>
    </row>
    <row r="8" spans="1:3" x14ac:dyDescent="0.2">
      <c r="A8" s="5" t="s">
        <v>1514</v>
      </c>
      <c r="B8" s="78">
        <v>7811</v>
      </c>
    </row>
    <row r="9" spans="1:3" x14ac:dyDescent="0.2">
      <c r="A9" s="8" t="s">
        <v>1243</v>
      </c>
      <c r="B9" s="78">
        <v>7815</v>
      </c>
    </row>
    <row r="10" spans="1:3" x14ac:dyDescent="0.2">
      <c r="A10" s="8"/>
      <c r="B10" s="78"/>
    </row>
    <row r="11" spans="1:3" x14ac:dyDescent="0.2">
      <c r="A11" s="8" t="s">
        <v>168</v>
      </c>
      <c r="B11" s="78">
        <v>7959</v>
      </c>
    </row>
  </sheetData>
  <sheetProtection password="E451" sheet="1"/>
  <phoneticPr fontId="10"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6"/>
  </sheetPr>
  <dimension ref="A1:D31"/>
  <sheetViews>
    <sheetView workbookViewId="0">
      <selection activeCell="A2" sqref="A2:B31"/>
    </sheetView>
  </sheetViews>
  <sheetFormatPr defaultRowHeight="12.75" x14ac:dyDescent="0.2"/>
  <cols>
    <col min="1" max="1" width="28" customWidth="1"/>
    <col min="2" max="2" width="13.140625" bestFit="1" customWidth="1"/>
  </cols>
  <sheetData>
    <row r="1" spans="1:4" x14ac:dyDescent="0.2">
      <c r="A1" s="9" t="s">
        <v>941</v>
      </c>
      <c r="B1" s="9" t="s">
        <v>951</v>
      </c>
    </row>
    <row r="2" spans="1:4" x14ac:dyDescent="0.2">
      <c r="A2" s="5" t="s">
        <v>143</v>
      </c>
      <c r="B2" s="6" t="s">
        <v>144</v>
      </c>
      <c r="D2" s="155" t="s">
        <v>148</v>
      </c>
    </row>
    <row r="3" spans="1:4" x14ac:dyDescent="0.2">
      <c r="A3" s="5" t="s">
        <v>145</v>
      </c>
      <c r="B3" s="6" t="s">
        <v>146</v>
      </c>
      <c r="D3" s="155" t="s">
        <v>148</v>
      </c>
    </row>
    <row r="4" spans="1:4" x14ac:dyDescent="0.2">
      <c r="A4" s="8" t="s">
        <v>698</v>
      </c>
      <c r="B4" s="10" t="s">
        <v>699</v>
      </c>
    </row>
    <row r="5" spans="1:4" x14ac:dyDescent="0.2">
      <c r="A5" s="8" t="s">
        <v>700</v>
      </c>
      <c r="B5" s="10" t="s">
        <v>701</v>
      </c>
    </row>
    <row r="6" spans="1:4" x14ac:dyDescent="0.2">
      <c r="A6" s="8" t="s">
        <v>702</v>
      </c>
      <c r="B6" s="10" t="s">
        <v>703</v>
      </c>
    </row>
    <row r="7" spans="1:4" x14ac:dyDescent="0.2">
      <c r="A7" s="8" t="s">
        <v>705</v>
      </c>
      <c r="B7" s="10" t="s">
        <v>704</v>
      </c>
    </row>
    <row r="8" spans="1:4" x14ac:dyDescent="0.2">
      <c r="A8" s="8" t="s">
        <v>706</v>
      </c>
      <c r="B8" s="10" t="s">
        <v>707</v>
      </c>
    </row>
    <row r="9" spans="1:4" x14ac:dyDescent="0.2">
      <c r="A9" s="8" t="s">
        <v>708</v>
      </c>
      <c r="B9" s="10" t="s">
        <v>709</v>
      </c>
    </row>
    <row r="10" spans="1:4" x14ac:dyDescent="0.2">
      <c r="A10" s="8" t="s">
        <v>710</v>
      </c>
      <c r="B10" s="10" t="s">
        <v>711</v>
      </c>
    </row>
    <row r="11" spans="1:4" x14ac:dyDescent="0.2">
      <c r="A11" s="8" t="s">
        <v>712</v>
      </c>
      <c r="B11" s="10" t="s">
        <v>713</v>
      </c>
    </row>
    <row r="12" spans="1:4" x14ac:dyDescent="0.2">
      <c r="A12" s="8" t="s">
        <v>714</v>
      </c>
      <c r="B12" s="10" t="s">
        <v>715</v>
      </c>
    </row>
    <row r="13" spans="1:4" x14ac:dyDescent="0.2">
      <c r="A13" s="8" t="s">
        <v>716</v>
      </c>
      <c r="B13" s="10" t="s">
        <v>717</v>
      </c>
    </row>
    <row r="14" spans="1:4" x14ac:dyDescent="0.2">
      <c r="A14" s="8" t="s">
        <v>718</v>
      </c>
      <c r="B14" s="10" t="s">
        <v>719</v>
      </c>
    </row>
    <row r="15" spans="1:4" x14ac:dyDescent="0.2">
      <c r="A15" s="8" t="s">
        <v>720</v>
      </c>
      <c r="B15" s="10" t="s">
        <v>721</v>
      </c>
    </row>
    <row r="16" spans="1:4" x14ac:dyDescent="0.2">
      <c r="A16" s="8" t="s">
        <v>722</v>
      </c>
      <c r="B16" s="10" t="s">
        <v>723</v>
      </c>
    </row>
    <row r="17" spans="1:4" x14ac:dyDescent="0.2">
      <c r="A17" s="8" t="s">
        <v>724</v>
      </c>
      <c r="B17" s="10" t="s">
        <v>725</v>
      </c>
    </row>
    <row r="18" spans="1:4" x14ac:dyDescent="0.2">
      <c r="A18" s="8" t="s">
        <v>726</v>
      </c>
      <c r="B18" s="10" t="s">
        <v>727</v>
      </c>
    </row>
    <row r="19" spans="1:4" x14ac:dyDescent="0.2">
      <c r="A19" s="8" t="s">
        <v>147</v>
      </c>
      <c r="B19" s="10" t="s">
        <v>149</v>
      </c>
      <c r="D19" s="155" t="s">
        <v>148</v>
      </c>
    </row>
    <row r="20" spans="1:4" x14ac:dyDescent="0.2">
      <c r="A20" s="8" t="s">
        <v>156</v>
      </c>
      <c r="B20" s="10" t="s">
        <v>150</v>
      </c>
      <c r="D20" s="155" t="s">
        <v>148</v>
      </c>
    </row>
    <row r="21" spans="1:4" x14ac:dyDescent="0.2">
      <c r="A21" s="8" t="s">
        <v>157</v>
      </c>
      <c r="B21" s="10" t="s">
        <v>151</v>
      </c>
      <c r="D21" s="155" t="s">
        <v>148</v>
      </c>
    </row>
    <row r="22" spans="1:4" x14ac:dyDescent="0.2">
      <c r="A22" s="8" t="s">
        <v>158</v>
      </c>
      <c r="B22" s="10" t="s">
        <v>152</v>
      </c>
      <c r="D22" s="155" t="s">
        <v>148</v>
      </c>
    </row>
    <row r="23" spans="1:4" x14ac:dyDescent="0.2">
      <c r="A23" s="8" t="s">
        <v>159</v>
      </c>
      <c r="B23" s="10" t="s">
        <v>153</v>
      </c>
      <c r="D23" s="155" t="s">
        <v>148</v>
      </c>
    </row>
    <row r="24" spans="1:4" x14ac:dyDescent="0.2">
      <c r="A24" s="8" t="s">
        <v>160</v>
      </c>
      <c r="B24" s="10" t="s">
        <v>154</v>
      </c>
      <c r="D24" s="155" t="s">
        <v>148</v>
      </c>
    </row>
    <row r="25" spans="1:4" x14ac:dyDescent="0.2">
      <c r="A25" s="8" t="s">
        <v>161</v>
      </c>
      <c r="B25" s="10" t="s">
        <v>155</v>
      </c>
      <c r="D25" s="155" t="s">
        <v>148</v>
      </c>
    </row>
    <row r="26" spans="1:4" x14ac:dyDescent="0.2">
      <c r="A26" s="8" t="s">
        <v>728</v>
      </c>
      <c r="B26" s="10" t="s">
        <v>729</v>
      </c>
    </row>
    <row r="27" spans="1:4" x14ac:dyDescent="0.2">
      <c r="A27" s="8" t="s">
        <v>730</v>
      </c>
      <c r="B27" s="10" t="s">
        <v>731</v>
      </c>
    </row>
    <row r="28" spans="1:4" x14ac:dyDescent="0.2">
      <c r="A28" s="8" t="s">
        <v>732</v>
      </c>
      <c r="B28" s="10" t="s">
        <v>733</v>
      </c>
    </row>
    <row r="29" spans="1:4" x14ac:dyDescent="0.2">
      <c r="A29" s="8" t="s">
        <v>734</v>
      </c>
      <c r="B29" s="10" t="s">
        <v>735</v>
      </c>
    </row>
    <row r="30" spans="1:4" x14ac:dyDescent="0.2">
      <c r="A30" s="8" t="s">
        <v>737</v>
      </c>
      <c r="B30" s="10" t="s">
        <v>736</v>
      </c>
    </row>
    <row r="31" spans="1:4" x14ac:dyDescent="0.2">
      <c r="A31" s="8" t="s">
        <v>738</v>
      </c>
      <c r="B31" s="10" t="s">
        <v>739</v>
      </c>
    </row>
  </sheetData>
  <sheetProtection password="E451" sheet="1"/>
  <phoneticPr fontId="4"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sheetPr>
  <dimension ref="A1:B100"/>
  <sheetViews>
    <sheetView workbookViewId="0">
      <pane ySplit="1" topLeftCell="A2" activePane="bottomLeft" state="frozen"/>
      <selection pane="bottomLeft"/>
    </sheetView>
  </sheetViews>
  <sheetFormatPr defaultRowHeight="12.75" x14ac:dyDescent="0.2"/>
  <cols>
    <col min="1" max="1" width="28.5703125" style="8" bestFit="1" customWidth="1"/>
    <col min="2" max="2" width="15.85546875" style="78" bestFit="1" customWidth="1"/>
  </cols>
  <sheetData>
    <row r="1" spans="1:2" x14ac:dyDescent="0.2">
      <c r="A1" s="9" t="s">
        <v>940</v>
      </c>
      <c r="B1" s="77" t="s">
        <v>951</v>
      </c>
    </row>
    <row r="2" spans="1:2" x14ac:dyDescent="0.2">
      <c r="A2" s="8" t="s">
        <v>740</v>
      </c>
      <c r="B2" s="211">
        <v>2999</v>
      </c>
    </row>
    <row r="3" spans="1:2" x14ac:dyDescent="0.2">
      <c r="A3" s="8" t="s">
        <v>742</v>
      </c>
      <c r="B3" s="211">
        <v>3127</v>
      </c>
    </row>
    <row r="4" spans="1:2" x14ac:dyDescent="0.2">
      <c r="A4" s="8" t="s">
        <v>743</v>
      </c>
      <c r="B4" s="211">
        <v>3129</v>
      </c>
    </row>
    <row r="5" spans="1:2" x14ac:dyDescent="0.2">
      <c r="A5" s="8" t="s">
        <v>744</v>
      </c>
      <c r="B5" s="211">
        <v>3131</v>
      </c>
    </row>
    <row r="6" spans="1:2" x14ac:dyDescent="0.2">
      <c r="A6" s="8" t="s">
        <v>745</v>
      </c>
      <c r="B6" s="211">
        <v>3133</v>
      </c>
    </row>
    <row r="7" spans="1:2" x14ac:dyDescent="0.2">
      <c r="A7" s="8" t="s">
        <v>746</v>
      </c>
      <c r="B7" s="211">
        <v>3135</v>
      </c>
    </row>
    <row r="8" spans="1:2" x14ac:dyDescent="0.2">
      <c r="A8" s="8" t="s">
        <v>747</v>
      </c>
      <c r="B8" s="211">
        <v>3137</v>
      </c>
    </row>
    <row r="9" spans="1:2" x14ac:dyDescent="0.2">
      <c r="A9" s="8" t="s">
        <v>879</v>
      </c>
      <c r="B9" s="211">
        <v>3139</v>
      </c>
    </row>
    <row r="10" spans="1:2" x14ac:dyDescent="0.2">
      <c r="A10" s="8" t="s">
        <v>880</v>
      </c>
      <c r="B10" s="211">
        <v>3141</v>
      </c>
    </row>
    <row r="11" spans="1:2" x14ac:dyDescent="0.2">
      <c r="A11" s="8" t="s">
        <v>858</v>
      </c>
      <c r="B11" s="211">
        <v>3143</v>
      </c>
    </row>
    <row r="12" spans="1:2" x14ac:dyDescent="0.2">
      <c r="A12" s="5" t="s">
        <v>1153</v>
      </c>
      <c r="B12" s="211">
        <v>3145</v>
      </c>
    </row>
    <row r="13" spans="1:2" x14ac:dyDescent="0.2">
      <c r="A13" s="8" t="s">
        <v>748</v>
      </c>
      <c r="B13" s="211">
        <v>3201</v>
      </c>
    </row>
    <row r="14" spans="1:2" x14ac:dyDescent="0.2">
      <c r="A14" s="8" t="s">
        <v>749</v>
      </c>
      <c r="B14" s="211">
        <v>3203</v>
      </c>
    </row>
    <row r="15" spans="1:2" x14ac:dyDescent="0.2">
      <c r="A15" s="8" t="s">
        <v>750</v>
      </c>
      <c r="B15" s="211">
        <v>3205</v>
      </c>
    </row>
    <row r="16" spans="1:2" x14ac:dyDescent="0.2">
      <c r="A16" s="8" t="s">
        <v>751</v>
      </c>
      <c r="B16" s="211">
        <v>3207</v>
      </c>
    </row>
    <row r="17" spans="1:2" x14ac:dyDescent="0.2">
      <c r="A17" s="8" t="s">
        <v>752</v>
      </c>
      <c r="B17" s="211">
        <v>3209</v>
      </c>
    </row>
    <row r="18" spans="1:2" x14ac:dyDescent="0.2">
      <c r="A18" s="8" t="s">
        <v>753</v>
      </c>
      <c r="B18" s="211">
        <v>3211</v>
      </c>
    </row>
    <row r="19" spans="1:2" x14ac:dyDescent="0.2">
      <c r="A19" s="8" t="s">
        <v>754</v>
      </c>
      <c r="B19" s="211">
        <v>3213</v>
      </c>
    </row>
    <row r="20" spans="1:2" x14ac:dyDescent="0.2">
      <c r="A20" s="8" t="s">
        <v>755</v>
      </c>
      <c r="B20" s="211">
        <v>3215</v>
      </c>
    </row>
    <row r="21" spans="1:2" x14ac:dyDescent="0.2">
      <c r="A21" s="8" t="s">
        <v>756</v>
      </c>
      <c r="B21" s="211">
        <v>3217</v>
      </c>
    </row>
    <row r="22" spans="1:2" x14ac:dyDescent="0.2">
      <c r="A22" s="8" t="s">
        <v>757</v>
      </c>
      <c r="B22" s="211">
        <v>3219</v>
      </c>
    </row>
    <row r="23" spans="1:2" x14ac:dyDescent="0.2">
      <c r="A23" s="8" t="s">
        <v>758</v>
      </c>
      <c r="B23" s="211">
        <v>3221</v>
      </c>
    </row>
    <row r="24" spans="1:2" x14ac:dyDescent="0.2">
      <c r="A24" s="8" t="s">
        <v>759</v>
      </c>
      <c r="B24" s="211">
        <v>3315</v>
      </c>
    </row>
    <row r="25" spans="1:2" x14ac:dyDescent="0.2">
      <c r="A25" s="8" t="s">
        <v>760</v>
      </c>
      <c r="B25" s="211">
        <v>3317</v>
      </c>
    </row>
    <row r="26" spans="1:2" x14ac:dyDescent="0.2">
      <c r="A26" s="8" t="s">
        <v>761</v>
      </c>
      <c r="B26" s="211">
        <v>3319</v>
      </c>
    </row>
    <row r="27" spans="1:2" x14ac:dyDescent="0.2">
      <c r="A27" s="8" t="s">
        <v>762</v>
      </c>
      <c r="B27" s="211">
        <v>3321</v>
      </c>
    </row>
    <row r="28" spans="1:2" x14ac:dyDescent="0.2">
      <c r="A28" s="8" t="s">
        <v>763</v>
      </c>
      <c r="B28" s="211">
        <v>3323</v>
      </c>
    </row>
    <row r="29" spans="1:2" x14ac:dyDescent="0.2">
      <c r="A29" s="8" t="s">
        <v>764</v>
      </c>
      <c r="B29" s="211">
        <v>3325</v>
      </c>
    </row>
    <row r="30" spans="1:2" x14ac:dyDescent="0.2">
      <c r="A30" s="8" t="s">
        <v>765</v>
      </c>
      <c r="B30" s="211">
        <v>3327</v>
      </c>
    </row>
    <row r="31" spans="1:2" x14ac:dyDescent="0.2">
      <c r="A31" s="8" t="s">
        <v>766</v>
      </c>
      <c r="B31" s="211">
        <v>3329</v>
      </c>
    </row>
    <row r="32" spans="1:2" x14ac:dyDescent="0.2">
      <c r="A32" s="8" t="s">
        <v>773</v>
      </c>
      <c r="B32" s="211">
        <v>3331</v>
      </c>
    </row>
    <row r="33" spans="1:2" x14ac:dyDescent="0.2">
      <c r="A33" s="8" t="s">
        <v>774</v>
      </c>
      <c r="B33" s="211">
        <v>3333</v>
      </c>
    </row>
    <row r="34" spans="1:2" x14ac:dyDescent="0.2">
      <c r="A34" s="8" t="s">
        <v>780</v>
      </c>
      <c r="B34" s="211">
        <v>3513</v>
      </c>
    </row>
    <row r="35" spans="1:2" x14ac:dyDescent="0.2">
      <c r="A35" s="5" t="s">
        <v>1012</v>
      </c>
      <c r="B35" s="210">
        <v>3519</v>
      </c>
    </row>
    <row r="36" spans="1:2" x14ac:dyDescent="0.2">
      <c r="A36" s="216" t="s">
        <v>1475</v>
      </c>
      <c r="B36" s="265" t="s">
        <v>1474</v>
      </c>
    </row>
    <row r="37" spans="1:2" x14ac:dyDescent="0.2">
      <c r="A37" s="216" t="s">
        <v>1477</v>
      </c>
      <c r="B37" s="265" t="s">
        <v>1476</v>
      </c>
    </row>
    <row r="38" spans="1:2" x14ac:dyDescent="0.2">
      <c r="A38" s="216" t="s">
        <v>1479</v>
      </c>
      <c r="B38" s="265" t="s">
        <v>1478</v>
      </c>
    </row>
    <row r="39" spans="1:2" x14ac:dyDescent="0.2">
      <c r="A39" s="216" t="s">
        <v>1481</v>
      </c>
      <c r="B39" s="265" t="s">
        <v>1480</v>
      </c>
    </row>
    <row r="40" spans="1:2" x14ac:dyDescent="0.2">
      <c r="A40" s="216" t="s">
        <v>1483</v>
      </c>
      <c r="B40" s="265" t="s">
        <v>1482</v>
      </c>
    </row>
    <row r="41" spans="1:2" x14ac:dyDescent="0.2">
      <c r="A41" s="216" t="s">
        <v>1485</v>
      </c>
      <c r="B41" s="265" t="s">
        <v>1484</v>
      </c>
    </row>
    <row r="42" spans="1:2" x14ac:dyDescent="0.2">
      <c r="A42" s="216" t="s">
        <v>1487</v>
      </c>
      <c r="B42" s="265" t="s">
        <v>1486</v>
      </c>
    </row>
    <row r="43" spans="1:2" x14ac:dyDescent="0.2">
      <c r="A43" s="216" t="s">
        <v>1489</v>
      </c>
      <c r="B43" s="265" t="s">
        <v>1488</v>
      </c>
    </row>
    <row r="44" spans="1:2" x14ac:dyDescent="0.2">
      <c r="A44" s="216" t="s">
        <v>1491</v>
      </c>
      <c r="B44" s="265" t="s">
        <v>1490</v>
      </c>
    </row>
    <row r="45" spans="1:2" x14ac:dyDescent="0.2">
      <c r="A45" s="216" t="s">
        <v>1493</v>
      </c>
      <c r="B45" s="265" t="s">
        <v>1492</v>
      </c>
    </row>
    <row r="46" spans="1:2" x14ac:dyDescent="0.2">
      <c r="A46" s="5" t="s">
        <v>859</v>
      </c>
      <c r="B46" s="210">
        <v>4051</v>
      </c>
    </row>
    <row r="47" spans="1:2" x14ac:dyDescent="0.2">
      <c r="A47" s="5" t="s">
        <v>860</v>
      </c>
      <c r="B47" s="210">
        <v>4055</v>
      </c>
    </row>
    <row r="48" spans="1:2" x14ac:dyDescent="0.2">
      <c r="A48" s="5" t="s">
        <v>861</v>
      </c>
      <c r="B48" s="210">
        <v>4057</v>
      </c>
    </row>
    <row r="49" spans="1:2" x14ac:dyDescent="0.2">
      <c r="A49" s="5" t="s">
        <v>862</v>
      </c>
      <c r="B49" s="210">
        <v>4059</v>
      </c>
    </row>
    <row r="50" spans="1:2" x14ac:dyDescent="0.2">
      <c r="A50" s="5" t="s">
        <v>863</v>
      </c>
      <c r="B50" s="210">
        <v>4061</v>
      </c>
    </row>
    <row r="51" spans="1:2" x14ac:dyDescent="0.2">
      <c r="A51" s="5" t="s">
        <v>864</v>
      </c>
      <c r="B51" s="210">
        <v>4063</v>
      </c>
    </row>
    <row r="52" spans="1:2" x14ac:dyDescent="0.2">
      <c r="A52" s="5" t="s">
        <v>865</v>
      </c>
      <c r="B52" s="210">
        <v>4065</v>
      </c>
    </row>
    <row r="53" spans="1:2" x14ac:dyDescent="0.2">
      <c r="A53" s="5" t="s">
        <v>866</v>
      </c>
      <c r="B53" s="210">
        <v>4067</v>
      </c>
    </row>
    <row r="54" spans="1:2" x14ac:dyDescent="0.2">
      <c r="A54" s="5" t="s">
        <v>867</v>
      </c>
      <c r="B54" s="210">
        <v>4069</v>
      </c>
    </row>
    <row r="55" spans="1:2" x14ac:dyDescent="0.2">
      <c r="A55" s="5" t="s">
        <v>868</v>
      </c>
      <c r="B55" s="210">
        <v>4073</v>
      </c>
    </row>
    <row r="56" spans="1:2" x14ac:dyDescent="0.2">
      <c r="A56" s="5" t="s">
        <v>1254</v>
      </c>
      <c r="B56" s="211">
        <v>7805</v>
      </c>
    </row>
    <row r="57" spans="1:2" x14ac:dyDescent="0.2">
      <c r="A57" s="5" t="s">
        <v>2598</v>
      </c>
      <c r="B57" s="210" t="s">
        <v>2597</v>
      </c>
    </row>
    <row r="58" spans="1:2" x14ac:dyDescent="0.2">
      <c r="A58" s="5" t="s">
        <v>143</v>
      </c>
      <c r="B58" s="1" t="s">
        <v>144</v>
      </c>
    </row>
    <row r="59" spans="1:2" x14ac:dyDescent="0.2">
      <c r="A59" s="5" t="s">
        <v>145</v>
      </c>
      <c r="B59" s="1" t="s">
        <v>146</v>
      </c>
    </row>
    <row r="60" spans="1:2" x14ac:dyDescent="0.2">
      <c r="A60" s="8" t="s">
        <v>698</v>
      </c>
      <c r="B60" s="78" t="s">
        <v>699</v>
      </c>
    </row>
    <row r="61" spans="1:2" x14ac:dyDescent="0.2">
      <c r="A61" s="8" t="s">
        <v>700</v>
      </c>
      <c r="B61" s="78" t="s">
        <v>701</v>
      </c>
    </row>
    <row r="62" spans="1:2" x14ac:dyDescent="0.2">
      <c r="A62" s="8" t="s">
        <v>702</v>
      </c>
      <c r="B62" s="78" t="s">
        <v>703</v>
      </c>
    </row>
    <row r="63" spans="1:2" x14ac:dyDescent="0.2">
      <c r="A63" s="8" t="s">
        <v>705</v>
      </c>
      <c r="B63" s="78" t="s">
        <v>704</v>
      </c>
    </row>
    <row r="64" spans="1:2" x14ac:dyDescent="0.2">
      <c r="A64" s="8" t="s">
        <v>706</v>
      </c>
      <c r="B64" s="78" t="s">
        <v>707</v>
      </c>
    </row>
    <row r="65" spans="1:2" x14ac:dyDescent="0.2">
      <c r="A65" s="8" t="s">
        <v>708</v>
      </c>
      <c r="B65" s="78" t="s">
        <v>709</v>
      </c>
    </row>
    <row r="66" spans="1:2" x14ac:dyDescent="0.2">
      <c r="A66" s="8" t="s">
        <v>710</v>
      </c>
      <c r="B66" s="78" t="s">
        <v>711</v>
      </c>
    </row>
    <row r="67" spans="1:2" x14ac:dyDescent="0.2">
      <c r="A67" s="8" t="s">
        <v>712</v>
      </c>
      <c r="B67" s="78" t="s">
        <v>713</v>
      </c>
    </row>
    <row r="68" spans="1:2" x14ac:dyDescent="0.2">
      <c r="A68" s="8" t="s">
        <v>714</v>
      </c>
      <c r="B68" s="78" t="s">
        <v>715</v>
      </c>
    </row>
    <row r="69" spans="1:2" x14ac:dyDescent="0.2">
      <c r="A69" s="8" t="s">
        <v>716</v>
      </c>
      <c r="B69" s="78" t="s">
        <v>717</v>
      </c>
    </row>
    <row r="70" spans="1:2" x14ac:dyDescent="0.2">
      <c r="A70" s="8" t="s">
        <v>718</v>
      </c>
      <c r="B70" s="78" t="s">
        <v>719</v>
      </c>
    </row>
    <row r="71" spans="1:2" x14ac:dyDescent="0.2">
      <c r="A71" s="8" t="s">
        <v>720</v>
      </c>
      <c r="B71" s="78" t="s">
        <v>721</v>
      </c>
    </row>
    <row r="72" spans="1:2" x14ac:dyDescent="0.2">
      <c r="A72" s="8" t="s">
        <v>722</v>
      </c>
      <c r="B72" s="78" t="s">
        <v>723</v>
      </c>
    </row>
    <row r="73" spans="1:2" x14ac:dyDescent="0.2">
      <c r="A73" s="8" t="s">
        <v>724</v>
      </c>
      <c r="B73" s="78" t="s">
        <v>725</v>
      </c>
    </row>
    <row r="74" spans="1:2" x14ac:dyDescent="0.2">
      <c r="A74" s="8" t="s">
        <v>726</v>
      </c>
      <c r="B74" s="78" t="s">
        <v>727</v>
      </c>
    </row>
    <row r="75" spans="1:2" x14ac:dyDescent="0.2">
      <c r="A75" s="8" t="s">
        <v>147</v>
      </c>
      <c r="B75" s="78" t="s">
        <v>149</v>
      </c>
    </row>
    <row r="76" spans="1:2" x14ac:dyDescent="0.2">
      <c r="A76" s="8" t="s">
        <v>156</v>
      </c>
      <c r="B76" s="78" t="s">
        <v>150</v>
      </c>
    </row>
    <row r="77" spans="1:2" x14ac:dyDescent="0.2">
      <c r="A77" s="8" t="s">
        <v>157</v>
      </c>
      <c r="B77" s="78" t="s">
        <v>151</v>
      </c>
    </row>
    <row r="78" spans="1:2" x14ac:dyDescent="0.2">
      <c r="A78" s="8" t="s">
        <v>158</v>
      </c>
      <c r="B78" s="78" t="s">
        <v>152</v>
      </c>
    </row>
    <row r="79" spans="1:2" x14ac:dyDescent="0.2">
      <c r="A79" s="8" t="s">
        <v>159</v>
      </c>
      <c r="B79" s="78" t="s">
        <v>153</v>
      </c>
    </row>
    <row r="80" spans="1:2" x14ac:dyDescent="0.2">
      <c r="A80" s="8" t="s">
        <v>160</v>
      </c>
      <c r="B80" s="78" t="s">
        <v>154</v>
      </c>
    </row>
    <row r="81" spans="1:2" x14ac:dyDescent="0.2">
      <c r="A81" s="8" t="s">
        <v>161</v>
      </c>
      <c r="B81" s="78" t="s">
        <v>155</v>
      </c>
    </row>
    <row r="82" spans="1:2" x14ac:dyDescent="0.2">
      <c r="A82" s="8" t="s">
        <v>728</v>
      </c>
      <c r="B82" s="78" t="s">
        <v>729</v>
      </c>
    </row>
    <row r="83" spans="1:2" x14ac:dyDescent="0.2">
      <c r="A83" s="8" t="s">
        <v>730</v>
      </c>
      <c r="B83" s="78" t="s">
        <v>731</v>
      </c>
    </row>
    <row r="84" spans="1:2" x14ac:dyDescent="0.2">
      <c r="A84" s="8" t="s">
        <v>732</v>
      </c>
      <c r="B84" s="78" t="s">
        <v>733</v>
      </c>
    </row>
    <row r="85" spans="1:2" x14ac:dyDescent="0.2">
      <c r="A85" s="8" t="s">
        <v>734</v>
      </c>
      <c r="B85" s="78" t="s">
        <v>735</v>
      </c>
    </row>
    <row r="86" spans="1:2" x14ac:dyDescent="0.2">
      <c r="A86" s="8" t="s">
        <v>737</v>
      </c>
      <c r="B86" s="78" t="s">
        <v>736</v>
      </c>
    </row>
    <row r="87" spans="1:2" x14ac:dyDescent="0.2">
      <c r="A87" s="8" t="s">
        <v>738</v>
      </c>
      <c r="B87" s="78" t="s">
        <v>739</v>
      </c>
    </row>
    <row r="88" spans="1:2" x14ac:dyDescent="0.2">
      <c r="A88" s="263" t="s">
        <v>1721</v>
      </c>
      <c r="B88" s="258" t="s">
        <v>1715</v>
      </c>
    </row>
    <row r="89" spans="1:2" x14ac:dyDescent="0.2">
      <c r="A89" s="263" t="s">
        <v>1722</v>
      </c>
      <c r="B89" s="258" t="s">
        <v>1716</v>
      </c>
    </row>
    <row r="90" spans="1:2" x14ac:dyDescent="0.2">
      <c r="A90" s="263" t="s">
        <v>1723</v>
      </c>
      <c r="B90" s="258" t="s">
        <v>1717</v>
      </c>
    </row>
    <row r="91" spans="1:2" x14ac:dyDescent="0.2">
      <c r="A91" s="263" t="s">
        <v>1724</v>
      </c>
      <c r="B91" s="258" t="s">
        <v>1718</v>
      </c>
    </row>
    <row r="92" spans="1:2" x14ac:dyDescent="0.2">
      <c r="A92" s="263" t="s">
        <v>1725</v>
      </c>
      <c r="B92" s="258" t="s">
        <v>1719</v>
      </c>
    </row>
    <row r="93" spans="1:2" x14ac:dyDescent="0.2">
      <c r="A93" s="263" t="s">
        <v>1726</v>
      </c>
      <c r="B93" s="258" t="s">
        <v>1720</v>
      </c>
    </row>
    <row r="95" spans="1:2" x14ac:dyDescent="0.2">
      <c r="B95" s="211"/>
    </row>
    <row r="96" spans="1:2" x14ac:dyDescent="0.2">
      <c r="A96" s="8" t="s">
        <v>741</v>
      </c>
      <c r="B96" s="211">
        <v>3001</v>
      </c>
    </row>
    <row r="97" spans="1:2" x14ac:dyDescent="0.2">
      <c r="A97" s="8" t="s">
        <v>881</v>
      </c>
      <c r="B97" s="211">
        <v>3451</v>
      </c>
    </row>
    <row r="98" spans="1:2" x14ac:dyDescent="0.2">
      <c r="A98" s="8" t="s">
        <v>882</v>
      </c>
      <c r="B98" s="211">
        <v>3453</v>
      </c>
    </row>
    <row r="99" spans="1:2" x14ac:dyDescent="0.2">
      <c r="A99" s="8" t="s">
        <v>883</v>
      </c>
      <c r="B99" s="211">
        <v>3455</v>
      </c>
    </row>
    <row r="100" spans="1:2" x14ac:dyDescent="0.2">
      <c r="A100" s="8" t="s">
        <v>884</v>
      </c>
      <c r="B100" s="211">
        <v>3475</v>
      </c>
    </row>
  </sheetData>
  <sheetProtection algorithmName="SHA-512" hashValue="d/55FW5oUfIHCqgohhfARIdHLV+0x/1EzUMEs6+I6eSED+3xrUEx7TvlrTPPh0kKxHWDS26AenXLJsZdM7tDxg==" saltValue="7gY8D9kfOCjN2JvCsIn97Q==" spinCount="100000" sheet="1"/>
  <phoneticPr fontId="1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11"/>
  <sheetViews>
    <sheetView workbookViewId="0">
      <selection activeCell="A2" sqref="A2:B11"/>
    </sheetView>
  </sheetViews>
  <sheetFormatPr defaultRowHeight="12.75" x14ac:dyDescent="0.2"/>
  <cols>
    <col min="1" max="1" width="29.42578125" bestFit="1" customWidth="1"/>
  </cols>
  <sheetData>
    <row r="1" spans="1:3" x14ac:dyDescent="0.2">
      <c r="A1" s="9" t="s">
        <v>952</v>
      </c>
      <c r="B1" s="9" t="s">
        <v>951</v>
      </c>
      <c r="C1" s="9"/>
    </row>
    <row r="2" spans="1:3" x14ac:dyDescent="0.2">
      <c r="A2" s="5" t="s">
        <v>785</v>
      </c>
      <c r="B2" s="6">
        <v>3709</v>
      </c>
    </row>
    <row r="3" spans="1:3" x14ac:dyDescent="0.2">
      <c r="A3" s="5" t="s">
        <v>785</v>
      </c>
      <c r="B3" s="6">
        <v>3711</v>
      </c>
    </row>
    <row r="4" spans="1:3" x14ac:dyDescent="0.2">
      <c r="A4" s="5" t="s">
        <v>785</v>
      </c>
      <c r="B4" s="6">
        <v>3713</v>
      </c>
    </row>
    <row r="5" spans="1:3" x14ac:dyDescent="0.2">
      <c r="A5" s="5" t="s">
        <v>785</v>
      </c>
      <c r="B5" s="6">
        <v>3715</v>
      </c>
    </row>
    <row r="6" spans="1:3" x14ac:dyDescent="0.2">
      <c r="A6" s="5" t="s">
        <v>785</v>
      </c>
      <c r="B6" s="6">
        <v>3717</v>
      </c>
    </row>
    <row r="7" spans="1:3" x14ac:dyDescent="0.2">
      <c r="A7" s="5" t="s">
        <v>785</v>
      </c>
      <c r="B7" s="6">
        <v>3719</v>
      </c>
    </row>
    <row r="8" spans="1:3" x14ac:dyDescent="0.2">
      <c r="A8" s="5" t="s">
        <v>785</v>
      </c>
      <c r="B8" s="6">
        <v>3721</v>
      </c>
    </row>
    <row r="9" spans="1:3" x14ac:dyDescent="0.2">
      <c r="A9" s="5" t="s">
        <v>785</v>
      </c>
      <c r="B9" s="6">
        <v>3723</v>
      </c>
    </row>
    <row r="10" spans="1:3" x14ac:dyDescent="0.2">
      <c r="A10" s="5" t="s">
        <v>785</v>
      </c>
      <c r="B10" s="6">
        <v>3725</v>
      </c>
    </row>
    <row r="11" spans="1:3" x14ac:dyDescent="0.2">
      <c r="A11" s="5" t="s">
        <v>785</v>
      </c>
      <c r="B11" s="6">
        <v>3727</v>
      </c>
    </row>
  </sheetData>
  <sheetProtection password="E451" sheet="1"/>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73"/>
  <sheetViews>
    <sheetView zoomScale="140" zoomScaleNormal="140" workbookViewId="0">
      <pane ySplit="1" topLeftCell="A2" activePane="bottomLeft" state="frozen"/>
      <selection pane="bottomLeft" activeCell="A2" sqref="A2"/>
    </sheetView>
  </sheetViews>
  <sheetFormatPr defaultRowHeight="12.75" x14ac:dyDescent="0.2"/>
  <cols>
    <col min="1" max="1" width="33.5703125" style="5" customWidth="1"/>
    <col min="2" max="2" width="9.140625" style="5" customWidth="1"/>
  </cols>
  <sheetData>
    <row r="1" spans="1:2" x14ac:dyDescent="0.2">
      <c r="A1" s="9" t="s">
        <v>1224</v>
      </c>
      <c r="B1" s="77" t="s">
        <v>951</v>
      </c>
    </row>
    <row r="2" spans="1:2" x14ac:dyDescent="0.2">
      <c r="A2" s="5" t="s">
        <v>2914</v>
      </c>
      <c r="B2" s="77">
        <v>7509</v>
      </c>
    </row>
    <row r="3" spans="1:2" ht="15" x14ac:dyDescent="0.25">
      <c r="A3" s="263" t="s">
        <v>2913</v>
      </c>
      <c r="B3" s="260" t="s">
        <v>1636</v>
      </c>
    </row>
    <row r="4" spans="1:2" ht="15" x14ac:dyDescent="0.25">
      <c r="A4" s="263" t="s">
        <v>2912</v>
      </c>
      <c r="B4" s="260" t="s">
        <v>1637</v>
      </c>
    </row>
    <row r="5" spans="1:2" ht="15" x14ac:dyDescent="0.25">
      <c r="A5" s="263" t="s">
        <v>2911</v>
      </c>
      <c r="B5" s="260" t="s">
        <v>1638</v>
      </c>
    </row>
    <row r="6" spans="1:2" ht="15" x14ac:dyDescent="0.25">
      <c r="A6" s="263" t="s">
        <v>2910</v>
      </c>
      <c r="B6" s="260" t="s">
        <v>1639</v>
      </c>
    </row>
    <row r="7" spans="1:2" ht="15" x14ac:dyDescent="0.25">
      <c r="A7" s="263" t="s">
        <v>2909</v>
      </c>
      <c r="B7" s="260" t="s">
        <v>1640</v>
      </c>
    </row>
    <row r="8" spans="1:2" ht="15" x14ac:dyDescent="0.25">
      <c r="A8" s="263" t="s">
        <v>2908</v>
      </c>
      <c r="B8" s="260" t="s">
        <v>1641</v>
      </c>
    </row>
    <row r="9" spans="1:2" ht="15" x14ac:dyDescent="0.25">
      <c r="A9" s="283" t="s">
        <v>2906</v>
      </c>
      <c r="B9" s="284">
        <v>7533</v>
      </c>
    </row>
    <row r="10" spans="1:2" ht="15" x14ac:dyDescent="0.25">
      <c r="A10" s="283" t="s">
        <v>2907</v>
      </c>
      <c r="B10" s="284">
        <v>7535</v>
      </c>
    </row>
    <row r="11" spans="1:2" ht="15" x14ac:dyDescent="0.25">
      <c r="A11" s="283" t="s">
        <v>2905</v>
      </c>
      <c r="B11" s="284">
        <v>7537</v>
      </c>
    </row>
    <row r="12" spans="1:2" ht="15" x14ac:dyDescent="0.25">
      <c r="A12" s="283" t="s">
        <v>2904</v>
      </c>
      <c r="B12" s="284">
        <v>7539</v>
      </c>
    </row>
    <row r="13" spans="1:2" ht="15" x14ac:dyDescent="0.25">
      <c r="A13" s="263" t="s">
        <v>2694</v>
      </c>
      <c r="B13" s="260" t="s">
        <v>1636</v>
      </c>
    </row>
    <row r="14" spans="1:2" ht="15" x14ac:dyDescent="0.25">
      <c r="A14" s="263" t="s">
        <v>2684</v>
      </c>
      <c r="B14" s="260" t="s">
        <v>1637</v>
      </c>
    </row>
    <row r="15" spans="1:2" ht="15" x14ac:dyDescent="0.25">
      <c r="A15" s="263" t="s">
        <v>2685</v>
      </c>
      <c r="B15" s="260" t="s">
        <v>1638</v>
      </c>
    </row>
    <row r="16" spans="1:2" ht="15" x14ac:dyDescent="0.25">
      <c r="A16" s="263" t="s">
        <v>2686</v>
      </c>
      <c r="B16" s="260" t="s">
        <v>1639</v>
      </c>
    </row>
    <row r="17" spans="1:2" ht="15" x14ac:dyDescent="0.25">
      <c r="A17" s="263" t="s">
        <v>2687</v>
      </c>
      <c r="B17" s="260" t="s">
        <v>1640</v>
      </c>
    </row>
    <row r="18" spans="1:2" ht="15" x14ac:dyDescent="0.25">
      <c r="A18" s="263" t="s">
        <v>2688</v>
      </c>
      <c r="B18" s="260" t="s">
        <v>1641</v>
      </c>
    </row>
    <row r="19" spans="1:2" ht="15" x14ac:dyDescent="0.25">
      <c r="A19" s="283" t="s">
        <v>2695</v>
      </c>
      <c r="B19" s="284">
        <v>7533</v>
      </c>
    </row>
    <row r="20" spans="1:2" ht="15" x14ac:dyDescent="0.25">
      <c r="A20" s="283" t="s">
        <v>2690</v>
      </c>
      <c r="B20" s="284">
        <v>7535</v>
      </c>
    </row>
    <row r="21" spans="1:2" ht="15" x14ac:dyDescent="0.25">
      <c r="A21" s="283" t="s">
        <v>2696</v>
      </c>
      <c r="B21" s="284">
        <v>7537</v>
      </c>
    </row>
    <row r="22" spans="1:2" ht="15" x14ac:dyDescent="0.25">
      <c r="A22" s="283" t="s">
        <v>2692</v>
      </c>
      <c r="B22" s="284">
        <v>7539</v>
      </c>
    </row>
    <row r="23" spans="1:2" x14ac:dyDescent="0.2">
      <c r="A23" s="5" t="s">
        <v>2903</v>
      </c>
      <c r="B23" s="183">
        <v>7987</v>
      </c>
    </row>
    <row r="24" spans="1:2" x14ac:dyDescent="0.2">
      <c r="A24" s="5" t="s">
        <v>2693</v>
      </c>
      <c r="B24" s="183">
        <v>7987</v>
      </c>
    </row>
    <row r="25" spans="1:2" x14ac:dyDescent="0.2">
      <c r="A25" s="5" t="s">
        <v>2682</v>
      </c>
      <c r="B25" s="77">
        <v>7509</v>
      </c>
    </row>
    <row r="26" spans="1:2" x14ac:dyDescent="0.2">
      <c r="A26" s="5" t="s">
        <v>2288</v>
      </c>
      <c r="B26" s="77">
        <v>7509</v>
      </c>
    </row>
    <row r="27" spans="1:2" ht="15" x14ac:dyDescent="0.25">
      <c r="A27" s="263" t="s">
        <v>2300</v>
      </c>
      <c r="B27" s="260" t="s">
        <v>1636</v>
      </c>
    </row>
    <row r="28" spans="1:2" ht="15" x14ac:dyDescent="0.25">
      <c r="A28" s="263" t="s">
        <v>2290</v>
      </c>
      <c r="B28" s="260" t="s">
        <v>1637</v>
      </c>
    </row>
    <row r="29" spans="1:2" ht="15" x14ac:dyDescent="0.25">
      <c r="A29" s="263" t="s">
        <v>2294</v>
      </c>
      <c r="B29" s="260" t="s">
        <v>1638</v>
      </c>
    </row>
    <row r="30" spans="1:2" ht="15" x14ac:dyDescent="0.25">
      <c r="A30" s="263" t="s">
        <v>2293</v>
      </c>
      <c r="B30" s="260" t="s">
        <v>1639</v>
      </c>
    </row>
    <row r="31" spans="1:2" ht="15" x14ac:dyDescent="0.25">
      <c r="A31" s="263" t="s">
        <v>2292</v>
      </c>
      <c r="B31" s="260" t="s">
        <v>1640</v>
      </c>
    </row>
    <row r="32" spans="1:2" ht="15" x14ac:dyDescent="0.25">
      <c r="A32" s="263" t="s">
        <v>2291</v>
      </c>
      <c r="B32" s="260" t="s">
        <v>1641</v>
      </c>
    </row>
    <row r="33" spans="1:2" ht="15" x14ac:dyDescent="0.25">
      <c r="A33" s="283" t="s">
        <v>2301</v>
      </c>
      <c r="B33" s="284">
        <v>7533</v>
      </c>
    </row>
    <row r="34" spans="1:2" ht="15" x14ac:dyDescent="0.25">
      <c r="A34" s="283" t="s">
        <v>2296</v>
      </c>
      <c r="B34" s="284">
        <v>7535</v>
      </c>
    </row>
    <row r="35" spans="1:2" ht="15" x14ac:dyDescent="0.25">
      <c r="A35" s="283" t="s">
        <v>2302</v>
      </c>
      <c r="B35" s="284">
        <v>7537</v>
      </c>
    </row>
    <row r="36" spans="1:2" ht="15" x14ac:dyDescent="0.25">
      <c r="A36" s="283" t="s">
        <v>2298</v>
      </c>
      <c r="B36" s="284">
        <v>7539</v>
      </c>
    </row>
    <row r="37" spans="1:2" x14ac:dyDescent="0.2">
      <c r="A37" s="5" t="s">
        <v>2299</v>
      </c>
      <c r="B37" s="183">
        <v>7987</v>
      </c>
    </row>
    <row r="38" spans="1:2" x14ac:dyDescent="0.2">
      <c r="A38" s="5" t="s">
        <v>2049</v>
      </c>
      <c r="B38" s="77">
        <v>7509</v>
      </c>
    </row>
    <row r="39" spans="1:2" ht="15" x14ac:dyDescent="0.25">
      <c r="A39" s="263" t="s">
        <v>2050</v>
      </c>
      <c r="B39" s="260" t="s">
        <v>1636</v>
      </c>
    </row>
    <row r="40" spans="1:2" ht="15" x14ac:dyDescent="0.25">
      <c r="A40" s="263" t="s">
        <v>2051</v>
      </c>
      <c r="B40" s="260" t="s">
        <v>1637</v>
      </c>
    </row>
    <row r="41" spans="1:2" ht="15" x14ac:dyDescent="0.25">
      <c r="A41" s="263" t="s">
        <v>2052</v>
      </c>
      <c r="B41" s="260" t="s">
        <v>1638</v>
      </c>
    </row>
    <row r="42" spans="1:2" ht="15" x14ac:dyDescent="0.25">
      <c r="A42" s="263" t="s">
        <v>2053</v>
      </c>
      <c r="B42" s="260" t="s">
        <v>1639</v>
      </c>
    </row>
    <row r="43" spans="1:2" ht="15" x14ac:dyDescent="0.25">
      <c r="A43" s="263" t="s">
        <v>2054</v>
      </c>
      <c r="B43" s="260" t="s">
        <v>1640</v>
      </c>
    </row>
    <row r="44" spans="1:2" ht="15" x14ac:dyDescent="0.25">
      <c r="A44" s="263" t="s">
        <v>2055</v>
      </c>
      <c r="B44" s="260" t="s">
        <v>1641</v>
      </c>
    </row>
    <row r="45" spans="1:2" ht="15" x14ac:dyDescent="0.25">
      <c r="A45" s="283" t="s">
        <v>2056</v>
      </c>
      <c r="B45" s="284">
        <v>7533</v>
      </c>
    </row>
    <row r="46" spans="1:2" ht="15" x14ac:dyDescent="0.25">
      <c r="A46" s="283" t="s">
        <v>2057</v>
      </c>
      <c r="B46" s="284">
        <v>7535</v>
      </c>
    </row>
    <row r="47" spans="1:2" ht="15" x14ac:dyDescent="0.25">
      <c r="A47" s="283" t="s">
        <v>2058</v>
      </c>
      <c r="B47" s="284">
        <v>7537</v>
      </c>
    </row>
    <row r="48" spans="1:2" ht="15" x14ac:dyDescent="0.25">
      <c r="A48" s="283" t="s">
        <v>2059</v>
      </c>
      <c r="B48" s="284">
        <v>7539</v>
      </c>
    </row>
    <row r="49" spans="1:2" x14ac:dyDescent="0.2">
      <c r="A49" s="5" t="s">
        <v>2060</v>
      </c>
      <c r="B49" s="183">
        <v>7987</v>
      </c>
    </row>
    <row r="50" spans="1:2" x14ac:dyDescent="0.2">
      <c r="A50" s="5" t="s">
        <v>1893</v>
      </c>
      <c r="B50" s="1">
        <v>7509</v>
      </c>
    </row>
    <row r="51" spans="1:2" ht="15" x14ac:dyDescent="0.25">
      <c r="A51" s="263" t="s">
        <v>1894</v>
      </c>
      <c r="B51" s="260" t="s">
        <v>1636</v>
      </c>
    </row>
    <row r="52" spans="1:2" ht="15" x14ac:dyDescent="0.25">
      <c r="A52" s="263" t="s">
        <v>1895</v>
      </c>
      <c r="B52" s="260" t="s">
        <v>1637</v>
      </c>
    </row>
    <row r="53" spans="1:2" ht="15" x14ac:dyDescent="0.25">
      <c r="A53" s="263" t="s">
        <v>1896</v>
      </c>
      <c r="B53" s="260" t="s">
        <v>1638</v>
      </c>
    </row>
    <row r="54" spans="1:2" ht="15" x14ac:dyDescent="0.25">
      <c r="A54" s="263" t="s">
        <v>1897</v>
      </c>
      <c r="B54" s="260" t="s">
        <v>1639</v>
      </c>
    </row>
    <row r="55" spans="1:2" ht="15" x14ac:dyDescent="0.25">
      <c r="A55" s="263" t="s">
        <v>1898</v>
      </c>
      <c r="B55" s="260" t="s">
        <v>1640</v>
      </c>
    </row>
    <row r="56" spans="1:2" ht="15" x14ac:dyDescent="0.25">
      <c r="A56" s="263" t="s">
        <v>1899</v>
      </c>
      <c r="B56" s="260" t="s">
        <v>1641</v>
      </c>
    </row>
    <row r="57" spans="1:2" ht="15" x14ac:dyDescent="0.25">
      <c r="A57" s="283" t="s">
        <v>1900</v>
      </c>
      <c r="B57" s="284">
        <v>7533</v>
      </c>
    </row>
    <row r="58" spans="1:2" ht="15" x14ac:dyDescent="0.25">
      <c r="A58" s="283" t="s">
        <v>1901</v>
      </c>
      <c r="B58" s="284">
        <v>7535</v>
      </c>
    </row>
    <row r="59" spans="1:2" ht="15" x14ac:dyDescent="0.25">
      <c r="A59" s="283" t="s">
        <v>1902</v>
      </c>
      <c r="B59" s="284">
        <v>7537</v>
      </c>
    </row>
    <row r="60" spans="1:2" ht="15" x14ac:dyDescent="0.25">
      <c r="A60" s="283" t="s">
        <v>1903</v>
      </c>
      <c r="B60" s="284">
        <v>7539</v>
      </c>
    </row>
    <row r="61" spans="1:2" x14ac:dyDescent="0.2">
      <c r="A61" s="5" t="s">
        <v>1866</v>
      </c>
      <c r="B61" s="183">
        <v>7509</v>
      </c>
    </row>
    <row r="62" spans="1:2" ht="15" x14ac:dyDescent="0.25">
      <c r="A62" s="263" t="s">
        <v>1630</v>
      </c>
      <c r="B62" s="260" t="s">
        <v>1636</v>
      </c>
    </row>
    <row r="63" spans="1:2" ht="15" x14ac:dyDescent="0.25">
      <c r="A63" s="263" t="s">
        <v>1631</v>
      </c>
      <c r="B63" s="260" t="s">
        <v>1637</v>
      </c>
    </row>
    <row r="64" spans="1:2" ht="15" x14ac:dyDescent="0.25">
      <c r="A64" s="263" t="s">
        <v>1632</v>
      </c>
      <c r="B64" s="260" t="s">
        <v>1638</v>
      </c>
    </row>
    <row r="65" spans="1:2" ht="15" x14ac:dyDescent="0.25">
      <c r="A65" s="263" t="s">
        <v>1633</v>
      </c>
      <c r="B65" s="260" t="s">
        <v>1639</v>
      </c>
    </row>
    <row r="66" spans="1:2" ht="15" x14ac:dyDescent="0.25">
      <c r="A66" s="263" t="s">
        <v>1634</v>
      </c>
      <c r="B66" s="260" t="s">
        <v>1640</v>
      </c>
    </row>
    <row r="67" spans="1:2" ht="15" x14ac:dyDescent="0.25">
      <c r="A67" s="263" t="s">
        <v>1635</v>
      </c>
      <c r="B67" s="260" t="s">
        <v>1641</v>
      </c>
    </row>
    <row r="68" spans="1:2" x14ac:dyDescent="0.2">
      <c r="A68" s="5" t="s">
        <v>1446</v>
      </c>
      <c r="B68" s="183">
        <v>7509</v>
      </c>
    </row>
    <row r="69" spans="1:2" s="182" customFormat="1" x14ac:dyDescent="0.2">
      <c r="A69" s="5" t="s">
        <v>1267</v>
      </c>
      <c r="B69" s="183">
        <v>7509</v>
      </c>
    </row>
    <row r="70" spans="1:2" s="182" customFormat="1" x14ac:dyDescent="0.2">
      <c r="A70" s="5" t="s">
        <v>1621</v>
      </c>
      <c r="B70" s="183">
        <v>7987</v>
      </c>
    </row>
    <row r="71" spans="1:2" x14ac:dyDescent="0.2">
      <c r="A71" s="161" t="s">
        <v>1186</v>
      </c>
      <c r="B71" s="5">
        <v>7509</v>
      </c>
    </row>
    <row r="72" spans="1:2" x14ac:dyDescent="0.2">
      <c r="A72" s="161" t="s">
        <v>185</v>
      </c>
      <c r="B72" s="5">
        <v>7509</v>
      </c>
    </row>
    <row r="73" spans="1:2" x14ac:dyDescent="0.2">
      <c r="A73" s="161" t="s">
        <v>180</v>
      </c>
      <c r="B73" s="5">
        <v>7509</v>
      </c>
    </row>
  </sheetData>
  <sheetProtection algorithmName="SHA-512" hashValue="dWElKoyOfWE7FI/8qXJ6BvYq0L35GCyGxfOklUvbjbZyohcYgxWwI2UE5Xcj946WkOB4/2Ic+iD5dTzGddBfBQ==" saltValue="BkS/2+EMemIJ74I3iVTSuA==" spinCount="100000" sheet="1"/>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F121"/>
  <sheetViews>
    <sheetView zoomScale="90" zoomScaleNormal="90" workbookViewId="0">
      <pane ySplit="18" topLeftCell="A19" activePane="bottomLeft" state="frozen"/>
      <selection pane="bottomLeft" activeCell="D9" sqref="D9"/>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50"/>
      <c r="F1" s="368"/>
    </row>
    <row r="2" spans="1:6" s="11" customFormat="1" ht="15.75" thickBot="1" x14ac:dyDescent="0.3">
      <c r="A2" s="626" t="s">
        <v>222</v>
      </c>
      <c r="B2" s="627"/>
      <c r="C2" s="627"/>
      <c r="D2" s="627"/>
      <c r="E2" s="276"/>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51" t="s">
        <v>201</v>
      </c>
      <c r="C6" s="622" t="s">
        <v>18</v>
      </c>
      <c r="D6" s="623"/>
      <c r="E6" s="361"/>
      <c r="F6" s="362"/>
    </row>
    <row r="7" spans="1:6" s="91" customFormat="1" ht="19.5" customHeight="1" thickBot="1" x14ac:dyDescent="0.25">
      <c r="A7" s="176"/>
      <c r="B7" s="175" t="s">
        <v>2753</v>
      </c>
      <c r="C7" s="293" t="s">
        <v>1914</v>
      </c>
      <c r="D7" s="363" t="s">
        <v>1064</v>
      </c>
      <c r="E7" s="358"/>
      <c r="F7" s="359"/>
    </row>
    <row r="8" spans="1:6" s="91" customFormat="1" ht="13.5" customHeight="1" x14ac:dyDescent="0.2">
      <c r="A8" s="371" t="s">
        <v>23</v>
      </c>
      <c r="B8" s="226" t="s">
        <v>22</v>
      </c>
      <c r="C8" s="298" t="s">
        <v>2000</v>
      </c>
      <c r="D8" s="360" t="s">
        <v>2797</v>
      </c>
      <c r="E8" s="595" t="s">
        <v>19</v>
      </c>
      <c r="F8" s="596"/>
    </row>
    <row r="9" spans="1:6" s="11" customFormat="1" ht="16.5" customHeight="1" thickBot="1" x14ac:dyDescent="0.25">
      <c r="A9" s="372"/>
      <c r="B9" s="177"/>
      <c r="C9" s="298" t="s">
        <v>1932</v>
      </c>
      <c r="D9" s="327"/>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v>2022</v>
      </c>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v>2000</v>
      </c>
      <c r="D21" s="14"/>
      <c r="E21" s="15"/>
      <c r="F21" s="66">
        <f t="shared" ref="F21:F38" si="0">ROUND((C21-D21),2)</f>
        <v>2000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ROUND((SUM(C19:C38)),2)</f>
        <v>2000</v>
      </c>
      <c r="D39" s="63">
        <f>ROUND((SUM(D19:D38)),2)</f>
        <v>0</v>
      </c>
      <c r="E39" s="33">
        <f>ROUND((SUM(E19:E38)),2)</f>
        <v>0</v>
      </c>
      <c r="F39" s="73">
        <f>ROUND((SUM(F19:F38)),2)</f>
        <v>2000</v>
      </c>
    </row>
    <row r="40" spans="1:6" s="11" customFormat="1" ht="5.25" customHeight="1" thickBot="1" x14ac:dyDescent="0.25">
      <c r="A40" s="375"/>
      <c r="B40" s="35"/>
      <c r="C40" s="36"/>
      <c r="D40" s="36"/>
      <c r="E40" s="36"/>
      <c r="F40" s="376"/>
    </row>
    <row r="41" spans="1:6" s="11" customFormat="1" ht="15.75" customHeight="1" thickBot="1" x14ac:dyDescent="0.3">
      <c r="A41" s="377" t="s">
        <v>224</v>
      </c>
      <c r="B41" s="204"/>
      <c r="C41" s="204"/>
      <c r="D41" s="204"/>
      <c r="E41" s="205"/>
      <c r="F41" s="378"/>
    </row>
    <row r="42" spans="1:6" s="11" customFormat="1" ht="15.75" customHeight="1" x14ac:dyDescent="0.2">
      <c r="A42" s="379" t="s">
        <v>207</v>
      </c>
      <c r="B42" s="39" t="s">
        <v>208</v>
      </c>
      <c r="C42" s="12">
        <f>'2022-BSI_AMT PAID'!D144</f>
        <v>104.65</v>
      </c>
      <c r="D42" s="12">
        <f>'2022-BSI_AMT TO BE PAID'!D144</f>
        <v>0</v>
      </c>
      <c r="E42" s="207"/>
      <c r="F42" s="380">
        <f t="shared" ref="F42:F65" si="1">ROUND((C42-D42),2)</f>
        <v>104.65</v>
      </c>
    </row>
    <row r="43" spans="1:6" s="11" customFormat="1" ht="15.75" customHeight="1" x14ac:dyDescent="0.2">
      <c r="A43" s="381" t="s">
        <v>790</v>
      </c>
      <c r="B43" s="31" t="s">
        <v>209</v>
      </c>
      <c r="C43" s="14">
        <f>ROUND(C99*0.062,2)</f>
        <v>124</v>
      </c>
      <c r="D43" s="14">
        <f>ROUND(D99*0.062,2)</f>
        <v>0</v>
      </c>
      <c r="E43" s="201"/>
      <c r="F43" s="66">
        <f t="shared" si="1"/>
        <v>124</v>
      </c>
    </row>
    <row r="44" spans="1:6" s="11" customFormat="1" ht="15.75" customHeight="1" x14ac:dyDescent="0.2">
      <c r="A44" s="381" t="s">
        <v>791</v>
      </c>
      <c r="B44" s="31" t="s">
        <v>210</v>
      </c>
      <c r="C44" s="14">
        <f>ROUND(C100*0.0145,2)</f>
        <v>29</v>
      </c>
      <c r="D44" s="14">
        <f>ROUND(D100*0.0145,2)</f>
        <v>0</v>
      </c>
      <c r="E44" s="201"/>
      <c r="F44" s="66">
        <f t="shared" si="1"/>
        <v>29</v>
      </c>
    </row>
    <row r="45" spans="1:6" s="11" customFormat="1" ht="15.75" customHeight="1" x14ac:dyDescent="0.2">
      <c r="A45" s="381" t="s">
        <v>792</v>
      </c>
      <c r="B45" s="31" t="s">
        <v>211</v>
      </c>
      <c r="C45" s="14">
        <v>0</v>
      </c>
      <c r="D45" s="14">
        <v>0</v>
      </c>
      <c r="E45" s="201"/>
      <c r="F45" s="66">
        <f t="shared" si="1"/>
        <v>0</v>
      </c>
    </row>
    <row r="46" spans="1:6" s="11" customFormat="1" ht="15.75" customHeight="1" x14ac:dyDescent="0.2">
      <c r="A46" s="67">
        <v>1</v>
      </c>
      <c r="B46" s="28" t="s">
        <v>213</v>
      </c>
      <c r="C46" s="14">
        <f>'2022-BSI_AMT PAID'!D145</f>
        <v>0</v>
      </c>
      <c r="D46" s="14">
        <f>'2022-BSI_AMT TO BE PAID'!D145</f>
        <v>0</v>
      </c>
      <c r="E46" s="201"/>
      <c r="F46" s="382">
        <f t="shared" si="1"/>
        <v>0</v>
      </c>
    </row>
    <row r="47" spans="1:6" s="11" customFormat="1" ht="15.75" customHeight="1" x14ac:dyDescent="0.2">
      <c r="A47" s="67">
        <v>1</v>
      </c>
      <c r="B47" s="28"/>
      <c r="C47" s="14"/>
      <c r="D47" s="14"/>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v>1</v>
      </c>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'2022-FORM GAO-70a'!D98</f>
        <v>0</v>
      </c>
      <c r="C70" s="44">
        <f>ROUND(SUM(C42:C69),2)</f>
        <v>257.64999999999998</v>
      </c>
      <c r="D70" s="44">
        <f>ROUND((SUM(D42:D69)),2)</f>
        <v>0</v>
      </c>
      <c r="E70" s="202"/>
      <c r="F70" s="386">
        <f>ROUND((SUM(F42:F69)),2)</f>
        <v>257.64999999999998</v>
      </c>
    </row>
    <row r="71" spans="1:6" s="11" customFormat="1" ht="15.75" customHeight="1" thickBot="1" x14ac:dyDescent="0.25">
      <c r="A71" s="385" t="s">
        <v>217</v>
      </c>
      <c r="B71" s="49"/>
      <c r="C71" s="44">
        <f>ROUND((C39-C35-C36-C38)-C70,2)</f>
        <v>1742.35</v>
      </c>
      <c r="D71" s="44">
        <f>ROUND((D39-D35-D36-D38)-D70,2)</f>
        <v>0</v>
      </c>
      <c r="E71" s="387"/>
      <c r="F71" s="388">
        <f>ROUND((F39-F35-F36-F38)-F70,2)</f>
        <v>1742.35</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MAX(ROUND((C99)*0.062,2),0)</f>
        <v>124</v>
      </c>
      <c r="D74" s="14">
        <f>MAX(ROUND((D99)*0.062,2),0)</f>
        <v>0</v>
      </c>
      <c r="E74" s="201"/>
      <c r="F74" s="383">
        <f>ROUND((C74-D74),2)</f>
        <v>124</v>
      </c>
    </row>
    <row r="75" spans="1:6" s="11" customFormat="1" ht="15.75" customHeight="1" x14ac:dyDescent="0.2">
      <c r="A75" s="381" t="s">
        <v>791</v>
      </c>
      <c r="B75" s="31" t="s">
        <v>220</v>
      </c>
      <c r="C75" s="14">
        <f>ROUND(C100*0.0145,2)</f>
        <v>29</v>
      </c>
      <c r="D75" s="14">
        <f>ROUND(D100*0.0145,2)</f>
        <v>0</v>
      </c>
      <c r="E75" s="201"/>
      <c r="F75" s="383">
        <f t="shared" ref="F75:F100" si="2">ROUND((C75-D75),2)</f>
        <v>29</v>
      </c>
    </row>
    <row r="76" spans="1:6" s="11" customFormat="1" ht="15.75" customHeight="1" x14ac:dyDescent="0.2">
      <c r="A76" s="381" t="s">
        <v>792</v>
      </c>
      <c r="B76" s="31" t="s">
        <v>221</v>
      </c>
      <c r="C76" s="14">
        <f>ROUND(C101*0.0145,2)</f>
        <v>0</v>
      </c>
      <c r="D76" s="14">
        <v>0</v>
      </c>
      <c r="E76" s="201"/>
      <c r="F76" s="383">
        <f t="shared" si="2"/>
        <v>0</v>
      </c>
    </row>
    <row r="77" spans="1:6" s="11" customFormat="1" ht="15.75" customHeight="1" x14ac:dyDescent="0.2">
      <c r="A77" s="67" t="s">
        <v>793</v>
      </c>
      <c r="B77" s="28" t="s">
        <v>794</v>
      </c>
      <c r="C77" s="14"/>
      <c r="D77" s="14"/>
      <c r="E77" s="201"/>
      <c r="F77" s="383">
        <f t="shared" si="2"/>
        <v>0</v>
      </c>
    </row>
    <row r="78" spans="1:6" s="11" customFormat="1" ht="15.75" customHeight="1" x14ac:dyDescent="0.2">
      <c r="A78" s="67">
        <v>1</v>
      </c>
      <c r="B78" s="28" t="s">
        <v>225</v>
      </c>
      <c r="C78" s="14">
        <f>IF(B9&lt;DATEVALUE("7/1/2014"),(ROUND(C99*0.0015,2)),(ROUND(C99*0.001,2)))</f>
        <v>3</v>
      </c>
      <c r="D78" s="14">
        <f>IF(B9&gt;=DATEVALUE("7/1/2014"),(ROUND(D99*0.001,2)),(ROUND(D99*0.0015,2)))</f>
        <v>0</v>
      </c>
      <c r="E78" s="201"/>
      <c r="F78" s="383">
        <f t="shared" si="2"/>
        <v>3</v>
      </c>
    </row>
    <row r="79" spans="1:6" s="11" customFormat="1" ht="15.75" customHeight="1" x14ac:dyDescent="0.2">
      <c r="A79" s="395" t="s">
        <v>2048</v>
      </c>
      <c r="B79" s="286">
        <v>3800</v>
      </c>
      <c r="C79" s="58">
        <f>ROUND((C39-C29-C31-C30-C38-C37-C36-C35-C33-C32)*0.0043,2)</f>
        <v>8.6</v>
      </c>
      <c r="D79" s="58">
        <f>ROUND((D39-D29-D31-D30-D38-D37-D36-D35-D33-D32)*0.0043,2)</f>
        <v>0</v>
      </c>
      <c r="E79" s="201"/>
      <c r="F79" s="383">
        <f t="shared" si="2"/>
        <v>8.6</v>
      </c>
    </row>
    <row r="80" spans="1:6" s="11" customFormat="1" ht="15.75" customHeight="1" x14ac:dyDescent="0.2">
      <c r="A80" s="381" t="s">
        <v>1191</v>
      </c>
      <c r="B80" s="31">
        <v>3802</v>
      </c>
      <c r="C80" s="58">
        <f>ROUND((C39-C38-C29-C30-C31-C35-C37-C36-C33-C32)*0.0083,2)</f>
        <v>16.600000000000001</v>
      </c>
      <c r="D80" s="58">
        <f>IF(B9&lt;=DATEVALUE("9/11/2013"),(ROUND((D39-D29-D30-D31-D37-D36-D35-D33-D32)*0.0107,2)),(ROUND((D39-D38-D29-D30-D31-D35-D37-D36-D33-D32)*0.0083,2)))</f>
        <v>0</v>
      </c>
      <c r="E80" s="201"/>
      <c r="F80" s="383">
        <f t="shared" si="2"/>
        <v>16.600000000000001</v>
      </c>
    </row>
    <row r="81" spans="1:6" s="11" customFormat="1" ht="15.75" customHeight="1" x14ac:dyDescent="0.2">
      <c r="A81" s="381" t="s">
        <v>227</v>
      </c>
      <c r="B81" s="31">
        <v>3804</v>
      </c>
      <c r="C81" s="58">
        <f>ROUND((C39-C38-C29-C30-C31-C35-C37-C36-C33-C32)*0.004,2)</f>
        <v>8</v>
      </c>
      <c r="D81" s="58">
        <f>ROUND((D39-D38-D29-D30-D31-D37-D36-D35-D33-D32)*0.004,2)</f>
        <v>0</v>
      </c>
      <c r="E81" s="201"/>
      <c r="F81" s="383">
        <f t="shared" si="2"/>
        <v>8</v>
      </c>
    </row>
    <row r="82" spans="1:6" s="11" customFormat="1" ht="15.75" customHeight="1" x14ac:dyDescent="0.2">
      <c r="A82" s="381" t="s">
        <v>1891</v>
      </c>
      <c r="B82" s="31">
        <v>3806</v>
      </c>
      <c r="C82" s="58">
        <f>(C39)*0</f>
        <v>0</v>
      </c>
      <c r="D82" s="58">
        <f>(D39)*0</f>
        <v>0</v>
      </c>
      <c r="E82" s="201"/>
      <c r="F82" s="383">
        <f t="shared" si="2"/>
        <v>0</v>
      </c>
    </row>
    <row r="83" spans="1:6" s="11" customFormat="1" ht="15.75" customHeight="1" x14ac:dyDescent="0.2">
      <c r="A83" s="381" t="s">
        <v>15</v>
      </c>
      <c r="B83" s="31">
        <v>3810</v>
      </c>
      <c r="C83" s="58">
        <f>ROUND((C39-C38-C29-C30-C31-C33-C35-C36-C37-C32)*0.0003,2)</f>
        <v>0.6</v>
      </c>
      <c r="D83" s="58">
        <f>ROUND((D39-D38-D29-D30-D31-D33-D35-D36-D37-D32)*0.0003,2)</f>
        <v>0</v>
      </c>
      <c r="E83" s="201"/>
      <c r="F83" s="383">
        <f t="shared" si="2"/>
        <v>0.6</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v>1</v>
      </c>
      <c r="B87" s="28"/>
      <c r="C87" s="57"/>
      <c r="D87" s="57"/>
      <c r="E87" s="201"/>
      <c r="F87" s="383"/>
    </row>
    <row r="88" spans="1:6" s="11" customFormat="1" ht="15.75" customHeight="1" x14ac:dyDescent="0.2">
      <c r="A88" s="67" t="s">
        <v>214</v>
      </c>
      <c r="B88" s="28"/>
      <c r="C88" s="54"/>
      <c r="D88" s="54"/>
      <c r="E88" s="201"/>
      <c r="F88" s="383">
        <f t="shared" si="2"/>
        <v>0</v>
      </c>
    </row>
    <row r="89" spans="1:6" s="11" customFormat="1" ht="15.75" customHeight="1" x14ac:dyDescent="0.2">
      <c r="A89" s="67" t="s">
        <v>215</v>
      </c>
      <c r="B89" s="28"/>
      <c r="C89" s="54"/>
      <c r="D89" s="5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5.75" customHeight="1" x14ac:dyDescent="0.2">
      <c r="A94" s="67">
        <v>1</v>
      </c>
      <c r="B94" s="28"/>
      <c r="C94" s="14"/>
      <c r="D94" s="14"/>
      <c r="E94" s="201"/>
      <c r="F94" s="383">
        <f t="shared" si="2"/>
        <v>0</v>
      </c>
    </row>
    <row r="95" spans="1:6" s="11" customFormat="1" ht="14.2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67">
        <v>1</v>
      </c>
      <c r="B97" s="28"/>
      <c r="C97" s="14"/>
      <c r="D97" s="14"/>
      <c r="E97" s="201"/>
      <c r="F97" s="383">
        <f t="shared" si="2"/>
        <v>0</v>
      </c>
    </row>
    <row r="98" spans="1:6" s="11" customFormat="1" ht="15.75" customHeight="1" x14ac:dyDescent="0.2">
      <c r="A98" s="396" t="s">
        <v>885</v>
      </c>
      <c r="B98" s="31"/>
      <c r="C98" s="158">
        <f>ROUND((C39-C49-C50-C51-C52-C53-C54-C55-C56-C60-C61-C62-C63-C29-C30-C31-C38),2)</f>
        <v>2000</v>
      </c>
      <c r="D98" s="158">
        <f>ROUND((D39-D49-D50-D51-D52-D53-D54-D55-D56-D60-D61-D62-D63-D29-D30-D31-D38),2)</f>
        <v>0</v>
      </c>
      <c r="E98" s="201"/>
      <c r="F98" s="383">
        <f t="shared" si="2"/>
        <v>2000</v>
      </c>
    </row>
    <row r="99" spans="1:6" s="11" customFormat="1" ht="15.75" customHeight="1" x14ac:dyDescent="0.2">
      <c r="A99" s="396" t="s">
        <v>223</v>
      </c>
      <c r="B99" s="31"/>
      <c r="C99" s="158">
        <f>ROUND((C39-C31-C51-C52-C53-C54-C55-C56-C29-C30-C34-C38),2)</f>
        <v>2000</v>
      </c>
      <c r="D99" s="158">
        <f>ROUND((D39-D31-D51-D52-D53-D54-D55-D56-D29-D30-D34-D38),2)</f>
        <v>0</v>
      </c>
      <c r="E99" s="201"/>
      <c r="F99" s="383">
        <f t="shared" si="2"/>
        <v>2000</v>
      </c>
    </row>
    <row r="100" spans="1:6" s="11" customFormat="1" ht="15.75" customHeight="1" x14ac:dyDescent="0.2">
      <c r="A100" s="396" t="s">
        <v>796</v>
      </c>
      <c r="B100" s="31"/>
      <c r="C100" s="158">
        <f>ROUND((C39-C31-C51-C52-C53-C54-C55-C56-C29-C30-C34-C38),2)</f>
        <v>2000</v>
      </c>
      <c r="D100" s="158">
        <f>ROUND((D39-D31-D51-D52-D53-D54-D55-D56-D29-D30-D34-D38),2)</f>
        <v>0</v>
      </c>
      <c r="E100" s="201"/>
      <c r="F100" s="383">
        <f t="shared" si="2"/>
        <v>2000</v>
      </c>
    </row>
    <row r="101" spans="1:6" s="11" customFormat="1" ht="15.75" customHeight="1" thickBot="1" x14ac:dyDescent="0.25">
      <c r="A101" s="397" t="s">
        <v>226</v>
      </c>
      <c r="B101" s="146"/>
      <c r="C101" s="147">
        <v>0</v>
      </c>
      <c r="D101" s="147">
        <v>0</v>
      </c>
      <c r="E101" s="201"/>
      <c r="F101" s="398">
        <f>ROUND((C101-D101),2)</f>
        <v>0</v>
      </c>
    </row>
    <row r="102" spans="1:6" s="11" customFormat="1" ht="10.5" customHeight="1" thickBot="1" x14ac:dyDescent="0.25">
      <c r="A102" s="426" t="s">
        <v>2191</v>
      </c>
      <c r="B102" s="399"/>
      <c r="C102" s="399"/>
      <c r="D102" s="399"/>
      <c r="E102" s="399"/>
      <c r="F102" s="400"/>
    </row>
    <row r="103" spans="1:6" s="11" customFormat="1" ht="41.25" customHeight="1" thickBot="1" x14ac:dyDescent="0.25">
      <c r="A103" s="611"/>
      <c r="B103" s="612"/>
      <c r="C103" s="612"/>
      <c r="D103" s="612"/>
      <c r="E103" s="612"/>
      <c r="F103" s="613"/>
    </row>
    <row r="104" spans="1:6" s="11" customFormat="1" ht="17.25" customHeight="1" thickBot="1" x14ac:dyDescent="0.25">
      <c r="A104" s="614" t="s">
        <v>136</v>
      </c>
      <c r="B104" s="615"/>
      <c r="C104" s="615"/>
      <c r="D104" s="615"/>
      <c r="E104" s="615"/>
      <c r="F104" s="616"/>
    </row>
    <row r="105" spans="1:6" s="11" customFormat="1" ht="50.25" customHeight="1" thickBot="1" x14ac:dyDescent="0.25">
      <c r="A105" s="617" t="str">
        <f>"I understand this repayment of wages includes a " &amp;IF( ($F$51+$F$44)=0,"",DOLLAR(($F$43+$F$44),2)&amp;"")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$153.00 credit for overcollected Social Security and Medicare taxes.  I have not claimed a refund of or a credit for the overcollected taxes from the IRS, or if I did, that claim has been rejected; and I will not claim a refund or a credit of this amount.</v>
      </c>
      <c r="B105" s="618"/>
      <c r="C105" s="618"/>
      <c r="D105" s="618"/>
      <c r="E105" s="618"/>
      <c r="F105" s="619"/>
    </row>
    <row r="106" spans="1:6" s="11" customFormat="1" ht="26.25" customHeight="1" thickBot="1" x14ac:dyDescent="0.25">
      <c r="A106" s="179" t="s">
        <v>126</v>
      </c>
      <c r="B106" s="620"/>
      <c r="C106" s="620"/>
      <c r="D106" s="621"/>
      <c r="E106" s="179" t="s">
        <v>127</v>
      </c>
      <c r="F106" s="449"/>
    </row>
    <row r="107" spans="1:6" s="11" customFormat="1" ht="15.75" x14ac:dyDescent="0.25">
      <c r="A107" s="417" t="s">
        <v>2038</v>
      </c>
      <c r="B107" s="404"/>
      <c r="C107" s="404"/>
      <c r="D107" s="404"/>
      <c r="E107" s="404"/>
      <c r="F107" s="405"/>
    </row>
    <row r="108" spans="1:6" s="11" customFormat="1" ht="30" customHeight="1" x14ac:dyDescent="0.2">
      <c r="A108" s="592"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$1,742.35 for the purpose of repayment of earnings that were overpaid. I understand that this repayment will be collected within two pay cycles.</v>
      </c>
      <c r="B108" s="593"/>
      <c r="C108" s="593"/>
      <c r="D108" s="593"/>
      <c r="E108" s="593"/>
      <c r="F108" s="594"/>
    </row>
    <row r="109" spans="1:6" s="11" customFormat="1" ht="36" customHeight="1" x14ac:dyDescent="0.2">
      <c r="A109" s="588" t="s">
        <v>2045</v>
      </c>
      <c r="B109" s="589"/>
      <c r="C109" s="589"/>
      <c r="D109" s="589"/>
      <c r="E109" s="589"/>
      <c r="F109" s="590"/>
    </row>
    <row r="110" spans="1:6" s="11" customFormat="1" ht="18" customHeight="1" thickBot="1" x14ac:dyDescent="0.3">
      <c r="A110" s="402" t="s">
        <v>126</v>
      </c>
      <c r="B110" s="591"/>
      <c r="C110" s="591"/>
      <c r="D110" s="591"/>
      <c r="E110" s="403" t="s">
        <v>2039</v>
      </c>
      <c r="F110" s="406"/>
    </row>
    <row r="111" spans="1:6" s="401" customFormat="1" ht="20.25" customHeight="1" thickBot="1" x14ac:dyDescent="0.25">
      <c r="A111" s="407" t="s">
        <v>2040</v>
      </c>
      <c r="B111" s="408"/>
      <c r="C111" s="408"/>
      <c r="D111" s="410" t="s">
        <v>2044</v>
      </c>
      <c r="E111" s="411"/>
      <c r="F111" s="409"/>
    </row>
    <row r="112" spans="1:6" s="11" customFormat="1" ht="12" customHeight="1" thickBot="1" x14ac:dyDescent="0.25">
      <c r="A112" s="581" t="s">
        <v>1033</v>
      </c>
      <c r="B112" s="582"/>
      <c r="C112" s="181" t="s">
        <v>888</v>
      </c>
      <c r="D112" s="180" t="s">
        <v>203</v>
      </c>
      <c r="E112" s="581" t="s">
        <v>90</v>
      </c>
      <c r="F112" s="583"/>
    </row>
    <row r="113" spans="1:6" s="11" customFormat="1" ht="27.75" customHeight="1" thickBot="1" x14ac:dyDescent="0.25">
      <c r="A113" s="584"/>
      <c r="B113" s="585"/>
      <c r="C113" s="143"/>
      <c r="D113" s="143"/>
      <c r="E113" s="584"/>
      <c r="F113" s="585"/>
    </row>
    <row r="114" spans="1:6" s="11" customFormat="1" ht="13.5" customHeight="1" thickBot="1" x14ac:dyDescent="0.25">
      <c r="A114" s="581" t="s">
        <v>88</v>
      </c>
      <c r="B114" s="582"/>
      <c r="C114" s="181" t="s">
        <v>89</v>
      </c>
      <c r="D114" s="180" t="s">
        <v>203</v>
      </c>
      <c r="E114" s="581" t="s">
        <v>90</v>
      </c>
      <c r="F114" s="583"/>
    </row>
    <row r="115" spans="1:6" s="11" customFormat="1" ht="27.75" customHeight="1" thickBot="1" x14ac:dyDescent="0.25">
      <c r="A115" s="584"/>
      <c r="B115" s="585"/>
      <c r="C115" s="143"/>
      <c r="D115" s="143"/>
      <c r="E115" s="584"/>
      <c r="F115" s="585"/>
    </row>
    <row r="116" spans="1:6" s="11" customFormat="1" ht="12.75" customHeight="1" thickBot="1" x14ac:dyDescent="0.25">
      <c r="A116" s="586" t="s">
        <v>87</v>
      </c>
      <c r="B116" s="587"/>
      <c r="C116" s="181" t="s">
        <v>886</v>
      </c>
      <c r="D116" s="181" t="s">
        <v>203</v>
      </c>
      <c r="E116" s="581" t="s">
        <v>90</v>
      </c>
      <c r="F116" s="583"/>
    </row>
    <row r="117" spans="1:6" s="11" customFormat="1" ht="27.75" customHeight="1" thickBot="1" x14ac:dyDescent="0.25">
      <c r="A117" s="579"/>
      <c r="B117" s="580"/>
      <c r="C117" s="144"/>
      <c r="D117" s="144"/>
      <c r="E117" s="579"/>
      <c r="F117" s="580"/>
    </row>
    <row r="118" spans="1:6" x14ac:dyDescent="0.2">
      <c r="A118" s="172" t="s">
        <v>2752</v>
      </c>
    </row>
    <row r="120" spans="1:6" x14ac:dyDescent="0.2">
      <c r="A120" s="20"/>
    </row>
    <row r="121" spans="1:6" x14ac:dyDescent="0.2">
      <c r="A121" s="21"/>
    </row>
  </sheetData>
  <sheetProtection selectLockedCells="1"/>
  <protectedRanges>
    <protectedRange sqref="A7:B7 A9:B9 D9 D11:D14 F11:F13 F9 E4:F4" name="EE Data"/>
    <protectedRange sqref="C43:D45" name="FICA Taxes for MQGE EE"/>
    <protectedRange sqref="C19:E38" name="EE PAY"/>
    <protectedRange sqref="C48:D69" name="EE DEDUCTIONS"/>
    <protectedRange sqref="C98:D101" name="TAXABLE WAGES"/>
    <protectedRange sqref="C74:D97" name="ER DEDUCTIONS"/>
  </protectedRanges>
  <mergeCells count="35">
    <mergeCell ref="C6:D6"/>
    <mergeCell ref="A1:D1"/>
    <mergeCell ref="A2:D2"/>
    <mergeCell ref="B3:D3"/>
    <mergeCell ref="E3:F3"/>
    <mergeCell ref="E4:F4"/>
    <mergeCell ref="A108:F108"/>
    <mergeCell ref="E8:F8"/>
    <mergeCell ref="A10:B10"/>
    <mergeCell ref="A15:B15"/>
    <mergeCell ref="A16:A17"/>
    <mergeCell ref="B16:B17"/>
    <mergeCell ref="C16:C17"/>
    <mergeCell ref="D16:D17"/>
    <mergeCell ref="E16:E17"/>
    <mergeCell ref="F16:F17"/>
    <mergeCell ref="A72:B72"/>
    <mergeCell ref="A103:F103"/>
    <mergeCell ref="A104:F104"/>
    <mergeCell ref="A105:F105"/>
    <mergeCell ref="B106:D106"/>
    <mergeCell ref="A109:F109"/>
    <mergeCell ref="B110:D110"/>
    <mergeCell ref="A112:B112"/>
    <mergeCell ref="E112:F112"/>
    <mergeCell ref="A113:B113"/>
    <mergeCell ref="E113:F113"/>
    <mergeCell ref="A117:B117"/>
    <mergeCell ref="E117:F117"/>
    <mergeCell ref="A114:B114"/>
    <mergeCell ref="E114:F114"/>
    <mergeCell ref="A115:B115"/>
    <mergeCell ref="E115:F115"/>
    <mergeCell ref="A116:B116"/>
    <mergeCell ref="E116:F116"/>
  </mergeCells>
  <conditionalFormatting sqref="C20">
    <cfRule type="expression" dxfId="239" priority="60" stopIfTrue="1">
      <formula>$B$11=3</formula>
    </cfRule>
  </conditionalFormatting>
  <conditionalFormatting sqref="C21">
    <cfRule type="expression" dxfId="238" priority="59" stopIfTrue="1">
      <formula>$B$11=3</formula>
    </cfRule>
  </conditionalFormatting>
  <conditionalFormatting sqref="D20">
    <cfRule type="expression" dxfId="237" priority="58" stopIfTrue="1">
      <formula>$B$11=3</formula>
    </cfRule>
  </conditionalFormatting>
  <conditionalFormatting sqref="D21">
    <cfRule type="expression" dxfId="236" priority="57" stopIfTrue="1">
      <formula>$B$11=3</formula>
    </cfRule>
  </conditionalFormatting>
  <conditionalFormatting sqref="E20">
    <cfRule type="expression" dxfId="235" priority="56" stopIfTrue="1">
      <formula>$B$11=3</formula>
    </cfRule>
  </conditionalFormatting>
  <conditionalFormatting sqref="E21">
    <cfRule type="expression" dxfId="234" priority="55" stopIfTrue="1">
      <formula>$B$11=3</formula>
    </cfRule>
  </conditionalFormatting>
  <conditionalFormatting sqref="C22">
    <cfRule type="expression" dxfId="233" priority="54" stopIfTrue="1">
      <formula>$B$11=3</formula>
    </cfRule>
  </conditionalFormatting>
  <conditionalFormatting sqref="C23">
    <cfRule type="expression" dxfId="232" priority="53" stopIfTrue="1">
      <formula>$B$11=3</formula>
    </cfRule>
  </conditionalFormatting>
  <conditionalFormatting sqref="C24">
    <cfRule type="expression" dxfId="231" priority="52" stopIfTrue="1">
      <formula>$B$11=3</formula>
    </cfRule>
  </conditionalFormatting>
  <conditionalFormatting sqref="C25">
    <cfRule type="expression" dxfId="230" priority="51" stopIfTrue="1">
      <formula>$B$11=3</formula>
    </cfRule>
  </conditionalFormatting>
  <conditionalFormatting sqref="C26">
    <cfRule type="expression" dxfId="229" priority="50" stopIfTrue="1">
      <formula>$B$11=3</formula>
    </cfRule>
  </conditionalFormatting>
  <conditionalFormatting sqref="C27">
    <cfRule type="expression" dxfId="228" priority="49" stopIfTrue="1">
      <formula>$B$11=3</formula>
    </cfRule>
  </conditionalFormatting>
  <conditionalFormatting sqref="C28">
    <cfRule type="expression" dxfId="227" priority="48" stopIfTrue="1">
      <formula>$B$11=3</formula>
    </cfRule>
  </conditionalFormatting>
  <conditionalFormatting sqref="C29">
    <cfRule type="expression" dxfId="226" priority="46" stopIfTrue="1">
      <formula>$B$11=3</formula>
    </cfRule>
  </conditionalFormatting>
  <conditionalFormatting sqref="C30">
    <cfRule type="expression" dxfId="225" priority="45" stopIfTrue="1">
      <formula>$B$11=3</formula>
    </cfRule>
  </conditionalFormatting>
  <conditionalFormatting sqref="C31">
    <cfRule type="expression" dxfId="224" priority="44" stopIfTrue="1">
      <formula>$B$11=3</formula>
    </cfRule>
  </conditionalFormatting>
  <conditionalFormatting sqref="C32">
    <cfRule type="expression" dxfId="223" priority="43" stopIfTrue="1">
      <formula>$B$11=3</formula>
    </cfRule>
  </conditionalFormatting>
  <conditionalFormatting sqref="C33">
    <cfRule type="expression" dxfId="222" priority="42" stopIfTrue="1">
      <formula>$B$11=3</formula>
    </cfRule>
  </conditionalFormatting>
  <conditionalFormatting sqref="C34">
    <cfRule type="expression" dxfId="221" priority="41" stopIfTrue="1">
      <formula>$B$11=3</formula>
    </cfRule>
  </conditionalFormatting>
  <conditionalFormatting sqref="C35">
    <cfRule type="expression" dxfId="220" priority="40" stopIfTrue="1">
      <formula>$B$11=3</formula>
    </cfRule>
  </conditionalFormatting>
  <conditionalFormatting sqref="C36">
    <cfRule type="expression" dxfId="219" priority="39" stopIfTrue="1">
      <formula>$B$11=3</formula>
    </cfRule>
  </conditionalFormatting>
  <conditionalFormatting sqref="C37">
    <cfRule type="expression" dxfId="218" priority="38" stopIfTrue="1">
      <formula>$B$11=3</formula>
    </cfRule>
  </conditionalFormatting>
  <conditionalFormatting sqref="C38">
    <cfRule type="expression" dxfId="217" priority="37" stopIfTrue="1">
      <formula>$B$11=3</formula>
    </cfRule>
  </conditionalFormatting>
  <conditionalFormatting sqref="E22">
    <cfRule type="expression" dxfId="216" priority="36" stopIfTrue="1">
      <formula>$B$11=3</formula>
    </cfRule>
  </conditionalFormatting>
  <conditionalFormatting sqref="E23">
    <cfRule type="expression" dxfId="215" priority="35" stopIfTrue="1">
      <formula>$B$11=3</formula>
    </cfRule>
  </conditionalFormatting>
  <conditionalFormatting sqref="E24">
    <cfRule type="expression" dxfId="214" priority="34" stopIfTrue="1">
      <formula>$B$11=3</formula>
    </cfRule>
  </conditionalFormatting>
  <conditionalFormatting sqref="E25">
    <cfRule type="expression" dxfId="213" priority="33" stopIfTrue="1">
      <formula>$B$11=3</formula>
    </cfRule>
  </conditionalFormatting>
  <conditionalFormatting sqref="E26">
    <cfRule type="expression" dxfId="212" priority="32" stopIfTrue="1">
      <formula>$B$11=3</formula>
    </cfRule>
  </conditionalFormatting>
  <conditionalFormatting sqref="E27">
    <cfRule type="expression" dxfId="211" priority="31" stopIfTrue="1">
      <formula>$B$11=3</formula>
    </cfRule>
  </conditionalFormatting>
  <conditionalFormatting sqref="E28">
    <cfRule type="expression" dxfId="210" priority="30" stopIfTrue="1">
      <formula>$B$11=3</formula>
    </cfRule>
  </conditionalFormatting>
  <conditionalFormatting sqref="E29">
    <cfRule type="expression" dxfId="209" priority="28" stopIfTrue="1">
      <formula>$B$11=3</formula>
    </cfRule>
  </conditionalFormatting>
  <conditionalFormatting sqref="E30">
    <cfRule type="expression" dxfId="208" priority="27" stopIfTrue="1">
      <formula>$B$11=3</formula>
    </cfRule>
  </conditionalFormatting>
  <conditionalFormatting sqref="E31">
    <cfRule type="expression" dxfId="207" priority="26" stopIfTrue="1">
      <formula>$B$11=3</formula>
    </cfRule>
  </conditionalFormatting>
  <conditionalFormatting sqref="E32">
    <cfRule type="expression" dxfId="206" priority="25" stopIfTrue="1">
      <formula>$B$11=3</formula>
    </cfRule>
  </conditionalFormatting>
  <conditionalFormatting sqref="E33">
    <cfRule type="expression" dxfId="205" priority="24" stopIfTrue="1">
      <formula>$B$11=3</formula>
    </cfRule>
  </conditionalFormatting>
  <conditionalFormatting sqref="E34">
    <cfRule type="expression" dxfId="204" priority="23" stopIfTrue="1">
      <formula>$B$11=3</formula>
    </cfRule>
  </conditionalFormatting>
  <conditionalFormatting sqref="E35">
    <cfRule type="expression" dxfId="203" priority="22" stopIfTrue="1">
      <formula>$B$11=3</formula>
    </cfRule>
  </conditionalFormatting>
  <conditionalFormatting sqref="E36">
    <cfRule type="expression" dxfId="202" priority="21" stopIfTrue="1">
      <formula>$B$11=3</formula>
    </cfRule>
  </conditionalFormatting>
  <conditionalFormatting sqref="E37">
    <cfRule type="expression" dxfId="201" priority="20" stopIfTrue="1">
      <formula>$B$11=3</formula>
    </cfRule>
  </conditionalFormatting>
  <conditionalFormatting sqref="E38">
    <cfRule type="expression" dxfId="200" priority="19" stopIfTrue="1">
      <formula>$B$11=3</formula>
    </cfRule>
  </conditionalFormatting>
  <conditionalFormatting sqref="D29">
    <cfRule type="expression" dxfId="199" priority="17" stopIfTrue="1">
      <formula>$B$11=3</formula>
    </cfRule>
  </conditionalFormatting>
  <conditionalFormatting sqref="D30">
    <cfRule type="expression" dxfId="198" priority="16" stopIfTrue="1">
      <formula>$B$11=3</formula>
    </cfRule>
  </conditionalFormatting>
  <conditionalFormatting sqref="D31">
    <cfRule type="expression" dxfId="197" priority="15" stopIfTrue="1">
      <formula>$B$11=3</formula>
    </cfRule>
  </conditionalFormatting>
  <conditionalFormatting sqref="D32">
    <cfRule type="expression" dxfId="196" priority="14" stopIfTrue="1">
      <formula>$B$11=3</formula>
    </cfRule>
  </conditionalFormatting>
  <conditionalFormatting sqref="D33">
    <cfRule type="expression" dxfId="195" priority="13" stopIfTrue="1">
      <formula>$B$11=3</formula>
    </cfRule>
  </conditionalFormatting>
  <conditionalFormatting sqref="D34">
    <cfRule type="expression" dxfId="194" priority="12" stopIfTrue="1">
      <formula>$B$11=3</formula>
    </cfRule>
  </conditionalFormatting>
  <conditionalFormatting sqref="D35">
    <cfRule type="expression" dxfId="193" priority="11" stopIfTrue="1">
      <formula>$B$11=3</formula>
    </cfRule>
  </conditionalFormatting>
  <conditionalFormatting sqref="D36">
    <cfRule type="expression" dxfId="192" priority="10" stopIfTrue="1">
      <formula>$B$11=3</formula>
    </cfRule>
  </conditionalFormatting>
  <conditionalFormatting sqref="D37">
    <cfRule type="expression" dxfId="191" priority="9" stopIfTrue="1">
      <formula>$B$11=3</formula>
    </cfRule>
  </conditionalFormatting>
  <conditionalFormatting sqref="D38">
    <cfRule type="expression" dxfId="190" priority="8" stopIfTrue="1">
      <formula>$B$11=3</formula>
    </cfRule>
  </conditionalFormatting>
  <conditionalFormatting sqref="D24">
    <cfRule type="expression" dxfId="189" priority="7" stopIfTrue="1">
      <formula>$B$11=3</formula>
    </cfRule>
  </conditionalFormatting>
  <conditionalFormatting sqref="D25">
    <cfRule type="expression" dxfId="188" priority="6" stopIfTrue="1">
      <formula>$B$11=3</formula>
    </cfRule>
  </conditionalFormatting>
  <conditionalFormatting sqref="D26">
    <cfRule type="expression" dxfId="187" priority="5" stopIfTrue="1">
      <formula>$B$11=3</formula>
    </cfRule>
  </conditionalFormatting>
  <conditionalFormatting sqref="D27">
    <cfRule type="expression" dxfId="186" priority="4" stopIfTrue="1">
      <formula>$B$11=3</formula>
    </cfRule>
  </conditionalFormatting>
  <conditionalFormatting sqref="D28">
    <cfRule type="expression" dxfId="185" priority="3" stopIfTrue="1">
      <formula>$B$11=3</formula>
    </cfRule>
  </conditionalFormatting>
  <conditionalFormatting sqref="D23">
    <cfRule type="expression" dxfId="184" priority="2" stopIfTrue="1">
      <formula>$B$11=3</formula>
    </cfRule>
  </conditionalFormatting>
  <conditionalFormatting sqref="D22">
    <cfRule type="expression" dxfId="18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308226"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308227"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308228"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308229"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308230"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308231"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308232"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308233"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308234"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08235"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08236"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308237"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308238" r:id="rId17" name="Drop Down 14">
              <controlPr defaultSize="0" autoLine="0" autoPict="0">
                <anchor moveWithCells="1">
                  <from>
                    <xdr:col>0</xdr:col>
                    <xdr:colOff>19050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08239"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308240"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308241"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08242"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08243"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308244"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308245"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08246"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308247"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08248"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08249"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08250"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08251"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08252"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308253"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308254"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308255"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308256"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308257"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308258"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308259"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308260"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308261"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308262"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08263"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308264"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08265"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266"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08267"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308268"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308269"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308270" r:id="rId49" name="Drop Down 46">
              <controlPr defaultSize="0" autoLine="0" autoPict="0">
                <anchor moveWithCells="1">
                  <from>
                    <xdr:col>0</xdr:col>
                    <xdr:colOff>19050</xdr:colOff>
                    <xdr:row>87</xdr:row>
                    <xdr:rowOff>0</xdr:rowOff>
                  </from>
                  <to>
                    <xdr:col>1</xdr:col>
                    <xdr:colOff>28575</xdr:colOff>
                    <xdr:row>88</xdr:row>
                    <xdr:rowOff>0</xdr:rowOff>
                  </to>
                </anchor>
              </controlPr>
            </control>
          </mc:Choice>
        </mc:AlternateContent>
        <mc:AlternateContent xmlns:mc="http://schemas.openxmlformats.org/markup-compatibility/2006">
          <mc:Choice Requires="x14">
            <control shapeId="308271" r:id="rId50" name="Drop Down 47">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308272"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308273" r:id="rId52" name="Drop Down 49">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308274" r:id="rId53" name="Drop Down 50">
              <controlPr defaultSize="0" autoLine="0" autoPict="0">
                <anchor moveWithCells="1">
                  <from>
                    <xdr:col>1</xdr:col>
                    <xdr:colOff>0</xdr:colOff>
                    <xdr:row>88</xdr:row>
                    <xdr:rowOff>0</xdr:rowOff>
                  </from>
                  <to>
                    <xdr:col>2</xdr:col>
                    <xdr:colOff>0</xdr:colOff>
                    <xdr:row>89</xdr:row>
                    <xdr:rowOff>9525</xdr:rowOff>
                  </to>
                </anchor>
              </controlPr>
            </control>
          </mc:Choice>
        </mc:AlternateContent>
        <mc:AlternateContent xmlns:mc="http://schemas.openxmlformats.org/markup-compatibility/2006">
          <mc:Choice Requires="x14">
            <control shapeId="308275" r:id="rId54" name="Drop Down 51">
              <controlPr defaultSize="0" autoLine="0" autoPict="0">
                <anchor moveWithCells="1">
                  <from>
                    <xdr:col>0</xdr:col>
                    <xdr:colOff>19050</xdr:colOff>
                    <xdr:row>89</xdr:row>
                    <xdr:rowOff>0</xdr:rowOff>
                  </from>
                  <to>
                    <xdr:col>1</xdr:col>
                    <xdr:colOff>9525</xdr:colOff>
                    <xdr:row>90</xdr:row>
                    <xdr:rowOff>0</xdr:rowOff>
                  </to>
                </anchor>
              </controlPr>
            </control>
          </mc:Choice>
        </mc:AlternateContent>
        <mc:AlternateContent xmlns:mc="http://schemas.openxmlformats.org/markup-compatibility/2006">
          <mc:Choice Requires="x14">
            <control shapeId="308276" r:id="rId55" name="Drop Down 52">
              <controlPr defaultSize="0" autoLine="0" autoPict="0">
                <anchor moveWithCells="1">
                  <from>
                    <xdr:col>1</xdr:col>
                    <xdr:colOff>0</xdr:colOff>
                    <xdr:row>89</xdr:row>
                    <xdr:rowOff>0</xdr:rowOff>
                  </from>
                  <to>
                    <xdr:col>2</xdr:col>
                    <xdr:colOff>0</xdr:colOff>
                    <xdr:row>90</xdr:row>
                    <xdr:rowOff>0</xdr:rowOff>
                  </to>
                </anchor>
              </controlPr>
            </control>
          </mc:Choice>
        </mc:AlternateContent>
        <mc:AlternateContent xmlns:mc="http://schemas.openxmlformats.org/markup-compatibility/2006">
          <mc:Choice Requires="x14">
            <control shapeId="308277"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08278"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308279"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08280"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308281"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308282"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308283"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308284"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308285"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308286" r:id="rId65" name="Drop Down 62">
              <controlPr defaultSize="0" autoLine="0" autoPict="0">
                <anchor moveWithCells="1">
                  <from>
                    <xdr:col>1</xdr:col>
                    <xdr:colOff>19050</xdr:colOff>
                    <xdr:row>30</xdr:row>
                    <xdr:rowOff>19050</xdr:rowOff>
                  </from>
                  <to>
                    <xdr:col>2</xdr:col>
                    <xdr:colOff>0</xdr:colOff>
                    <xdr:row>31</xdr:row>
                    <xdr:rowOff>28575</xdr:rowOff>
                  </to>
                </anchor>
              </controlPr>
            </control>
          </mc:Choice>
        </mc:AlternateContent>
        <mc:AlternateContent xmlns:mc="http://schemas.openxmlformats.org/markup-compatibility/2006">
          <mc:Choice Requires="x14">
            <control shapeId="308287"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308288"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308289"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08290"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08291"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08292"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08293" r:id="rId72" name="Drop Down 69">
              <controlPr defaultSize="0" autoLine="0" autoPict="0">
                <anchor moveWithCells="1">
                  <from>
                    <xdr:col>1</xdr:col>
                    <xdr:colOff>0</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308294"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308295"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308296"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308297" r:id="rId76" name="Drop Down 73">
              <controlPr defaultSize="0" autoLine="0" autoPict="0">
                <anchor moveWithCells="1">
                  <from>
                    <xdr:col>1</xdr:col>
                    <xdr:colOff>0</xdr:colOff>
                    <xdr:row>29</xdr:row>
                    <xdr:rowOff>19050</xdr:rowOff>
                  </from>
                  <to>
                    <xdr:col>1</xdr:col>
                    <xdr:colOff>885825</xdr:colOff>
                    <xdr:row>30</xdr:row>
                    <xdr:rowOff>28575</xdr:rowOff>
                  </to>
                </anchor>
              </controlPr>
            </control>
          </mc:Choice>
        </mc:AlternateContent>
        <mc:AlternateContent xmlns:mc="http://schemas.openxmlformats.org/markup-compatibility/2006">
          <mc:Choice Requires="x14">
            <control shapeId="308298"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308299"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308300"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308301"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2"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3"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308304"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5"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6"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7"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8"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9"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10"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11"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308312"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308313"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308314" r:id="rId93" name="Drop Down 90">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08315"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308316"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308317" r:id="rId96" name="Drop Down 93">
              <controlPr defaultSize="0" autoLine="0" autoPict="0">
                <anchor moveWithCells="1">
                  <from>
                    <xdr:col>0</xdr:col>
                    <xdr:colOff>19050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308318" r:id="rId97" name="Drop Down 94">
              <controlPr defaultSize="0" autoLine="0" autoPict="0">
                <anchor moveWithCells="1">
                  <from>
                    <xdr:col>1</xdr:col>
                    <xdr:colOff>0</xdr:colOff>
                    <xdr:row>89</xdr:row>
                    <xdr:rowOff>190500</xdr:rowOff>
                  </from>
                  <to>
                    <xdr:col>2</xdr:col>
                    <xdr:colOff>0</xdr:colOff>
                    <xdr:row>91</xdr:row>
                    <xdr:rowOff>0</xdr:rowOff>
                  </to>
                </anchor>
              </controlPr>
            </control>
          </mc:Choice>
        </mc:AlternateContent>
        <mc:AlternateContent xmlns:mc="http://schemas.openxmlformats.org/markup-compatibility/2006">
          <mc:Choice Requires="x14">
            <control shapeId="308319" r:id="rId98" name="Drop Down 95">
              <controlPr defaultSize="0" autoLine="0" autoPict="0">
                <anchor moveWithCells="1">
                  <from>
                    <xdr:col>0</xdr:col>
                    <xdr:colOff>0</xdr:colOff>
                    <xdr:row>90</xdr:row>
                    <xdr:rowOff>190500</xdr:rowOff>
                  </from>
                  <to>
                    <xdr:col>1</xdr:col>
                    <xdr:colOff>28575</xdr:colOff>
                    <xdr:row>91</xdr:row>
                    <xdr:rowOff>190500</xdr:rowOff>
                  </to>
                </anchor>
              </controlPr>
            </control>
          </mc:Choice>
        </mc:AlternateContent>
        <mc:AlternateContent xmlns:mc="http://schemas.openxmlformats.org/markup-compatibility/2006">
          <mc:Choice Requires="x14">
            <control shapeId="308320" r:id="rId99" name="Drop Down 96">
              <controlPr defaultSize="0" autoLine="0" autoPict="0">
                <anchor moveWithCells="1">
                  <from>
                    <xdr:col>1</xdr:col>
                    <xdr:colOff>0</xdr:colOff>
                    <xdr:row>91</xdr:row>
                    <xdr:rowOff>0</xdr:rowOff>
                  </from>
                  <to>
                    <xdr:col>2</xdr:col>
                    <xdr:colOff>0</xdr:colOff>
                    <xdr:row>92</xdr:row>
                    <xdr:rowOff>9525</xdr:rowOff>
                  </to>
                </anchor>
              </controlPr>
            </control>
          </mc:Choice>
        </mc:AlternateContent>
        <mc:AlternateContent xmlns:mc="http://schemas.openxmlformats.org/markup-compatibility/2006">
          <mc:Choice Requires="x14">
            <control shapeId="308321"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308322"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308323"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308324"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308325" r:id="rId104" name="Drop Down 101">
              <controlPr defaultSize="0" autoLine="0" autoPict="0">
                <anchor moveWithCells="1">
                  <from>
                    <xdr:col>0</xdr:col>
                    <xdr:colOff>0</xdr:colOff>
                    <xdr:row>92</xdr:row>
                    <xdr:rowOff>9525</xdr:rowOff>
                  </from>
                  <to>
                    <xdr:col>1</xdr:col>
                    <xdr:colOff>28575</xdr:colOff>
                    <xdr:row>93</xdr:row>
                    <xdr:rowOff>9525</xdr:rowOff>
                  </to>
                </anchor>
              </controlPr>
            </control>
          </mc:Choice>
        </mc:AlternateContent>
        <mc:AlternateContent xmlns:mc="http://schemas.openxmlformats.org/markup-compatibility/2006">
          <mc:Choice Requires="x14">
            <control shapeId="308326" r:id="rId105" name="Drop Down 102">
              <controlPr defaultSize="0" autoLine="0" autoPict="0">
                <anchor moveWithCells="1">
                  <from>
                    <xdr:col>1</xdr:col>
                    <xdr:colOff>0</xdr:colOff>
                    <xdr:row>92</xdr:row>
                    <xdr:rowOff>19050</xdr:rowOff>
                  </from>
                  <to>
                    <xdr:col>2</xdr:col>
                    <xdr:colOff>0</xdr:colOff>
                    <xdr:row>93</xdr:row>
                    <xdr:rowOff>28575</xdr:rowOff>
                  </to>
                </anchor>
              </controlPr>
            </control>
          </mc:Choice>
        </mc:AlternateContent>
        <mc:AlternateContent xmlns:mc="http://schemas.openxmlformats.org/markup-compatibility/2006">
          <mc:Choice Requires="x14">
            <control shapeId="308327" r:id="rId106" name="Drop Down 103">
              <controlPr defaultSize="0" autoLine="0" autoPict="0">
                <anchor moveWithCells="1">
                  <from>
                    <xdr:col>0</xdr:col>
                    <xdr:colOff>0</xdr:colOff>
                    <xdr:row>93</xdr:row>
                    <xdr:rowOff>28575</xdr:rowOff>
                  </from>
                  <to>
                    <xdr:col>1</xdr:col>
                    <xdr:colOff>0</xdr:colOff>
                    <xdr:row>94</xdr:row>
                    <xdr:rowOff>0</xdr:rowOff>
                  </to>
                </anchor>
              </controlPr>
            </control>
          </mc:Choice>
        </mc:AlternateContent>
        <mc:AlternateContent xmlns:mc="http://schemas.openxmlformats.org/markup-compatibility/2006">
          <mc:Choice Requires="x14">
            <control shapeId="308328" r:id="rId107" name="Drop Down 104">
              <controlPr defaultSize="0" autoLine="0" autoPict="0">
                <anchor moveWithCells="1">
                  <from>
                    <xdr:col>0</xdr:col>
                    <xdr:colOff>2752725</xdr:colOff>
                    <xdr:row>93</xdr:row>
                    <xdr:rowOff>28575</xdr:rowOff>
                  </from>
                  <to>
                    <xdr:col>1</xdr:col>
                    <xdr:colOff>885825</xdr:colOff>
                    <xdr:row>94</xdr:row>
                    <xdr:rowOff>0</xdr:rowOff>
                  </to>
                </anchor>
              </controlPr>
            </control>
          </mc:Choice>
        </mc:AlternateContent>
        <mc:AlternateContent xmlns:mc="http://schemas.openxmlformats.org/markup-compatibility/2006">
          <mc:Choice Requires="x14">
            <control shapeId="308329" r:id="rId108" name="Drop Down 105">
              <controlPr defaultSize="0" autoLine="0" autoPict="0">
                <anchor moveWithCells="1">
                  <from>
                    <xdr:col>1</xdr:col>
                    <xdr:colOff>9525</xdr:colOff>
                    <xdr:row>94</xdr:row>
                    <xdr:rowOff>9525</xdr:rowOff>
                  </from>
                  <to>
                    <xdr:col>2</xdr:col>
                    <xdr:colOff>0</xdr:colOff>
                    <xdr:row>95</xdr:row>
                    <xdr:rowOff>28575</xdr:rowOff>
                  </to>
                </anchor>
              </controlPr>
            </control>
          </mc:Choice>
        </mc:AlternateContent>
        <mc:AlternateContent xmlns:mc="http://schemas.openxmlformats.org/markup-compatibility/2006">
          <mc:Choice Requires="x14">
            <control shapeId="308330" r:id="rId109" name="Drop Down 106">
              <controlPr defaultSize="0" autoLine="0" autoPict="0">
                <anchor moveWithCells="1">
                  <from>
                    <xdr:col>0</xdr:col>
                    <xdr:colOff>0</xdr:colOff>
                    <xdr:row>94</xdr:row>
                    <xdr:rowOff>28575</xdr:rowOff>
                  </from>
                  <to>
                    <xdr:col>1</xdr:col>
                    <xdr:colOff>9525</xdr:colOff>
                    <xdr:row>95</xdr:row>
                    <xdr:rowOff>28575</xdr:rowOff>
                  </to>
                </anchor>
              </controlPr>
            </control>
          </mc:Choice>
        </mc:AlternateContent>
        <mc:AlternateContent xmlns:mc="http://schemas.openxmlformats.org/markup-compatibility/2006">
          <mc:Choice Requires="x14">
            <control shapeId="308331" r:id="rId110" name="Drop Down 107">
              <controlPr defaultSize="0" autoLine="0" autoPict="0">
                <anchor moveWithCells="1">
                  <from>
                    <xdr:col>1</xdr:col>
                    <xdr:colOff>19050</xdr:colOff>
                    <xdr:row>95</xdr:row>
                    <xdr:rowOff>19050</xdr:rowOff>
                  </from>
                  <to>
                    <xdr:col>1</xdr:col>
                    <xdr:colOff>885825</xdr:colOff>
                    <xdr:row>96</xdr:row>
                    <xdr:rowOff>28575</xdr:rowOff>
                  </to>
                </anchor>
              </controlPr>
            </control>
          </mc:Choice>
        </mc:AlternateContent>
        <mc:AlternateContent xmlns:mc="http://schemas.openxmlformats.org/markup-compatibility/2006">
          <mc:Choice Requires="x14">
            <control shapeId="308332" r:id="rId111" name="Drop Down 108">
              <controlPr defaultSize="0" autoLine="0" autoPict="0">
                <anchor moveWithCells="1">
                  <from>
                    <xdr:col>0</xdr:col>
                    <xdr:colOff>28575</xdr:colOff>
                    <xdr:row>95</xdr:row>
                    <xdr:rowOff>28575</xdr:rowOff>
                  </from>
                  <to>
                    <xdr:col>1</xdr:col>
                    <xdr:colOff>28575</xdr:colOff>
                    <xdr:row>96</xdr:row>
                    <xdr:rowOff>9525</xdr:rowOff>
                  </to>
                </anchor>
              </controlPr>
            </control>
          </mc:Choice>
        </mc:AlternateContent>
        <mc:AlternateContent xmlns:mc="http://schemas.openxmlformats.org/markup-compatibility/2006">
          <mc:Choice Requires="x14">
            <control shapeId="308333"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308334"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308335"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308336"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308337"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308338"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308339" r:id="rId118" name="Drop Down 115">
              <controlPr defaultSize="0" autoLine="0" autoPict="0">
                <anchor moveWithCells="1">
                  <from>
                    <xdr:col>1</xdr:col>
                    <xdr:colOff>19050</xdr:colOff>
                    <xdr:row>45</xdr:row>
                    <xdr:rowOff>0</xdr:rowOff>
                  </from>
                  <to>
                    <xdr:col>2</xdr:col>
                    <xdr:colOff>9525</xdr:colOff>
                    <xdr:row>46</xdr:row>
                    <xdr:rowOff>0</xdr:rowOff>
                  </to>
                </anchor>
              </controlPr>
            </control>
          </mc:Choice>
        </mc:AlternateContent>
        <mc:AlternateContent xmlns:mc="http://schemas.openxmlformats.org/markup-compatibility/2006">
          <mc:Choice Requires="x14">
            <control shapeId="308340" r:id="rId119" name="Drop Down 116">
              <controlPr defaultSize="0" autoLine="0" autoPict="0">
                <anchor moveWithCells="1">
                  <from>
                    <xdr:col>0</xdr:col>
                    <xdr:colOff>28575</xdr:colOff>
                    <xdr:row>45</xdr:row>
                    <xdr:rowOff>0</xdr:rowOff>
                  </from>
                  <to>
                    <xdr:col>1</xdr:col>
                    <xdr:colOff>28575</xdr:colOff>
                    <xdr:row>46</xdr:row>
                    <xdr:rowOff>19050</xdr:rowOff>
                  </to>
                </anchor>
              </controlPr>
            </control>
          </mc:Choice>
        </mc:AlternateContent>
        <mc:AlternateContent xmlns:mc="http://schemas.openxmlformats.org/markup-compatibility/2006">
          <mc:Choice Requires="x14">
            <control shapeId="308341" r:id="rId120" name="Drop Down 117">
              <controlPr defaultSize="0" autoLine="0" autoPict="0">
                <anchor moveWithCells="1">
                  <from>
                    <xdr:col>1</xdr:col>
                    <xdr:colOff>19050</xdr:colOff>
                    <xdr:row>46</xdr:row>
                    <xdr:rowOff>19050</xdr:rowOff>
                  </from>
                  <to>
                    <xdr:col>2</xdr:col>
                    <xdr:colOff>0</xdr:colOff>
                    <xdr:row>47</xdr:row>
                    <xdr:rowOff>19050</xdr:rowOff>
                  </to>
                </anchor>
              </controlPr>
            </control>
          </mc:Choice>
        </mc:AlternateContent>
        <mc:AlternateContent xmlns:mc="http://schemas.openxmlformats.org/markup-compatibility/2006">
          <mc:Choice Requires="x14">
            <control shapeId="308342" r:id="rId121" name="Drop Down 118">
              <controlPr defaultSize="0" autoLine="0" autoPict="0">
                <anchor moveWithCells="1">
                  <from>
                    <xdr:col>0</xdr:col>
                    <xdr:colOff>38100</xdr:colOff>
                    <xdr:row>46</xdr:row>
                    <xdr:rowOff>0</xdr:rowOff>
                  </from>
                  <to>
                    <xdr:col>1</xdr:col>
                    <xdr:colOff>9525</xdr:colOff>
                    <xdr:row>47</xdr:row>
                    <xdr:rowOff>19050</xdr:rowOff>
                  </to>
                </anchor>
              </controlPr>
            </control>
          </mc:Choice>
        </mc:AlternateContent>
        <mc:AlternateContent xmlns:mc="http://schemas.openxmlformats.org/markup-compatibility/2006">
          <mc:Choice Requires="x14">
            <control shapeId="308343" r:id="rId122" name="Drop Down 119">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308344" r:id="rId123" name="Drop Down 120">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308345" r:id="rId124" name="Drop Down 121">
              <controlPr locked="0" defaultSize="0" autoLine="0" autoPict="0">
                <anchor moveWithCells="1">
                  <from>
                    <xdr:col>1</xdr:col>
                    <xdr:colOff>9525</xdr:colOff>
                    <xdr:row>96</xdr:row>
                    <xdr:rowOff>9525</xdr:rowOff>
                  </from>
                  <to>
                    <xdr:col>2</xdr:col>
                    <xdr:colOff>0</xdr:colOff>
                    <xdr:row>97</xdr:row>
                    <xdr:rowOff>9525</xdr:rowOff>
                  </to>
                </anchor>
              </controlPr>
            </control>
          </mc:Choice>
        </mc:AlternateContent>
        <mc:AlternateContent xmlns:mc="http://schemas.openxmlformats.org/markup-compatibility/2006">
          <mc:Choice Requires="x14">
            <control shapeId="308346" r:id="rId125" name="Drop Down 122">
              <controlPr defaultSize="0" autoLine="0" autoPict="0">
                <anchor moveWithCells="1">
                  <from>
                    <xdr:col>0</xdr:col>
                    <xdr:colOff>19050</xdr:colOff>
                    <xdr:row>96</xdr:row>
                    <xdr:rowOff>9525</xdr:rowOff>
                  </from>
                  <to>
                    <xdr:col>0</xdr:col>
                    <xdr:colOff>2743200</xdr:colOff>
                    <xdr:row>97</xdr:row>
                    <xdr:rowOff>9525</xdr:rowOff>
                  </to>
                </anchor>
              </controlPr>
            </control>
          </mc:Choice>
        </mc:AlternateContent>
        <mc:AlternateContent xmlns:mc="http://schemas.openxmlformats.org/markup-compatibility/2006">
          <mc:Choice Requires="x14">
            <control shapeId="308382" r:id="rId126" name="Drop Down 158">
              <controlPr defaultSize="0" autoLine="0" autoPict="0">
                <anchor moveWithCells="1">
                  <from>
                    <xdr:col>1</xdr:col>
                    <xdr:colOff>0</xdr:colOff>
                    <xdr:row>48</xdr:row>
                    <xdr:rowOff>190500</xdr:rowOff>
                  </from>
                  <to>
                    <xdr:col>2</xdr:col>
                    <xdr:colOff>0</xdr:colOff>
                    <xdr:row>49</xdr:row>
                    <xdr:rowOff>190500</xdr:rowOff>
                  </to>
                </anchor>
              </controlPr>
            </control>
          </mc:Choice>
        </mc:AlternateContent>
        <mc:AlternateContent xmlns:mc="http://schemas.openxmlformats.org/markup-compatibility/2006">
          <mc:Choice Requires="x14">
            <control shapeId="308383" r:id="rId127" name="Drop Down 159">
              <controlPr defaultSize="0" autoLine="0" autoPict="0">
                <anchor moveWithCells="1">
                  <from>
                    <xdr:col>0</xdr:col>
                    <xdr:colOff>28575</xdr:colOff>
                    <xdr:row>49</xdr:row>
                    <xdr:rowOff>0</xdr:rowOff>
                  </from>
                  <to>
                    <xdr:col>1</xdr:col>
                    <xdr:colOff>9525</xdr:colOff>
                    <xdr:row>50</xdr:row>
                    <xdr:rowOff>0</xdr:rowOff>
                  </to>
                </anchor>
              </controlPr>
            </control>
          </mc:Choice>
        </mc:AlternateContent>
        <mc:AlternateContent xmlns:mc="http://schemas.openxmlformats.org/markup-compatibility/2006">
          <mc:Choice Requires="x14">
            <control shapeId="308384" r:id="rId128" name="Drop Down 160">
              <controlPr defaultSize="0" autoLine="0" autoPict="0">
                <anchor moveWithCells="1">
                  <from>
                    <xdr:col>1</xdr:col>
                    <xdr:colOff>0</xdr:colOff>
                    <xdr:row>86</xdr:row>
                    <xdr:rowOff>0</xdr:rowOff>
                  </from>
                  <to>
                    <xdr:col>2</xdr:col>
                    <xdr:colOff>0</xdr:colOff>
                    <xdr:row>87</xdr:row>
                    <xdr:rowOff>0</xdr:rowOff>
                  </to>
                </anchor>
              </controlPr>
            </control>
          </mc:Choice>
        </mc:AlternateContent>
        <mc:AlternateContent xmlns:mc="http://schemas.openxmlformats.org/markup-compatibility/2006">
          <mc:Choice Requires="x14">
            <control shapeId="308385" r:id="rId129" name="Drop Down 161">
              <controlPr defaultSize="0" autoLine="0" autoPict="0">
                <anchor moveWithCells="1">
                  <from>
                    <xdr:col>0</xdr:col>
                    <xdr:colOff>28575</xdr:colOff>
                    <xdr:row>85</xdr:row>
                    <xdr:rowOff>190500</xdr:rowOff>
                  </from>
                  <to>
                    <xdr:col>1</xdr:col>
                    <xdr:colOff>0</xdr:colOff>
                    <xdr:row>86</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B46:B47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6"/>
  <sheetViews>
    <sheetView workbookViewId="0">
      <selection activeCell="A3" sqref="A3:B3"/>
    </sheetView>
  </sheetViews>
  <sheetFormatPr defaultRowHeight="12.75" x14ac:dyDescent="0.2"/>
  <cols>
    <col min="1" max="1" width="30.140625" style="5" customWidth="1"/>
    <col min="2" max="2" width="9.140625" style="5" customWidth="1"/>
  </cols>
  <sheetData>
    <row r="1" spans="1:2" x14ac:dyDescent="0.2">
      <c r="A1" s="9" t="s">
        <v>1224</v>
      </c>
      <c r="B1" s="77" t="s">
        <v>951</v>
      </c>
    </row>
    <row r="2" spans="1:2" s="182" customFormat="1" x14ac:dyDescent="0.2">
      <c r="A2" s="5" t="s">
        <v>1267</v>
      </c>
      <c r="B2" s="183">
        <v>7509</v>
      </c>
    </row>
    <row r="3" spans="1:2" s="182" customFormat="1" x14ac:dyDescent="0.2">
      <c r="A3" s="5" t="s">
        <v>1268</v>
      </c>
      <c r="B3" s="183">
        <v>7987</v>
      </c>
    </row>
    <row r="4" spans="1:2" x14ac:dyDescent="0.2">
      <c r="A4" s="161" t="s">
        <v>1186</v>
      </c>
      <c r="B4" s="5">
        <v>7509</v>
      </c>
    </row>
    <row r="5" spans="1:2" x14ac:dyDescent="0.2">
      <c r="A5" s="161" t="s">
        <v>185</v>
      </c>
      <c r="B5" s="5">
        <v>7509</v>
      </c>
    </row>
    <row r="6" spans="1:2" x14ac:dyDescent="0.2">
      <c r="A6" s="161" t="s">
        <v>180</v>
      </c>
      <c r="B6" s="5">
        <v>7509</v>
      </c>
    </row>
  </sheetData>
  <sheetProtection password="E451" sheet="1"/>
  <phoneticPr fontId="4" type="noConversion"/>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73"/>
  <sheetViews>
    <sheetView zoomScale="130" zoomScaleNormal="130" workbookViewId="0">
      <pane ySplit="1" topLeftCell="A2" activePane="bottomLeft" state="frozen"/>
      <selection pane="bottomLeft" activeCell="A7" sqref="A7"/>
    </sheetView>
  </sheetViews>
  <sheetFormatPr defaultRowHeight="12.75" x14ac:dyDescent="0.2"/>
  <cols>
    <col min="1" max="1" width="31.7109375" customWidth="1"/>
    <col min="2" max="2" width="10.42578125" customWidth="1"/>
  </cols>
  <sheetData>
    <row r="1" spans="1:2" x14ac:dyDescent="0.2">
      <c r="A1" s="9" t="s">
        <v>1224</v>
      </c>
      <c r="B1" s="77" t="s">
        <v>951</v>
      </c>
    </row>
    <row r="2" spans="1:2" x14ac:dyDescent="0.2">
      <c r="A2" s="5" t="s">
        <v>2914</v>
      </c>
      <c r="B2" s="183">
        <v>7508</v>
      </c>
    </row>
    <row r="3" spans="1:2" x14ac:dyDescent="0.2">
      <c r="A3" s="263" t="s">
        <v>2917</v>
      </c>
      <c r="B3" s="261" t="s">
        <v>1624</v>
      </c>
    </row>
    <row r="4" spans="1:2" x14ac:dyDescent="0.2">
      <c r="A4" s="263" t="s">
        <v>2912</v>
      </c>
      <c r="B4" s="261" t="s">
        <v>1625</v>
      </c>
    </row>
    <row r="5" spans="1:2" x14ac:dyDescent="0.2">
      <c r="A5" s="263" t="s">
        <v>2911</v>
      </c>
      <c r="B5" s="261" t="s">
        <v>1626</v>
      </c>
    </row>
    <row r="6" spans="1:2" x14ac:dyDescent="0.2">
      <c r="A6" s="263" t="s">
        <v>2910</v>
      </c>
      <c r="B6" s="261" t="s">
        <v>1627</v>
      </c>
    </row>
    <row r="7" spans="1:2" x14ac:dyDescent="0.2">
      <c r="A7" s="263" t="s">
        <v>2909</v>
      </c>
      <c r="B7" s="261" t="s">
        <v>1628</v>
      </c>
    </row>
    <row r="8" spans="1:2" x14ac:dyDescent="0.2">
      <c r="A8" s="263" t="s">
        <v>2908</v>
      </c>
      <c r="B8" s="261" t="s">
        <v>1629</v>
      </c>
    </row>
    <row r="9" spans="1:2" x14ac:dyDescent="0.2">
      <c r="A9" s="263" t="s">
        <v>2915</v>
      </c>
      <c r="B9" s="183">
        <v>7534</v>
      </c>
    </row>
    <row r="10" spans="1:2" x14ac:dyDescent="0.2">
      <c r="A10" s="263" t="s">
        <v>2907</v>
      </c>
      <c r="B10" s="183">
        <v>7536</v>
      </c>
    </row>
    <row r="11" spans="1:2" x14ac:dyDescent="0.2">
      <c r="A11" s="263" t="s">
        <v>2916</v>
      </c>
      <c r="B11" s="183">
        <v>7538</v>
      </c>
    </row>
    <row r="12" spans="1:2" x14ac:dyDescent="0.2">
      <c r="A12" s="263" t="s">
        <v>2904</v>
      </c>
      <c r="B12" s="183">
        <v>7540</v>
      </c>
    </row>
    <row r="13" spans="1:2" x14ac:dyDescent="0.2">
      <c r="A13" s="5" t="s">
        <v>2903</v>
      </c>
      <c r="B13" s="183">
        <v>7988</v>
      </c>
    </row>
    <row r="14" spans="1:2" x14ac:dyDescent="0.2">
      <c r="A14" s="5" t="s">
        <v>2682</v>
      </c>
      <c r="B14" s="183">
        <v>7508</v>
      </c>
    </row>
    <row r="15" spans="1:2" x14ac:dyDescent="0.2">
      <c r="A15" s="263" t="s">
        <v>2683</v>
      </c>
      <c r="B15" s="261" t="s">
        <v>1624</v>
      </c>
    </row>
    <row r="16" spans="1:2" x14ac:dyDescent="0.2">
      <c r="A16" s="263" t="s">
        <v>2684</v>
      </c>
      <c r="B16" s="261" t="s">
        <v>1625</v>
      </c>
    </row>
    <row r="17" spans="1:2" x14ac:dyDescent="0.2">
      <c r="A17" s="263" t="s">
        <v>2685</v>
      </c>
      <c r="B17" s="261" t="s">
        <v>1626</v>
      </c>
    </row>
    <row r="18" spans="1:2" x14ac:dyDescent="0.2">
      <c r="A18" s="263" t="s">
        <v>2686</v>
      </c>
      <c r="B18" s="261" t="s">
        <v>1627</v>
      </c>
    </row>
    <row r="19" spans="1:2" x14ac:dyDescent="0.2">
      <c r="A19" s="263" t="s">
        <v>2687</v>
      </c>
      <c r="B19" s="261" t="s">
        <v>1628</v>
      </c>
    </row>
    <row r="20" spans="1:2" x14ac:dyDescent="0.2">
      <c r="A20" s="263" t="s">
        <v>2688</v>
      </c>
      <c r="B20" s="261" t="s">
        <v>1629</v>
      </c>
    </row>
    <row r="21" spans="1:2" x14ac:dyDescent="0.2">
      <c r="A21" s="263" t="s">
        <v>2689</v>
      </c>
      <c r="B21" s="183">
        <v>7534</v>
      </c>
    </row>
    <row r="22" spans="1:2" x14ac:dyDescent="0.2">
      <c r="A22" s="263" t="s">
        <v>2690</v>
      </c>
      <c r="B22" s="183">
        <v>7536</v>
      </c>
    </row>
    <row r="23" spans="1:2" x14ac:dyDescent="0.2">
      <c r="A23" s="263" t="s">
        <v>2691</v>
      </c>
      <c r="B23" s="183">
        <v>7538</v>
      </c>
    </row>
    <row r="24" spans="1:2" x14ac:dyDescent="0.2">
      <c r="A24" s="263" t="s">
        <v>2692</v>
      </c>
      <c r="B24" s="183">
        <v>7540</v>
      </c>
    </row>
    <row r="25" spans="1:2" x14ac:dyDescent="0.2">
      <c r="A25" s="5" t="s">
        <v>2693</v>
      </c>
      <c r="B25" s="183">
        <v>7988</v>
      </c>
    </row>
    <row r="26" spans="1:2" x14ac:dyDescent="0.2">
      <c r="A26" s="5" t="s">
        <v>2288</v>
      </c>
      <c r="B26" s="183">
        <v>7508</v>
      </c>
    </row>
    <row r="27" spans="1:2" x14ac:dyDescent="0.2">
      <c r="A27" s="263" t="s">
        <v>2289</v>
      </c>
      <c r="B27" s="261" t="s">
        <v>1624</v>
      </c>
    </row>
    <row r="28" spans="1:2" x14ac:dyDescent="0.2">
      <c r="A28" s="263" t="s">
        <v>2290</v>
      </c>
      <c r="B28" s="261" t="s">
        <v>1625</v>
      </c>
    </row>
    <row r="29" spans="1:2" x14ac:dyDescent="0.2">
      <c r="A29" s="263" t="s">
        <v>2294</v>
      </c>
      <c r="B29" s="261" t="s">
        <v>1626</v>
      </c>
    </row>
    <row r="30" spans="1:2" x14ac:dyDescent="0.2">
      <c r="A30" s="263" t="s">
        <v>2293</v>
      </c>
      <c r="B30" s="261" t="s">
        <v>1627</v>
      </c>
    </row>
    <row r="31" spans="1:2" x14ac:dyDescent="0.2">
      <c r="A31" s="263" t="s">
        <v>2292</v>
      </c>
      <c r="B31" s="261" t="s">
        <v>1628</v>
      </c>
    </row>
    <row r="32" spans="1:2" x14ac:dyDescent="0.2">
      <c r="A32" s="263" t="s">
        <v>2291</v>
      </c>
      <c r="B32" s="261" t="s">
        <v>1629</v>
      </c>
    </row>
    <row r="33" spans="1:2" x14ac:dyDescent="0.2">
      <c r="A33" s="263" t="s">
        <v>2295</v>
      </c>
      <c r="B33" s="183">
        <v>7534</v>
      </c>
    </row>
    <row r="34" spans="1:2" x14ac:dyDescent="0.2">
      <c r="A34" s="263" t="s">
        <v>2296</v>
      </c>
      <c r="B34" s="183">
        <v>7536</v>
      </c>
    </row>
    <row r="35" spans="1:2" x14ac:dyDescent="0.2">
      <c r="A35" s="263" t="s">
        <v>2297</v>
      </c>
      <c r="B35" s="183">
        <v>7538</v>
      </c>
    </row>
    <row r="36" spans="1:2" x14ac:dyDescent="0.2">
      <c r="A36" s="263" t="s">
        <v>2298</v>
      </c>
      <c r="B36" s="183">
        <v>7540</v>
      </c>
    </row>
    <row r="37" spans="1:2" x14ac:dyDescent="0.2">
      <c r="A37" s="5" t="s">
        <v>2299</v>
      </c>
      <c r="B37" s="183">
        <v>7988</v>
      </c>
    </row>
    <row r="38" spans="1:2" x14ac:dyDescent="0.2">
      <c r="A38" s="5" t="s">
        <v>2049</v>
      </c>
      <c r="B38" s="183">
        <v>7508</v>
      </c>
    </row>
    <row r="39" spans="1:2" x14ac:dyDescent="0.2">
      <c r="A39" s="263" t="s">
        <v>2061</v>
      </c>
      <c r="B39" s="261" t="s">
        <v>1624</v>
      </c>
    </row>
    <row r="40" spans="1:2" x14ac:dyDescent="0.2">
      <c r="A40" s="263" t="s">
        <v>2051</v>
      </c>
      <c r="B40" s="261" t="s">
        <v>1625</v>
      </c>
    </row>
    <row r="41" spans="1:2" x14ac:dyDescent="0.2">
      <c r="A41" s="263" t="s">
        <v>2052</v>
      </c>
      <c r="B41" s="261" t="s">
        <v>1626</v>
      </c>
    </row>
    <row r="42" spans="1:2" x14ac:dyDescent="0.2">
      <c r="A42" s="263" t="s">
        <v>2053</v>
      </c>
      <c r="B42" s="261" t="s">
        <v>1627</v>
      </c>
    </row>
    <row r="43" spans="1:2" x14ac:dyDescent="0.2">
      <c r="A43" s="263" t="s">
        <v>2054</v>
      </c>
      <c r="B43" s="261" t="s">
        <v>1628</v>
      </c>
    </row>
    <row r="44" spans="1:2" x14ac:dyDescent="0.2">
      <c r="A44" s="263" t="s">
        <v>2055</v>
      </c>
      <c r="B44" s="261" t="s">
        <v>1629</v>
      </c>
    </row>
    <row r="45" spans="1:2" x14ac:dyDescent="0.2">
      <c r="A45" s="263" t="s">
        <v>2062</v>
      </c>
      <c r="B45" s="183">
        <v>7934</v>
      </c>
    </row>
    <row r="46" spans="1:2" x14ac:dyDescent="0.2">
      <c r="A46" s="263" t="s">
        <v>2057</v>
      </c>
      <c r="B46" s="183">
        <v>7936</v>
      </c>
    </row>
    <row r="47" spans="1:2" x14ac:dyDescent="0.2">
      <c r="A47" s="263" t="s">
        <v>2063</v>
      </c>
      <c r="B47" s="183">
        <v>7938</v>
      </c>
    </row>
    <row r="48" spans="1:2" x14ac:dyDescent="0.2">
      <c r="A48" s="263" t="s">
        <v>2059</v>
      </c>
      <c r="B48" s="183">
        <v>7940</v>
      </c>
    </row>
    <row r="49" spans="1:2" x14ac:dyDescent="0.2">
      <c r="A49" s="5" t="s">
        <v>2060</v>
      </c>
      <c r="B49" s="183">
        <v>7988</v>
      </c>
    </row>
    <row r="50" spans="1:2" x14ac:dyDescent="0.2">
      <c r="A50" s="5" t="s">
        <v>1893</v>
      </c>
      <c r="B50" s="183">
        <v>7508</v>
      </c>
    </row>
    <row r="51" spans="1:2" x14ac:dyDescent="0.2">
      <c r="A51" s="263" t="s">
        <v>1904</v>
      </c>
      <c r="B51" s="261" t="s">
        <v>1624</v>
      </c>
    </row>
    <row r="52" spans="1:2" x14ac:dyDescent="0.2">
      <c r="A52" s="263" t="s">
        <v>1895</v>
      </c>
      <c r="B52" s="261" t="s">
        <v>1625</v>
      </c>
    </row>
    <row r="53" spans="1:2" x14ac:dyDescent="0.2">
      <c r="A53" s="263" t="s">
        <v>1896</v>
      </c>
      <c r="B53" s="261" t="s">
        <v>1626</v>
      </c>
    </row>
    <row r="54" spans="1:2" x14ac:dyDescent="0.2">
      <c r="A54" s="263" t="s">
        <v>1897</v>
      </c>
      <c r="B54" s="261" t="s">
        <v>1627</v>
      </c>
    </row>
    <row r="55" spans="1:2" x14ac:dyDescent="0.2">
      <c r="A55" s="263" t="s">
        <v>1898</v>
      </c>
      <c r="B55" s="261" t="s">
        <v>1628</v>
      </c>
    </row>
    <row r="56" spans="1:2" x14ac:dyDescent="0.2">
      <c r="A56" s="263" t="s">
        <v>1899</v>
      </c>
      <c r="B56" s="261" t="s">
        <v>1629</v>
      </c>
    </row>
    <row r="57" spans="1:2" x14ac:dyDescent="0.2">
      <c r="A57" s="263" t="s">
        <v>1905</v>
      </c>
      <c r="B57" s="183">
        <v>7934</v>
      </c>
    </row>
    <row r="58" spans="1:2" x14ac:dyDescent="0.2">
      <c r="A58" s="263" t="s">
        <v>1901</v>
      </c>
      <c r="B58" s="183">
        <v>7936</v>
      </c>
    </row>
    <row r="59" spans="1:2" x14ac:dyDescent="0.2">
      <c r="A59" s="263" t="s">
        <v>1906</v>
      </c>
      <c r="B59" s="183">
        <v>7938</v>
      </c>
    </row>
    <row r="60" spans="1:2" x14ac:dyDescent="0.2">
      <c r="A60" s="263" t="s">
        <v>1903</v>
      </c>
      <c r="B60" s="183">
        <v>7940</v>
      </c>
    </row>
    <row r="61" spans="1:2" x14ac:dyDescent="0.2">
      <c r="A61" s="5" t="s">
        <v>1866</v>
      </c>
      <c r="B61" s="183">
        <v>7508</v>
      </c>
    </row>
    <row r="62" spans="1:2" x14ac:dyDescent="0.2">
      <c r="A62" s="5" t="s">
        <v>1446</v>
      </c>
      <c r="B62" s="183">
        <v>7508</v>
      </c>
    </row>
    <row r="63" spans="1:2" x14ac:dyDescent="0.2">
      <c r="A63" s="5" t="s">
        <v>1621</v>
      </c>
      <c r="B63" s="183">
        <v>7988</v>
      </c>
    </row>
    <row r="64" spans="1:2" x14ac:dyDescent="0.2">
      <c r="A64" s="263" t="s">
        <v>1642</v>
      </c>
      <c r="B64" s="261" t="s">
        <v>1624</v>
      </c>
    </row>
    <row r="65" spans="1:2" x14ac:dyDescent="0.2">
      <c r="A65" s="263" t="s">
        <v>1631</v>
      </c>
      <c r="B65" s="261" t="s">
        <v>1625</v>
      </c>
    </row>
    <row r="66" spans="1:2" x14ac:dyDescent="0.2">
      <c r="A66" s="263" t="s">
        <v>1632</v>
      </c>
      <c r="B66" s="261" t="s">
        <v>1626</v>
      </c>
    </row>
    <row r="67" spans="1:2" x14ac:dyDescent="0.2">
      <c r="A67" s="263" t="s">
        <v>1633</v>
      </c>
      <c r="B67" s="261" t="s">
        <v>1627</v>
      </c>
    </row>
    <row r="68" spans="1:2" x14ac:dyDescent="0.2">
      <c r="A68" s="263" t="s">
        <v>1634</v>
      </c>
      <c r="B68" s="261" t="s">
        <v>1628</v>
      </c>
    </row>
    <row r="69" spans="1:2" x14ac:dyDescent="0.2">
      <c r="A69" s="263" t="s">
        <v>1635</v>
      </c>
      <c r="B69" s="261" t="s">
        <v>1629</v>
      </c>
    </row>
    <row r="70" spans="1:2" s="182" customFormat="1" x14ac:dyDescent="0.2">
      <c r="A70" s="5" t="s">
        <v>1267</v>
      </c>
      <c r="B70" s="183">
        <v>7508</v>
      </c>
    </row>
    <row r="71" spans="1:2" x14ac:dyDescent="0.2">
      <c r="A71" s="161" t="s">
        <v>1186</v>
      </c>
      <c r="B71" s="5">
        <v>7508</v>
      </c>
    </row>
    <row r="72" spans="1:2" x14ac:dyDescent="0.2">
      <c r="A72" s="161" t="s">
        <v>185</v>
      </c>
      <c r="B72" s="5">
        <v>7508</v>
      </c>
    </row>
    <row r="73" spans="1:2" x14ac:dyDescent="0.2">
      <c r="A73" s="161" t="s">
        <v>180</v>
      </c>
      <c r="B73" s="5">
        <v>7508</v>
      </c>
    </row>
  </sheetData>
  <sheetProtection algorithmName="SHA-512" hashValue="XCCiT/fhbTnxBWbh3s/FVli/n9LQi+4J+6QDuix64V2ZpEAtBMSjhWYs4S8IHJJPEUm8VLEJiixskglbTk6vhg==" saltValue="iPCdt33RfKyyaeoZIBh0aw==" spinCount="100000" sheet="1"/>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6"/>
  <sheetViews>
    <sheetView workbookViewId="0">
      <selection activeCell="A3" sqref="A3:B3"/>
    </sheetView>
  </sheetViews>
  <sheetFormatPr defaultRowHeight="12.75" x14ac:dyDescent="0.2"/>
  <cols>
    <col min="1" max="1" width="31.7109375" customWidth="1"/>
    <col min="2" max="2" width="10.42578125" customWidth="1"/>
  </cols>
  <sheetData>
    <row r="1" spans="1:2" x14ac:dyDescent="0.2">
      <c r="A1" s="9" t="s">
        <v>1224</v>
      </c>
      <c r="B1" s="77" t="s">
        <v>951</v>
      </c>
    </row>
    <row r="2" spans="1:2" s="182" customFormat="1" x14ac:dyDescent="0.2">
      <c r="A2" s="5" t="s">
        <v>1267</v>
      </c>
      <c r="B2" s="183">
        <v>7508</v>
      </c>
    </row>
    <row r="3" spans="1:2" s="182" customFormat="1" x14ac:dyDescent="0.2">
      <c r="A3" s="5" t="s">
        <v>1268</v>
      </c>
      <c r="B3" s="183">
        <v>7988</v>
      </c>
    </row>
    <row r="4" spans="1:2" x14ac:dyDescent="0.2">
      <c r="A4" s="161" t="s">
        <v>1186</v>
      </c>
      <c r="B4" s="5">
        <v>7508</v>
      </c>
    </row>
    <row r="5" spans="1:2" x14ac:dyDescent="0.2">
      <c r="A5" s="161" t="s">
        <v>185</v>
      </c>
      <c r="B5" s="5">
        <v>7508</v>
      </c>
    </row>
    <row r="6" spans="1:2" x14ac:dyDescent="0.2">
      <c r="A6" s="161" t="s">
        <v>180</v>
      </c>
      <c r="B6" s="5">
        <v>7508</v>
      </c>
    </row>
  </sheetData>
  <sheetProtection password="E451" sheet="1"/>
  <phoneticPr fontId="4"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sheetPr>
  <dimension ref="A1:C88"/>
  <sheetViews>
    <sheetView workbookViewId="0">
      <pane ySplit="1" topLeftCell="A2" activePane="bottomLeft" state="frozen"/>
      <selection pane="bottomLeft" activeCell="A38" sqref="A38"/>
    </sheetView>
  </sheetViews>
  <sheetFormatPr defaultRowHeight="12.75" x14ac:dyDescent="0.2"/>
  <cols>
    <col min="1" max="1" width="45.42578125" style="5" customWidth="1"/>
    <col min="2" max="2" width="15.85546875" style="1" bestFit="1" customWidth="1"/>
  </cols>
  <sheetData>
    <row r="1" spans="1:2" x14ac:dyDescent="0.2">
      <c r="A1" s="9" t="s">
        <v>789</v>
      </c>
      <c r="B1" s="77" t="s">
        <v>951</v>
      </c>
    </row>
    <row r="2" spans="1:2" x14ac:dyDescent="0.2">
      <c r="A2" s="5" t="s">
        <v>2873</v>
      </c>
      <c r="B2" s="1">
        <v>7813</v>
      </c>
    </row>
    <row r="3" spans="1:2" x14ac:dyDescent="0.2">
      <c r="A3" s="5" t="s">
        <v>2874</v>
      </c>
      <c r="B3" s="1">
        <v>7901</v>
      </c>
    </row>
    <row r="4" spans="1:2" x14ac:dyDescent="0.2">
      <c r="A4" s="5" t="s">
        <v>2839</v>
      </c>
      <c r="B4" s="1">
        <v>7903</v>
      </c>
    </row>
    <row r="5" spans="1:2" x14ac:dyDescent="0.2">
      <c r="A5" s="5" t="s">
        <v>2875</v>
      </c>
      <c r="B5" s="1">
        <v>7905</v>
      </c>
    </row>
    <row r="6" spans="1:2" x14ac:dyDescent="0.2">
      <c r="A6" s="5" t="s">
        <v>2876</v>
      </c>
      <c r="B6" s="1">
        <v>7907</v>
      </c>
    </row>
    <row r="7" spans="1:2" x14ac:dyDescent="0.2">
      <c r="A7" s="5" t="s">
        <v>2877</v>
      </c>
      <c r="B7" s="1">
        <v>7909</v>
      </c>
    </row>
    <row r="8" spans="1:2" x14ac:dyDescent="0.2">
      <c r="A8" s="5" t="s">
        <v>2878</v>
      </c>
      <c r="B8" s="1">
        <v>7911</v>
      </c>
    </row>
    <row r="9" spans="1:2" x14ac:dyDescent="0.2">
      <c r="A9" s="5" t="s">
        <v>2879</v>
      </c>
      <c r="B9" s="1">
        <v>7913</v>
      </c>
    </row>
    <row r="10" spans="1:2" x14ac:dyDescent="0.2">
      <c r="A10" s="5" t="s">
        <v>2880</v>
      </c>
      <c r="B10" s="1">
        <v>7915</v>
      </c>
    </row>
    <row r="11" spans="1:2" x14ac:dyDescent="0.2">
      <c r="A11" s="5" t="s">
        <v>2846</v>
      </c>
      <c r="B11" s="1">
        <v>7919</v>
      </c>
    </row>
    <row r="12" spans="1:2" x14ac:dyDescent="0.2">
      <c r="A12" s="5" t="s">
        <v>2881</v>
      </c>
      <c r="B12" s="1">
        <v>7923</v>
      </c>
    </row>
    <row r="13" spans="1:2" x14ac:dyDescent="0.2">
      <c r="A13" s="5" t="s">
        <v>2882</v>
      </c>
      <c r="B13" s="1">
        <v>7931</v>
      </c>
    </row>
    <row r="14" spans="1:2" x14ac:dyDescent="0.2">
      <c r="A14" s="5" t="s">
        <v>2883</v>
      </c>
      <c r="B14" s="1">
        <v>7933</v>
      </c>
    </row>
    <row r="15" spans="1:2" x14ac:dyDescent="0.2">
      <c r="A15" s="5" t="s">
        <v>2884</v>
      </c>
      <c r="B15" s="1">
        <v>7961</v>
      </c>
    </row>
    <row r="16" spans="1:2" x14ac:dyDescent="0.2">
      <c r="A16" s="188" t="s">
        <v>2885</v>
      </c>
      <c r="B16" s="258" t="s">
        <v>1531</v>
      </c>
    </row>
    <row r="17" spans="1:2" x14ac:dyDescent="0.2">
      <c r="A17" s="188" t="s">
        <v>2886</v>
      </c>
      <c r="B17" s="258" t="s">
        <v>1532</v>
      </c>
    </row>
    <row r="18" spans="1:2" x14ac:dyDescent="0.2">
      <c r="A18" s="188" t="s">
        <v>2887</v>
      </c>
      <c r="B18" s="258" t="s">
        <v>1533</v>
      </c>
    </row>
    <row r="19" spans="1:2" x14ac:dyDescent="0.2">
      <c r="A19" s="188" t="s">
        <v>2888</v>
      </c>
      <c r="B19" s="258" t="s">
        <v>1534</v>
      </c>
    </row>
    <row r="20" spans="1:2" x14ac:dyDescent="0.2">
      <c r="A20" s="188" t="s">
        <v>2889</v>
      </c>
      <c r="B20" s="258" t="s">
        <v>1535</v>
      </c>
    </row>
    <row r="21" spans="1:2" x14ac:dyDescent="0.2">
      <c r="A21" s="188" t="s">
        <v>2890</v>
      </c>
      <c r="B21" s="258" t="s">
        <v>1536</v>
      </c>
    </row>
    <row r="22" spans="1:2" x14ac:dyDescent="0.2">
      <c r="A22" s="188" t="s">
        <v>2891</v>
      </c>
      <c r="B22" s="258" t="s">
        <v>1537</v>
      </c>
    </row>
    <row r="23" spans="1:2" x14ac:dyDescent="0.2">
      <c r="A23" s="188" t="s">
        <v>2892</v>
      </c>
      <c r="B23" s="258" t="s">
        <v>1538</v>
      </c>
    </row>
    <row r="24" spans="1:2" x14ac:dyDescent="0.2">
      <c r="A24" s="188" t="s">
        <v>2859</v>
      </c>
      <c r="B24" s="258" t="s">
        <v>1539</v>
      </c>
    </row>
    <row r="25" spans="1:2" x14ac:dyDescent="0.2">
      <c r="A25" s="188" t="s">
        <v>2893</v>
      </c>
      <c r="B25" s="258" t="s">
        <v>1540</v>
      </c>
    </row>
    <row r="26" spans="1:2" x14ac:dyDescent="0.2">
      <c r="A26" s="188" t="s">
        <v>2894</v>
      </c>
      <c r="B26" s="258" t="s">
        <v>1541</v>
      </c>
    </row>
    <row r="27" spans="1:2" x14ac:dyDescent="0.2">
      <c r="A27" s="188" t="s">
        <v>2895</v>
      </c>
      <c r="B27" s="258" t="s">
        <v>1542</v>
      </c>
    </row>
    <row r="28" spans="1:2" x14ac:dyDescent="0.2">
      <c r="A28" s="188" t="s">
        <v>2896</v>
      </c>
      <c r="B28" s="258" t="s">
        <v>1543</v>
      </c>
    </row>
    <row r="29" spans="1:2" x14ac:dyDescent="0.2">
      <c r="A29" s="188" t="s">
        <v>2897</v>
      </c>
      <c r="B29" s="258" t="s">
        <v>1544</v>
      </c>
    </row>
    <row r="30" spans="1:2" x14ac:dyDescent="0.2">
      <c r="A30" s="188" t="s">
        <v>2898</v>
      </c>
      <c r="B30" s="258" t="s">
        <v>1545</v>
      </c>
    </row>
    <row r="31" spans="1:2" x14ac:dyDescent="0.2">
      <c r="A31" s="188" t="s">
        <v>2865</v>
      </c>
      <c r="B31" s="258" t="s">
        <v>1546</v>
      </c>
    </row>
    <row r="32" spans="1:2" x14ac:dyDescent="0.2">
      <c r="A32" s="188" t="s">
        <v>2866</v>
      </c>
      <c r="B32" s="258" t="s">
        <v>1547</v>
      </c>
    </row>
    <row r="33" spans="1:3" x14ac:dyDescent="0.2">
      <c r="A33" s="188" t="s">
        <v>2867</v>
      </c>
      <c r="B33" s="258" t="s">
        <v>1548</v>
      </c>
    </row>
    <row r="34" spans="1:3" x14ac:dyDescent="0.2">
      <c r="A34" s="188" t="s">
        <v>2868</v>
      </c>
      <c r="B34" s="258" t="s">
        <v>1549</v>
      </c>
    </row>
    <row r="35" spans="1:3" ht="22.5" x14ac:dyDescent="0.2">
      <c r="A35" s="279" t="s">
        <v>2899</v>
      </c>
      <c r="B35" s="280" t="s">
        <v>1798</v>
      </c>
    </row>
    <row r="36" spans="1:3" ht="22.5" x14ac:dyDescent="0.2">
      <c r="A36" s="279" t="s">
        <v>2900</v>
      </c>
      <c r="B36" s="280" t="s">
        <v>1799</v>
      </c>
    </row>
    <row r="37" spans="1:3" ht="22.5" x14ac:dyDescent="0.2">
      <c r="A37" s="279" t="s">
        <v>2901</v>
      </c>
      <c r="B37" s="280" t="s">
        <v>1800</v>
      </c>
    </row>
    <row r="38" spans="1:3" ht="22.5" x14ac:dyDescent="0.2">
      <c r="A38" s="279" t="s">
        <v>2902</v>
      </c>
      <c r="B38" s="280" t="s">
        <v>1801</v>
      </c>
      <c r="C38" s="357"/>
    </row>
    <row r="39" spans="1:3" x14ac:dyDescent="0.2">
      <c r="A39" s="5" t="s">
        <v>2600</v>
      </c>
      <c r="B39" s="1">
        <v>7901</v>
      </c>
    </row>
    <row r="40" spans="1:3" x14ac:dyDescent="0.2">
      <c r="A40" s="5" t="s">
        <v>2601</v>
      </c>
      <c r="B40" s="1">
        <v>7905</v>
      </c>
    </row>
    <row r="41" spans="1:3" x14ac:dyDescent="0.2">
      <c r="A41" s="5" t="s">
        <v>2602</v>
      </c>
      <c r="B41" s="1">
        <v>7919</v>
      </c>
    </row>
    <row r="42" spans="1:3" x14ac:dyDescent="0.2">
      <c r="A42" s="5" t="s">
        <v>2603</v>
      </c>
      <c r="B42" s="1">
        <v>7933</v>
      </c>
    </row>
    <row r="43" spans="1:3" x14ac:dyDescent="0.2">
      <c r="A43" s="5" t="s">
        <v>2604</v>
      </c>
      <c r="B43" s="1">
        <v>7961</v>
      </c>
    </row>
    <row r="44" spans="1:3" x14ac:dyDescent="0.2">
      <c r="A44" s="188" t="s">
        <v>2605</v>
      </c>
      <c r="B44" s="258" t="s">
        <v>1531</v>
      </c>
    </row>
    <row r="45" spans="1:3" x14ac:dyDescent="0.2">
      <c r="A45" s="188" t="s">
        <v>2606</v>
      </c>
      <c r="B45" s="258" t="s">
        <v>1532</v>
      </c>
    </row>
    <row r="46" spans="1:3" x14ac:dyDescent="0.2">
      <c r="A46" s="188" t="s">
        <v>2607</v>
      </c>
      <c r="B46" s="258" t="s">
        <v>1533</v>
      </c>
    </row>
    <row r="47" spans="1:3" x14ac:dyDescent="0.2">
      <c r="A47" s="188" t="s">
        <v>2608</v>
      </c>
      <c r="B47" s="258" t="s">
        <v>1534</v>
      </c>
    </row>
    <row r="48" spans="1:3" x14ac:dyDescent="0.2">
      <c r="A48" s="188" t="s">
        <v>2609</v>
      </c>
      <c r="B48" s="258" t="s">
        <v>1535</v>
      </c>
    </row>
    <row r="49" spans="1:2" x14ac:dyDescent="0.2">
      <c r="A49" s="188" t="s">
        <v>2610</v>
      </c>
      <c r="B49" s="258" t="s">
        <v>1536</v>
      </c>
    </row>
    <row r="50" spans="1:2" x14ac:dyDescent="0.2">
      <c r="A50" s="188" t="s">
        <v>2611</v>
      </c>
      <c r="B50" s="258" t="s">
        <v>1537</v>
      </c>
    </row>
    <row r="51" spans="1:2" x14ac:dyDescent="0.2">
      <c r="A51" s="188" t="s">
        <v>2612</v>
      </c>
      <c r="B51" s="258" t="s">
        <v>1538</v>
      </c>
    </row>
    <row r="52" spans="1:2" x14ac:dyDescent="0.2">
      <c r="A52" s="188" t="s">
        <v>2613</v>
      </c>
      <c r="B52" s="258" t="s">
        <v>1539</v>
      </c>
    </row>
    <row r="53" spans="1:2" x14ac:dyDescent="0.2">
      <c r="A53" s="188" t="s">
        <v>2614</v>
      </c>
      <c r="B53" s="258" t="s">
        <v>1540</v>
      </c>
    </row>
    <row r="54" spans="1:2" x14ac:dyDescent="0.2">
      <c r="A54" s="188" t="s">
        <v>2615</v>
      </c>
      <c r="B54" s="258" t="s">
        <v>1541</v>
      </c>
    </row>
    <row r="55" spans="1:2" x14ac:dyDescent="0.2">
      <c r="A55" s="188" t="s">
        <v>2616</v>
      </c>
      <c r="B55" s="258" t="s">
        <v>1542</v>
      </c>
    </row>
    <row r="56" spans="1:2" x14ac:dyDescent="0.2">
      <c r="A56" s="188" t="s">
        <v>2617</v>
      </c>
      <c r="B56" s="258" t="s">
        <v>1543</v>
      </c>
    </row>
    <row r="57" spans="1:2" x14ac:dyDescent="0.2">
      <c r="A57" s="188" t="s">
        <v>2618</v>
      </c>
      <c r="B57" s="258" t="s">
        <v>1544</v>
      </c>
    </row>
    <row r="58" spans="1:2" x14ac:dyDescent="0.2">
      <c r="A58" s="188" t="s">
        <v>2619</v>
      </c>
      <c r="B58" s="258" t="s">
        <v>1545</v>
      </c>
    </row>
    <row r="59" spans="1:2" x14ac:dyDescent="0.2">
      <c r="A59" s="188" t="s">
        <v>2620</v>
      </c>
      <c r="B59" s="258" t="s">
        <v>1546</v>
      </c>
    </row>
    <row r="60" spans="1:2" x14ac:dyDescent="0.2">
      <c r="A60" s="188" t="s">
        <v>2621</v>
      </c>
      <c r="B60" s="258" t="s">
        <v>1547</v>
      </c>
    </row>
    <row r="61" spans="1:2" x14ac:dyDescent="0.2">
      <c r="A61" s="188" t="s">
        <v>2622</v>
      </c>
      <c r="B61" s="258" t="s">
        <v>1548</v>
      </c>
    </row>
    <row r="62" spans="1:2" x14ac:dyDescent="0.2">
      <c r="A62" s="188" t="s">
        <v>2623</v>
      </c>
      <c r="B62" s="258" t="s">
        <v>1549</v>
      </c>
    </row>
    <row r="63" spans="1:2" ht="22.5" x14ac:dyDescent="0.2">
      <c r="A63" s="279" t="s">
        <v>2624</v>
      </c>
      <c r="B63" s="280" t="s">
        <v>1798</v>
      </c>
    </row>
    <row r="64" spans="1:2" ht="22.5" x14ac:dyDescent="0.2">
      <c r="A64" s="279" t="s">
        <v>2625</v>
      </c>
      <c r="B64" s="280" t="s">
        <v>1799</v>
      </c>
    </row>
    <row r="65" spans="1:3" ht="22.5" x14ac:dyDescent="0.2">
      <c r="A65" s="279" t="s">
        <v>2626</v>
      </c>
      <c r="B65" s="280" t="s">
        <v>1800</v>
      </c>
    </row>
    <row r="66" spans="1:3" ht="22.5" x14ac:dyDescent="0.2">
      <c r="A66" s="279" t="s">
        <v>2627</v>
      </c>
      <c r="B66" s="280" t="s">
        <v>1801</v>
      </c>
      <c r="C66" s="357"/>
    </row>
    <row r="67" spans="1:3" x14ac:dyDescent="0.2">
      <c r="A67" s="5" t="s">
        <v>2599</v>
      </c>
      <c r="B67" s="1">
        <v>7903</v>
      </c>
      <c r="C67" s="357"/>
    </row>
    <row r="68" spans="1:3" x14ac:dyDescent="0.2">
      <c r="A68" s="5" t="s">
        <v>2307</v>
      </c>
      <c r="B68" s="1">
        <v>7903</v>
      </c>
    </row>
    <row r="69" spans="1:3" x14ac:dyDescent="0.2">
      <c r="A69" s="5" t="s">
        <v>2064</v>
      </c>
      <c r="B69" s="1">
        <v>7903</v>
      </c>
    </row>
    <row r="70" spans="1:3" x14ac:dyDescent="0.2">
      <c r="A70" s="5" t="s">
        <v>1869</v>
      </c>
      <c r="B70" s="1">
        <v>7903</v>
      </c>
    </row>
    <row r="71" spans="1:3" x14ac:dyDescent="0.2">
      <c r="A71" s="5" t="s">
        <v>1870</v>
      </c>
      <c r="B71" s="1">
        <v>7919</v>
      </c>
    </row>
    <row r="72" spans="1:3" x14ac:dyDescent="0.2">
      <c r="A72" s="5" t="s">
        <v>1767</v>
      </c>
      <c r="B72" s="1">
        <v>7903</v>
      </c>
    </row>
    <row r="73" spans="1:3" x14ac:dyDescent="0.2">
      <c r="A73" s="5" t="s">
        <v>1780</v>
      </c>
      <c r="B73" s="1">
        <v>7919</v>
      </c>
    </row>
    <row r="74" spans="1:3" x14ac:dyDescent="0.2">
      <c r="A74" s="5" t="s">
        <v>1518</v>
      </c>
      <c r="B74" s="1">
        <v>7903</v>
      </c>
    </row>
    <row r="75" spans="1:3" x14ac:dyDescent="0.2">
      <c r="A75" s="5" t="s">
        <v>1525</v>
      </c>
      <c r="B75" s="1">
        <v>7919</v>
      </c>
    </row>
    <row r="76" spans="1:3" x14ac:dyDescent="0.2">
      <c r="A76" s="5" t="s">
        <v>1366</v>
      </c>
      <c r="B76" s="1">
        <v>7907</v>
      </c>
    </row>
    <row r="77" spans="1:3" x14ac:dyDescent="0.2">
      <c r="A77" s="5" t="s">
        <v>1368</v>
      </c>
      <c r="B77" s="1">
        <v>7909</v>
      </c>
    </row>
    <row r="78" spans="1:3" x14ac:dyDescent="0.2">
      <c r="A78" s="5" t="s">
        <v>1367</v>
      </c>
      <c r="B78" s="1">
        <v>7911</v>
      </c>
    </row>
    <row r="79" spans="1:3" x14ac:dyDescent="0.2">
      <c r="A79" s="5" t="s">
        <v>1369</v>
      </c>
      <c r="B79" s="1">
        <v>7913</v>
      </c>
    </row>
    <row r="80" spans="1:3" x14ac:dyDescent="0.2">
      <c r="A80" s="5" t="s">
        <v>1370</v>
      </c>
      <c r="B80" s="1">
        <v>7915</v>
      </c>
    </row>
    <row r="81" spans="1:2" x14ac:dyDescent="0.2">
      <c r="A81" s="5" t="s">
        <v>1371</v>
      </c>
      <c r="B81" s="1">
        <v>7919</v>
      </c>
    </row>
    <row r="82" spans="1:2" x14ac:dyDescent="0.2">
      <c r="A82" s="5" t="s">
        <v>1372</v>
      </c>
      <c r="B82" s="1">
        <v>7923</v>
      </c>
    </row>
    <row r="83" spans="1:2" x14ac:dyDescent="0.2">
      <c r="A83" s="5" t="s">
        <v>1373</v>
      </c>
      <c r="B83" s="1">
        <v>7931</v>
      </c>
    </row>
    <row r="84" spans="1:2" x14ac:dyDescent="0.2">
      <c r="A84" s="5" t="s">
        <v>1374</v>
      </c>
      <c r="B84" s="1">
        <v>7933</v>
      </c>
    </row>
    <row r="85" spans="1:2" x14ac:dyDescent="0.2">
      <c r="A85" s="5" t="s">
        <v>1375</v>
      </c>
      <c r="B85" s="1">
        <v>7957</v>
      </c>
    </row>
    <row r="86" spans="1:2" x14ac:dyDescent="0.2">
      <c r="A86" s="5" t="s">
        <v>1262</v>
      </c>
      <c r="B86" s="1">
        <v>7903</v>
      </c>
    </row>
    <row r="87" spans="1:2" s="182" customFormat="1" x14ac:dyDescent="0.2">
      <c r="A87" s="5" t="s">
        <v>1266</v>
      </c>
      <c r="B87" s="1">
        <v>7919</v>
      </c>
    </row>
    <row r="88" spans="1:2" x14ac:dyDescent="0.2">
      <c r="A88" s="5" t="s">
        <v>786</v>
      </c>
      <c r="B88" s="1">
        <v>7807</v>
      </c>
    </row>
  </sheetData>
  <sheetProtection algorithmName="SHA-512" hashValue="ktsdAT3NoWcOG45kBq6HLD/6/yfp0UXFz7Hz7dN3X/tY5SBtVyyH4dGpVOLvQd+W9KNUZVsAT0rj6BuWSYlirQ==" saltValue="dzqDbx9qKpIg5vW9WkleDA==" spinCount="100000" sheet="1" objects="1" scenarios="1"/>
  <phoneticPr fontId="10" type="noConversion"/>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3"/>
  </sheetPr>
  <dimension ref="A1:B28"/>
  <sheetViews>
    <sheetView workbookViewId="0">
      <selection activeCell="A27" sqref="A27"/>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1263</v>
      </c>
      <c r="B2" s="1">
        <v>7813</v>
      </c>
    </row>
    <row r="3" spans="1:2" x14ac:dyDescent="0.2">
      <c r="A3" s="5" t="s">
        <v>1264</v>
      </c>
      <c r="B3" s="1">
        <v>7901</v>
      </c>
    </row>
    <row r="4" spans="1:2" s="182" customFormat="1" x14ac:dyDescent="0.2">
      <c r="A4" s="5" t="s">
        <v>1262</v>
      </c>
      <c r="B4" s="1">
        <v>7903</v>
      </c>
    </row>
    <row r="5" spans="1:2" s="182" customFormat="1" x14ac:dyDescent="0.2">
      <c r="A5" s="5" t="s">
        <v>1265</v>
      </c>
      <c r="B5" s="1">
        <v>7905</v>
      </c>
    </row>
    <row r="6" spans="1:2" x14ac:dyDescent="0.2">
      <c r="A6" s="5" t="s">
        <v>1366</v>
      </c>
      <c r="B6" s="1">
        <v>7907</v>
      </c>
    </row>
    <row r="7" spans="1:2" x14ac:dyDescent="0.2">
      <c r="A7" s="5" t="s">
        <v>1379</v>
      </c>
      <c r="B7" s="1">
        <v>7909</v>
      </c>
    </row>
    <row r="8" spans="1:2" x14ac:dyDescent="0.2">
      <c r="A8" s="5" t="s">
        <v>1367</v>
      </c>
      <c r="B8" s="1">
        <v>7911</v>
      </c>
    </row>
    <row r="9" spans="1:2" x14ac:dyDescent="0.2">
      <c r="A9" s="5" t="s">
        <v>1369</v>
      </c>
      <c r="B9" s="1">
        <v>7913</v>
      </c>
    </row>
    <row r="10" spans="1:2" x14ac:dyDescent="0.2">
      <c r="A10" s="5" t="s">
        <v>1380</v>
      </c>
      <c r="B10" s="1">
        <v>7915</v>
      </c>
    </row>
    <row r="11" spans="1:2" x14ac:dyDescent="0.2">
      <c r="A11" s="5" t="s">
        <v>1266</v>
      </c>
      <c r="B11" s="1">
        <v>7919</v>
      </c>
    </row>
    <row r="12" spans="1:2" x14ac:dyDescent="0.2">
      <c r="A12" s="5" t="s">
        <v>1372</v>
      </c>
      <c r="B12" s="1">
        <v>7923</v>
      </c>
    </row>
    <row r="13" spans="1:2" s="182" customFormat="1" x14ac:dyDescent="0.2">
      <c r="A13" s="5" t="s">
        <v>1381</v>
      </c>
      <c r="B13" s="1">
        <v>7931</v>
      </c>
    </row>
    <row r="14" spans="1:2" s="182" customFormat="1" x14ac:dyDescent="0.2">
      <c r="A14" s="5" t="s">
        <v>1374</v>
      </c>
      <c r="B14" s="1">
        <v>7933</v>
      </c>
    </row>
    <row r="15" spans="1:2" x14ac:dyDescent="0.2">
      <c r="A15" s="5" t="s">
        <v>1382</v>
      </c>
      <c r="B15" s="1">
        <v>7957</v>
      </c>
    </row>
    <row r="16" spans="1:2" x14ac:dyDescent="0.2">
      <c r="A16" s="5" t="s">
        <v>1376</v>
      </c>
      <c r="B16" s="1">
        <v>7961</v>
      </c>
    </row>
    <row r="17" spans="1:2" x14ac:dyDescent="0.2">
      <c r="A17" s="5" t="s">
        <v>1192</v>
      </c>
      <c r="B17" s="1">
        <v>7903</v>
      </c>
    </row>
    <row r="18" spans="1:2" x14ac:dyDescent="0.2">
      <c r="A18" s="5" t="s">
        <v>1193</v>
      </c>
      <c r="B18" s="1">
        <v>7909</v>
      </c>
    </row>
    <row r="19" spans="1:2" x14ac:dyDescent="0.2">
      <c r="A19" s="5" t="s">
        <v>1194</v>
      </c>
      <c r="B19" s="1">
        <v>7911</v>
      </c>
    </row>
    <row r="20" spans="1:2" x14ac:dyDescent="0.2">
      <c r="A20" s="5" t="s">
        <v>1195</v>
      </c>
      <c r="B20" s="1">
        <v>7913</v>
      </c>
    </row>
    <row r="21" spans="1:2" x14ac:dyDescent="0.2">
      <c r="A21" s="5" t="s">
        <v>1196</v>
      </c>
      <c r="B21" s="1">
        <v>7915</v>
      </c>
    </row>
    <row r="22" spans="1:2" x14ac:dyDescent="0.2">
      <c r="A22" s="5" t="s">
        <v>1204</v>
      </c>
      <c r="B22" s="1">
        <v>7919</v>
      </c>
    </row>
    <row r="23" spans="1:2" x14ac:dyDescent="0.2">
      <c r="A23" s="5" t="s">
        <v>1197</v>
      </c>
      <c r="B23" s="1">
        <v>7923</v>
      </c>
    </row>
    <row r="24" spans="1:2" x14ac:dyDescent="0.2">
      <c r="A24" s="5" t="s">
        <v>1198</v>
      </c>
      <c r="B24" s="1">
        <v>7931</v>
      </c>
    </row>
    <row r="25" spans="1:2" x14ac:dyDescent="0.2">
      <c r="A25" s="5" t="s">
        <v>1199</v>
      </c>
      <c r="B25" s="1">
        <v>7957</v>
      </c>
    </row>
    <row r="26" spans="1:2" x14ac:dyDescent="0.2">
      <c r="A26" s="5" t="s">
        <v>786</v>
      </c>
      <c r="B26" s="1">
        <v>7807</v>
      </c>
    </row>
    <row r="27" spans="1:2" x14ac:dyDescent="0.2">
      <c r="A27" s="5" t="s">
        <v>787</v>
      </c>
      <c r="B27" s="1">
        <v>7917</v>
      </c>
    </row>
    <row r="28" spans="1:2" x14ac:dyDescent="0.2">
      <c r="A28" s="5" t="s">
        <v>788</v>
      </c>
      <c r="B28" s="1">
        <v>7921</v>
      </c>
    </row>
  </sheetData>
  <sheetProtection password="E451" sheet="1"/>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13"/>
  </sheetPr>
  <dimension ref="A1:B27"/>
  <sheetViews>
    <sheetView workbookViewId="0">
      <selection activeCell="A15" sqref="A15"/>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1363</v>
      </c>
      <c r="B2" s="1">
        <v>7901</v>
      </c>
    </row>
    <row r="3" spans="1:2" x14ac:dyDescent="0.2">
      <c r="A3" s="5" t="s">
        <v>1384</v>
      </c>
      <c r="B3" s="1">
        <v>7903</v>
      </c>
    </row>
    <row r="4" spans="1:2" s="182" customFormat="1" x14ac:dyDescent="0.2">
      <c r="A4" s="5" t="s">
        <v>1365</v>
      </c>
      <c r="B4" s="1">
        <v>7905</v>
      </c>
    </row>
    <row r="5" spans="1:2" x14ac:dyDescent="0.2">
      <c r="A5" s="5" t="s">
        <v>1385</v>
      </c>
      <c r="B5" s="1">
        <v>7907</v>
      </c>
    </row>
    <row r="6" spans="1:2" x14ac:dyDescent="0.2">
      <c r="A6" s="5" t="s">
        <v>1386</v>
      </c>
      <c r="B6" s="1">
        <v>7909</v>
      </c>
    </row>
    <row r="7" spans="1:2" x14ac:dyDescent="0.2">
      <c r="A7" s="5" t="s">
        <v>170</v>
      </c>
      <c r="B7" s="1">
        <v>7911</v>
      </c>
    </row>
    <row r="8" spans="1:2" x14ac:dyDescent="0.2">
      <c r="A8" s="5" t="s">
        <v>1389</v>
      </c>
      <c r="B8" s="1">
        <v>7913</v>
      </c>
    </row>
    <row r="9" spans="1:2" x14ac:dyDescent="0.2">
      <c r="A9" s="5" t="s">
        <v>1391</v>
      </c>
      <c r="B9" s="1">
        <v>7915</v>
      </c>
    </row>
    <row r="10" spans="1:2" x14ac:dyDescent="0.2">
      <c r="A10" s="5" t="s">
        <v>1393</v>
      </c>
      <c r="B10" s="1">
        <v>7923</v>
      </c>
    </row>
    <row r="11" spans="1:2" x14ac:dyDescent="0.2">
      <c r="A11" s="5" t="s">
        <v>1395</v>
      </c>
      <c r="B11" s="1">
        <v>7931</v>
      </c>
    </row>
    <row r="12" spans="1:2" s="182" customFormat="1" x14ac:dyDescent="0.2">
      <c r="A12" s="5" t="s">
        <v>1374</v>
      </c>
      <c r="B12" s="1">
        <v>7933</v>
      </c>
    </row>
    <row r="13" spans="1:2" x14ac:dyDescent="0.2">
      <c r="A13" s="5" t="s">
        <v>1397</v>
      </c>
      <c r="B13" s="1">
        <v>7957</v>
      </c>
    </row>
    <row r="14" spans="1:2" s="182" customFormat="1" x14ac:dyDescent="0.2">
      <c r="A14" s="5" t="s">
        <v>1376</v>
      </c>
      <c r="B14" s="1">
        <v>7961</v>
      </c>
    </row>
    <row r="15" spans="1:2" x14ac:dyDescent="0.2">
      <c r="A15" s="5" t="s">
        <v>1383</v>
      </c>
      <c r="B15" s="1">
        <v>7903</v>
      </c>
    </row>
    <row r="16" spans="1:2" x14ac:dyDescent="0.2">
      <c r="A16" s="5" t="s">
        <v>68</v>
      </c>
      <c r="B16" s="1">
        <v>7907</v>
      </c>
    </row>
    <row r="17" spans="1:2" x14ac:dyDescent="0.2">
      <c r="A17" s="5" t="s">
        <v>1387</v>
      </c>
      <c r="B17" s="1">
        <v>7909</v>
      </c>
    </row>
    <row r="18" spans="1:2" x14ac:dyDescent="0.2">
      <c r="A18" s="5" t="s">
        <v>182</v>
      </c>
      <c r="B18" s="1">
        <v>7911</v>
      </c>
    </row>
    <row r="19" spans="1:2" x14ac:dyDescent="0.2">
      <c r="A19" s="5" t="s">
        <v>1388</v>
      </c>
      <c r="B19" s="1">
        <v>7913</v>
      </c>
    </row>
    <row r="20" spans="1:2" x14ac:dyDescent="0.2">
      <c r="A20" s="5" t="s">
        <v>1390</v>
      </c>
      <c r="B20" s="1">
        <v>7915</v>
      </c>
    </row>
    <row r="21" spans="1:2" x14ac:dyDescent="0.2">
      <c r="A21" s="5" t="s">
        <v>786</v>
      </c>
      <c r="B21" s="1">
        <v>7807</v>
      </c>
    </row>
    <row r="22" spans="1:2" x14ac:dyDescent="0.2">
      <c r="A22" s="5" t="s">
        <v>787</v>
      </c>
      <c r="B22" s="1">
        <v>7917</v>
      </c>
    </row>
    <row r="23" spans="1:2" x14ac:dyDescent="0.2">
      <c r="A23" s="5" t="s">
        <v>788</v>
      </c>
      <c r="B23" s="1">
        <v>7921</v>
      </c>
    </row>
    <row r="24" spans="1:2" x14ac:dyDescent="0.2">
      <c r="A24" s="5" t="s">
        <v>1392</v>
      </c>
      <c r="B24" s="1">
        <v>7923</v>
      </c>
    </row>
    <row r="25" spans="1:2" x14ac:dyDescent="0.2">
      <c r="A25" s="5" t="s">
        <v>181</v>
      </c>
      <c r="B25" s="1">
        <v>7925</v>
      </c>
    </row>
    <row r="26" spans="1:2" x14ac:dyDescent="0.2">
      <c r="A26" s="5" t="s">
        <v>1394</v>
      </c>
      <c r="B26" s="1">
        <v>7931</v>
      </c>
    </row>
    <row r="27" spans="1:2" x14ac:dyDescent="0.2">
      <c r="A27" s="5" t="s">
        <v>1396</v>
      </c>
      <c r="B27" s="1">
        <v>7957</v>
      </c>
    </row>
  </sheetData>
  <sheetProtection password="E451" sheet="1"/>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13"/>
  </sheetPr>
  <dimension ref="A1:B26"/>
  <sheetViews>
    <sheetView workbookViewId="0">
      <selection activeCell="A27" sqref="A27"/>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1363</v>
      </c>
      <c r="B2" s="1">
        <v>7901</v>
      </c>
    </row>
    <row r="3" spans="1:2" x14ac:dyDescent="0.2">
      <c r="A3" s="5" t="s">
        <v>1383</v>
      </c>
      <c r="B3" s="1">
        <v>7903</v>
      </c>
    </row>
    <row r="4" spans="1:2" s="182" customFormat="1" x14ac:dyDescent="0.2">
      <c r="A4" s="5" t="s">
        <v>1365</v>
      </c>
      <c r="B4" s="1">
        <v>7905</v>
      </c>
    </row>
    <row r="5" spans="1:2" x14ac:dyDescent="0.2">
      <c r="A5" s="5" t="s">
        <v>1400</v>
      </c>
      <c r="B5" s="1">
        <v>7907</v>
      </c>
    </row>
    <row r="6" spans="1:2" x14ac:dyDescent="0.2">
      <c r="A6" s="5" t="s">
        <v>1387</v>
      </c>
      <c r="B6" s="1">
        <v>7909</v>
      </c>
    </row>
    <row r="7" spans="1:2" x14ac:dyDescent="0.2">
      <c r="A7" s="5" t="s">
        <v>1403</v>
      </c>
      <c r="B7" s="1">
        <v>7911</v>
      </c>
    </row>
    <row r="8" spans="1:2" x14ac:dyDescent="0.2">
      <c r="A8" s="5" t="s">
        <v>1388</v>
      </c>
      <c r="B8" s="1">
        <v>7913</v>
      </c>
    </row>
    <row r="9" spans="1:2" x14ac:dyDescent="0.2">
      <c r="A9" s="5" t="s">
        <v>1390</v>
      </c>
      <c r="B9" s="1">
        <v>7915</v>
      </c>
    </row>
    <row r="10" spans="1:2" x14ac:dyDescent="0.2">
      <c r="A10" s="5" t="s">
        <v>1392</v>
      </c>
      <c r="B10" s="1">
        <v>7923</v>
      </c>
    </row>
    <row r="11" spans="1:2" x14ac:dyDescent="0.2">
      <c r="A11" s="5" t="s">
        <v>181</v>
      </c>
      <c r="B11" s="1">
        <v>7925</v>
      </c>
    </row>
    <row r="12" spans="1:2" x14ac:dyDescent="0.2">
      <c r="A12" s="5" t="s">
        <v>1394</v>
      </c>
      <c r="B12" s="1">
        <v>7931</v>
      </c>
    </row>
    <row r="13" spans="1:2" s="182" customFormat="1" x14ac:dyDescent="0.2">
      <c r="A13" s="5" t="s">
        <v>1374</v>
      </c>
      <c r="B13" s="1">
        <v>7933</v>
      </c>
    </row>
    <row r="14" spans="1:2" s="182" customFormat="1" x14ac:dyDescent="0.2">
      <c r="A14" s="5" t="s">
        <v>129</v>
      </c>
      <c r="B14" s="1">
        <v>7957</v>
      </c>
    </row>
    <row r="15" spans="1:2" x14ac:dyDescent="0.2">
      <c r="A15" s="5" t="s">
        <v>1398</v>
      </c>
      <c r="B15" s="1">
        <v>7903</v>
      </c>
    </row>
    <row r="16" spans="1:2" x14ac:dyDescent="0.2">
      <c r="A16" s="5" t="s">
        <v>1399</v>
      </c>
      <c r="B16" s="1">
        <v>7907</v>
      </c>
    </row>
    <row r="17" spans="1:2" x14ac:dyDescent="0.2">
      <c r="A17" s="5" t="s">
        <v>1401</v>
      </c>
      <c r="B17" s="1">
        <v>7909</v>
      </c>
    </row>
    <row r="18" spans="1:2" x14ac:dyDescent="0.2">
      <c r="A18" s="5" t="s">
        <v>1402</v>
      </c>
      <c r="B18" s="1">
        <v>7911</v>
      </c>
    </row>
    <row r="19" spans="1:2" x14ac:dyDescent="0.2">
      <c r="A19" s="5" t="s">
        <v>1404</v>
      </c>
      <c r="B19" s="1">
        <v>7913</v>
      </c>
    </row>
    <row r="20" spans="1:2" x14ac:dyDescent="0.2">
      <c r="A20" s="5" t="s">
        <v>1405</v>
      </c>
      <c r="B20" s="1">
        <v>7915</v>
      </c>
    </row>
    <row r="21" spans="1:2" x14ac:dyDescent="0.2">
      <c r="A21" s="5" t="s">
        <v>167</v>
      </c>
      <c r="B21" s="1">
        <v>7921</v>
      </c>
    </row>
    <row r="22" spans="1:2" x14ac:dyDescent="0.2">
      <c r="A22" s="5" t="s">
        <v>1406</v>
      </c>
      <c r="B22" s="1">
        <v>7923</v>
      </c>
    </row>
    <row r="23" spans="1:2" x14ac:dyDescent="0.2">
      <c r="A23" s="5" t="s">
        <v>166</v>
      </c>
      <c r="B23" s="1">
        <v>7925</v>
      </c>
    </row>
    <row r="24" spans="1:2" x14ac:dyDescent="0.2">
      <c r="A24" s="5" t="s">
        <v>1407</v>
      </c>
      <c r="B24" s="1">
        <v>7931</v>
      </c>
    </row>
    <row r="25" spans="1:2" x14ac:dyDescent="0.2">
      <c r="A25" s="5" t="s">
        <v>786</v>
      </c>
      <c r="B25" s="1">
        <v>7807</v>
      </c>
    </row>
    <row r="26" spans="1:2" x14ac:dyDescent="0.2">
      <c r="A26" s="5" t="s">
        <v>1408</v>
      </c>
      <c r="B26" s="1">
        <v>7957</v>
      </c>
    </row>
  </sheetData>
  <sheetProtection password="E451" sheet="1"/>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67"/>
  <sheetViews>
    <sheetView workbookViewId="0">
      <pane ySplit="1" topLeftCell="A2" activePane="bottomLeft" state="frozen"/>
      <selection pane="bottomLeft" activeCell="A14" sqref="A14"/>
    </sheetView>
  </sheetViews>
  <sheetFormatPr defaultRowHeight="12.75" x14ac:dyDescent="0.2"/>
  <cols>
    <col min="1" max="1" width="37" customWidth="1"/>
    <col min="2" max="2" width="11.7109375" customWidth="1"/>
  </cols>
  <sheetData>
    <row r="1" spans="1:2" x14ac:dyDescent="0.2">
      <c r="A1" s="9" t="s">
        <v>1200</v>
      </c>
      <c r="B1" s="77" t="s">
        <v>951</v>
      </c>
    </row>
    <row r="2" spans="1:2" x14ac:dyDescent="0.2">
      <c r="A2" s="5" t="s">
        <v>2276</v>
      </c>
      <c r="B2" s="196">
        <v>7984</v>
      </c>
    </row>
    <row r="3" spans="1:2" x14ac:dyDescent="0.2">
      <c r="A3" s="5" t="s">
        <v>2277</v>
      </c>
      <c r="B3" s="196">
        <v>7986</v>
      </c>
    </row>
    <row r="4" spans="1:2" x14ac:dyDescent="0.2">
      <c r="A4" s="188" t="s">
        <v>2278</v>
      </c>
      <c r="B4" s="196" t="s">
        <v>1657</v>
      </c>
    </row>
    <row r="5" spans="1:2" ht="22.5" x14ac:dyDescent="0.2">
      <c r="A5" s="188" t="s">
        <v>2279</v>
      </c>
      <c r="B5" s="196" t="s">
        <v>1658</v>
      </c>
    </row>
    <row r="6" spans="1:2" x14ac:dyDescent="0.2">
      <c r="A6" s="188" t="s">
        <v>2280</v>
      </c>
      <c r="B6" s="196" t="s">
        <v>1659</v>
      </c>
    </row>
    <row r="7" spans="1:2" x14ac:dyDescent="0.2">
      <c r="A7" s="188" t="s">
        <v>2281</v>
      </c>
      <c r="B7" s="196" t="s">
        <v>1660</v>
      </c>
    </row>
    <row r="8" spans="1:2" x14ac:dyDescent="0.2">
      <c r="A8" s="188" t="s">
        <v>2282</v>
      </c>
      <c r="B8" s="196" t="s">
        <v>1661</v>
      </c>
    </row>
    <row r="9" spans="1:2" ht="22.5" x14ac:dyDescent="0.2">
      <c r="A9" s="188" t="s">
        <v>2283</v>
      </c>
      <c r="B9" s="196" t="s">
        <v>1662</v>
      </c>
    </row>
    <row r="10" spans="1:2" x14ac:dyDescent="0.2">
      <c r="A10" s="188" t="s">
        <v>2284</v>
      </c>
      <c r="B10" s="196" t="s">
        <v>1814</v>
      </c>
    </row>
    <row r="11" spans="1:2" x14ac:dyDescent="0.2">
      <c r="A11" s="188" t="s">
        <v>2285</v>
      </c>
      <c r="B11" s="196" t="s">
        <v>1815</v>
      </c>
    </row>
    <row r="12" spans="1:2" x14ac:dyDescent="0.2">
      <c r="A12" s="188" t="s">
        <v>2286</v>
      </c>
      <c r="B12" s="196" t="s">
        <v>1816</v>
      </c>
    </row>
    <row r="13" spans="1:2" x14ac:dyDescent="0.2">
      <c r="A13" s="188" t="s">
        <v>2287</v>
      </c>
      <c r="B13" s="196" t="s">
        <v>1817</v>
      </c>
    </row>
    <row r="14" spans="1:2" x14ac:dyDescent="0.2">
      <c r="A14" s="5" t="s">
        <v>2071</v>
      </c>
      <c r="B14" s="196">
        <v>7984</v>
      </c>
    </row>
    <row r="15" spans="1:2" x14ac:dyDescent="0.2">
      <c r="A15" s="5" t="s">
        <v>2072</v>
      </c>
      <c r="B15" s="196">
        <v>7986</v>
      </c>
    </row>
    <row r="16" spans="1:2" x14ac:dyDescent="0.2">
      <c r="A16" s="188" t="s">
        <v>2074</v>
      </c>
      <c r="B16" s="196" t="s">
        <v>1657</v>
      </c>
    </row>
    <row r="17" spans="1:3" ht="22.5" x14ac:dyDescent="0.2">
      <c r="A17" s="188" t="s">
        <v>2076</v>
      </c>
      <c r="B17" s="196" t="s">
        <v>1658</v>
      </c>
    </row>
    <row r="18" spans="1:3" x14ac:dyDescent="0.2">
      <c r="A18" s="188" t="s">
        <v>2077</v>
      </c>
      <c r="B18" s="196" t="s">
        <v>1659</v>
      </c>
    </row>
    <row r="19" spans="1:3" x14ac:dyDescent="0.2">
      <c r="A19" s="188" t="s">
        <v>2080</v>
      </c>
      <c r="B19" s="196" t="s">
        <v>1660</v>
      </c>
    </row>
    <row r="20" spans="1:3" x14ac:dyDescent="0.2">
      <c r="A20" s="188" t="s">
        <v>2081</v>
      </c>
      <c r="B20" s="196" t="s">
        <v>1661</v>
      </c>
    </row>
    <row r="21" spans="1:3" ht="22.5" x14ac:dyDescent="0.2">
      <c r="A21" s="188" t="s">
        <v>2082</v>
      </c>
      <c r="B21" s="196" t="s">
        <v>1662</v>
      </c>
    </row>
    <row r="22" spans="1:3" x14ac:dyDescent="0.2">
      <c r="A22" s="188" t="s">
        <v>2086</v>
      </c>
      <c r="B22" s="196" t="s">
        <v>1814</v>
      </c>
    </row>
    <row r="23" spans="1:3" x14ac:dyDescent="0.2">
      <c r="A23" s="188" t="s">
        <v>2087</v>
      </c>
      <c r="B23" s="196" t="s">
        <v>1815</v>
      </c>
    </row>
    <row r="24" spans="1:3" x14ac:dyDescent="0.2">
      <c r="A24" s="188" t="s">
        <v>2089</v>
      </c>
      <c r="B24" s="196" t="s">
        <v>1816</v>
      </c>
    </row>
    <row r="25" spans="1:3" x14ac:dyDescent="0.2">
      <c r="A25" s="188" t="s">
        <v>2092</v>
      </c>
      <c r="B25" s="196" t="s">
        <v>1817</v>
      </c>
    </row>
    <row r="26" spans="1:3" x14ac:dyDescent="0.2">
      <c r="A26" s="5" t="s">
        <v>2070</v>
      </c>
      <c r="B26" s="196">
        <v>7984</v>
      </c>
      <c r="C26" s="83"/>
    </row>
    <row r="27" spans="1:3" x14ac:dyDescent="0.2">
      <c r="A27" s="188" t="s">
        <v>2073</v>
      </c>
      <c r="B27" s="196" t="s">
        <v>1657</v>
      </c>
      <c r="C27" s="83"/>
    </row>
    <row r="28" spans="1:3" ht="22.5" x14ac:dyDescent="0.2">
      <c r="A28" s="188" t="s">
        <v>2075</v>
      </c>
      <c r="B28" s="196" t="s">
        <v>1658</v>
      </c>
      <c r="C28" s="83"/>
    </row>
    <row r="29" spans="1:3" x14ac:dyDescent="0.2">
      <c r="A29" s="188" t="s">
        <v>2078</v>
      </c>
      <c r="B29" s="196" t="s">
        <v>1659</v>
      </c>
      <c r="C29" s="83"/>
    </row>
    <row r="30" spans="1:3" x14ac:dyDescent="0.2">
      <c r="A30" s="188" t="s">
        <v>2079</v>
      </c>
      <c r="B30" s="196" t="s">
        <v>1660</v>
      </c>
      <c r="C30" s="83"/>
    </row>
    <row r="31" spans="1:3" x14ac:dyDescent="0.2">
      <c r="A31" s="188" t="s">
        <v>2083</v>
      </c>
      <c r="B31" s="196" t="s">
        <v>1661</v>
      </c>
      <c r="C31" s="83"/>
    </row>
    <row r="32" spans="1:3" x14ac:dyDescent="0.2">
      <c r="A32" s="188" t="s">
        <v>2084</v>
      </c>
      <c r="B32" s="196" t="s">
        <v>1662</v>
      </c>
      <c r="C32" s="83"/>
    </row>
    <row r="33" spans="1:3" x14ac:dyDescent="0.2">
      <c r="A33" s="188" t="s">
        <v>2085</v>
      </c>
      <c r="B33" s="196" t="s">
        <v>1814</v>
      </c>
      <c r="C33" s="83"/>
    </row>
    <row r="34" spans="1:3" x14ac:dyDescent="0.2">
      <c r="A34" s="188" t="s">
        <v>2088</v>
      </c>
      <c r="B34" s="196" t="s">
        <v>1815</v>
      </c>
      <c r="C34" s="83"/>
    </row>
    <row r="35" spans="1:3" x14ac:dyDescent="0.2">
      <c r="A35" s="188" t="s">
        <v>2090</v>
      </c>
      <c r="B35" s="196" t="s">
        <v>1816</v>
      </c>
      <c r="C35" s="83"/>
    </row>
    <row r="36" spans="1:3" x14ac:dyDescent="0.2">
      <c r="A36" s="188" t="s">
        <v>2091</v>
      </c>
      <c r="B36" s="196" t="s">
        <v>1817</v>
      </c>
      <c r="C36" s="83"/>
    </row>
    <row r="37" spans="1:3" x14ac:dyDescent="0.2">
      <c r="A37" s="5" t="s">
        <v>1802</v>
      </c>
      <c r="B37" s="196">
        <v>7984</v>
      </c>
    </row>
    <row r="38" spans="1:3" x14ac:dyDescent="0.2">
      <c r="A38" s="5" t="s">
        <v>1803</v>
      </c>
      <c r="B38" s="196">
        <v>7986</v>
      </c>
    </row>
    <row r="39" spans="1:3" x14ac:dyDescent="0.2">
      <c r="A39" s="188" t="s">
        <v>1804</v>
      </c>
      <c r="B39" s="196" t="s">
        <v>1657</v>
      </c>
    </row>
    <row r="40" spans="1:3" x14ac:dyDescent="0.2">
      <c r="A40" s="188" t="s">
        <v>1809</v>
      </c>
      <c r="B40" s="196" t="s">
        <v>1658</v>
      </c>
    </row>
    <row r="41" spans="1:3" x14ac:dyDescent="0.2">
      <c r="A41" s="188" t="s">
        <v>1808</v>
      </c>
      <c r="B41" s="196" t="s">
        <v>1659</v>
      </c>
    </row>
    <row r="42" spans="1:3" x14ac:dyDescent="0.2">
      <c r="A42" s="188" t="s">
        <v>1807</v>
      </c>
      <c r="B42" s="196" t="s">
        <v>1660</v>
      </c>
    </row>
    <row r="43" spans="1:3" x14ac:dyDescent="0.2">
      <c r="A43" s="188" t="s">
        <v>1806</v>
      </c>
      <c r="B43" s="196" t="s">
        <v>1661</v>
      </c>
    </row>
    <row r="44" spans="1:3" x14ac:dyDescent="0.2">
      <c r="A44" s="188" t="s">
        <v>1805</v>
      </c>
      <c r="B44" s="196" t="s">
        <v>1662</v>
      </c>
    </row>
    <row r="45" spans="1:3" x14ac:dyDescent="0.2">
      <c r="A45" s="188" t="s">
        <v>1810</v>
      </c>
      <c r="B45" s="196" t="s">
        <v>1814</v>
      </c>
    </row>
    <row r="46" spans="1:3" x14ac:dyDescent="0.2">
      <c r="A46" s="188" t="s">
        <v>1811</v>
      </c>
      <c r="B46" s="196" t="s">
        <v>1815</v>
      </c>
    </row>
    <row r="47" spans="1:3" x14ac:dyDescent="0.2">
      <c r="A47" s="188" t="s">
        <v>1813</v>
      </c>
      <c r="B47" s="196" t="s">
        <v>1816</v>
      </c>
    </row>
    <row r="48" spans="1:3" x14ac:dyDescent="0.2">
      <c r="A48" s="188" t="s">
        <v>1812</v>
      </c>
      <c r="B48" s="196" t="s">
        <v>1817</v>
      </c>
    </row>
    <row r="49" spans="1:2" x14ac:dyDescent="0.2">
      <c r="A49" s="188" t="s">
        <v>1663</v>
      </c>
      <c r="B49" s="282" t="s">
        <v>1657</v>
      </c>
    </row>
    <row r="50" spans="1:2" x14ac:dyDescent="0.2">
      <c r="A50" s="188" t="s">
        <v>1664</v>
      </c>
      <c r="B50" s="282" t="s">
        <v>1658</v>
      </c>
    </row>
    <row r="51" spans="1:2" x14ac:dyDescent="0.2">
      <c r="A51" s="188" t="s">
        <v>1665</v>
      </c>
      <c r="B51" s="282" t="s">
        <v>1659</v>
      </c>
    </row>
    <row r="52" spans="1:2" x14ac:dyDescent="0.2">
      <c r="A52" s="188" t="s">
        <v>1666</v>
      </c>
      <c r="B52" s="282" t="s">
        <v>1660</v>
      </c>
    </row>
    <row r="53" spans="1:2" x14ac:dyDescent="0.2">
      <c r="A53" s="188" t="s">
        <v>1667</v>
      </c>
      <c r="B53" s="282" t="s">
        <v>1661</v>
      </c>
    </row>
    <row r="54" spans="1:2" x14ac:dyDescent="0.2">
      <c r="A54" s="188" t="s">
        <v>1668</v>
      </c>
      <c r="B54" s="282" t="s">
        <v>1662</v>
      </c>
    </row>
    <row r="55" spans="1:2" x14ac:dyDescent="0.2">
      <c r="A55" s="5" t="s">
        <v>1655</v>
      </c>
      <c r="B55" s="196">
        <v>7984</v>
      </c>
    </row>
    <row r="56" spans="1:2" x14ac:dyDescent="0.2">
      <c r="A56" s="5" t="s">
        <v>1656</v>
      </c>
      <c r="B56" s="196">
        <v>7986</v>
      </c>
    </row>
    <row r="57" spans="1:2" x14ac:dyDescent="0.2">
      <c r="A57" s="5" t="s">
        <v>1300</v>
      </c>
      <c r="B57" s="196">
        <v>7984</v>
      </c>
    </row>
    <row r="58" spans="1:2" x14ac:dyDescent="0.2">
      <c r="A58" s="5" t="s">
        <v>1202</v>
      </c>
      <c r="B58" s="196">
        <v>7984</v>
      </c>
    </row>
    <row r="59" spans="1:2" x14ac:dyDescent="0.2">
      <c r="A59" s="5" t="s">
        <v>1201</v>
      </c>
      <c r="B59" s="196">
        <v>7984</v>
      </c>
    </row>
    <row r="60" spans="1:2" x14ac:dyDescent="0.2">
      <c r="A60" s="5"/>
      <c r="B60" s="196"/>
    </row>
    <row r="61" spans="1:2" x14ac:dyDescent="0.2">
      <c r="A61" s="5"/>
    </row>
    <row r="62" spans="1:2" x14ac:dyDescent="0.2">
      <c r="A62" s="5"/>
    </row>
    <row r="63" spans="1:2" x14ac:dyDescent="0.2">
      <c r="A63" s="5"/>
    </row>
    <row r="64" spans="1:2" x14ac:dyDescent="0.2">
      <c r="A64" s="5"/>
    </row>
    <row r="65" spans="1:1" x14ac:dyDescent="0.2">
      <c r="A65" s="5"/>
    </row>
    <row r="66" spans="1:1" x14ac:dyDescent="0.2">
      <c r="A66" s="5"/>
    </row>
    <row r="67" spans="1:1" x14ac:dyDescent="0.2">
      <c r="A67" s="5"/>
    </row>
  </sheetData>
  <sheetProtection password="E451" sheet="1"/>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6"/>
  </sheetPr>
  <dimension ref="A1:C255"/>
  <sheetViews>
    <sheetView workbookViewId="0">
      <pane ySplit="1" topLeftCell="A2" activePane="bottomLeft" state="frozen"/>
      <selection pane="bottomLeft"/>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795</v>
      </c>
      <c r="B2" s="1">
        <v>7808</v>
      </c>
    </row>
    <row r="3" spans="1:2" x14ac:dyDescent="0.2">
      <c r="A3" s="5" t="s">
        <v>2837</v>
      </c>
      <c r="B3" s="1">
        <v>7814</v>
      </c>
    </row>
    <row r="4" spans="1:2" x14ac:dyDescent="0.2">
      <c r="A4" s="5" t="s">
        <v>2838</v>
      </c>
      <c r="B4" s="1">
        <v>7902</v>
      </c>
    </row>
    <row r="5" spans="1:2" x14ac:dyDescent="0.2">
      <c r="A5" s="5" t="s">
        <v>2839</v>
      </c>
      <c r="B5" s="1">
        <v>7904</v>
      </c>
    </row>
    <row r="6" spans="1:2" x14ac:dyDescent="0.2">
      <c r="A6" s="5" t="s">
        <v>2840</v>
      </c>
      <c r="B6" s="1">
        <v>7906</v>
      </c>
    </row>
    <row r="7" spans="1:2" x14ac:dyDescent="0.2">
      <c r="A7" s="5" t="s">
        <v>2841</v>
      </c>
      <c r="B7" s="1">
        <v>7908</v>
      </c>
    </row>
    <row r="8" spans="1:2" x14ac:dyDescent="0.2">
      <c r="A8" s="5" t="s">
        <v>2842</v>
      </c>
      <c r="B8" s="1">
        <v>7910</v>
      </c>
    </row>
    <row r="9" spans="1:2" x14ac:dyDescent="0.2">
      <c r="A9" s="5" t="s">
        <v>2843</v>
      </c>
      <c r="B9" s="1">
        <v>7912</v>
      </c>
    </row>
    <row r="10" spans="1:2" x14ac:dyDescent="0.2">
      <c r="A10" s="5" t="s">
        <v>2844</v>
      </c>
      <c r="B10" s="1">
        <v>7914</v>
      </c>
    </row>
    <row r="11" spans="1:2" x14ac:dyDescent="0.2">
      <c r="A11" s="5" t="s">
        <v>2845</v>
      </c>
      <c r="B11" s="1">
        <v>7916</v>
      </c>
    </row>
    <row r="12" spans="1:2" x14ac:dyDescent="0.2">
      <c r="A12" s="5" t="s">
        <v>2846</v>
      </c>
      <c r="B12" s="1">
        <v>7920</v>
      </c>
    </row>
    <row r="13" spans="1:2" x14ac:dyDescent="0.2">
      <c r="A13" s="5" t="s">
        <v>2847</v>
      </c>
      <c r="B13" s="1">
        <v>7924</v>
      </c>
    </row>
    <row r="14" spans="1:2" x14ac:dyDescent="0.2">
      <c r="A14" s="5" t="s">
        <v>2848</v>
      </c>
      <c r="B14" s="1">
        <v>7932</v>
      </c>
    </row>
    <row r="15" spans="1:2" x14ac:dyDescent="0.2">
      <c r="A15" s="5" t="s">
        <v>2849</v>
      </c>
      <c r="B15" s="1">
        <v>7934</v>
      </c>
    </row>
    <row r="16" spans="1:2" x14ac:dyDescent="0.2">
      <c r="A16" s="5" t="s">
        <v>2850</v>
      </c>
      <c r="B16" s="1">
        <v>7962</v>
      </c>
    </row>
    <row r="17" spans="1:2" x14ac:dyDescent="0.2">
      <c r="A17" s="188" t="s">
        <v>2851</v>
      </c>
      <c r="B17" s="281" t="s">
        <v>1582</v>
      </c>
    </row>
    <row r="18" spans="1:2" x14ac:dyDescent="0.2">
      <c r="A18" s="188" t="s">
        <v>2852</v>
      </c>
      <c r="B18" s="281" t="s">
        <v>1583</v>
      </c>
    </row>
    <row r="19" spans="1:2" x14ac:dyDescent="0.2">
      <c r="A19" s="188" t="s">
        <v>2853</v>
      </c>
      <c r="B19" s="281" t="s">
        <v>1584</v>
      </c>
    </row>
    <row r="20" spans="1:2" x14ac:dyDescent="0.2">
      <c r="A20" s="188" t="s">
        <v>2854</v>
      </c>
      <c r="B20" s="281" t="s">
        <v>1585</v>
      </c>
    </row>
    <row r="21" spans="1:2" x14ac:dyDescent="0.2">
      <c r="A21" s="188" t="s">
        <v>2855</v>
      </c>
      <c r="B21" s="281" t="s">
        <v>1586</v>
      </c>
    </row>
    <row r="22" spans="1:2" x14ac:dyDescent="0.2">
      <c r="A22" s="188" t="s">
        <v>2856</v>
      </c>
      <c r="B22" s="281" t="s">
        <v>1587</v>
      </c>
    </row>
    <row r="23" spans="1:2" x14ac:dyDescent="0.2">
      <c r="A23" s="188" t="s">
        <v>2857</v>
      </c>
      <c r="B23" s="281" t="s">
        <v>1588</v>
      </c>
    </row>
    <row r="24" spans="1:2" x14ac:dyDescent="0.2">
      <c r="A24" s="188" t="s">
        <v>2858</v>
      </c>
      <c r="B24" s="281" t="s">
        <v>1589</v>
      </c>
    </row>
    <row r="25" spans="1:2" x14ac:dyDescent="0.2">
      <c r="A25" s="188" t="s">
        <v>2859</v>
      </c>
      <c r="B25" s="281" t="s">
        <v>1590</v>
      </c>
    </row>
    <row r="26" spans="1:2" x14ac:dyDescent="0.2">
      <c r="A26" s="188" t="s">
        <v>2860</v>
      </c>
      <c r="B26" s="281" t="s">
        <v>1591</v>
      </c>
    </row>
    <row r="27" spans="1:2" x14ac:dyDescent="0.2">
      <c r="A27" s="188" t="s">
        <v>2861</v>
      </c>
      <c r="B27" s="281" t="s">
        <v>1592</v>
      </c>
    </row>
    <row r="28" spans="1:2" x14ac:dyDescent="0.2">
      <c r="A28" s="188" t="s">
        <v>2862</v>
      </c>
      <c r="B28" s="281" t="s">
        <v>1593</v>
      </c>
    </row>
    <row r="29" spans="1:2" x14ac:dyDescent="0.2">
      <c r="A29" s="188" t="s">
        <v>2651</v>
      </c>
      <c r="B29" s="281" t="s">
        <v>1594</v>
      </c>
    </row>
    <row r="30" spans="1:2" x14ac:dyDescent="0.2">
      <c r="A30" s="188" t="s">
        <v>2863</v>
      </c>
      <c r="B30" s="281" t="s">
        <v>1595</v>
      </c>
    </row>
    <row r="31" spans="1:2" x14ac:dyDescent="0.2">
      <c r="A31" s="188" t="s">
        <v>2864</v>
      </c>
      <c r="B31" s="281" t="s">
        <v>1596</v>
      </c>
    </row>
    <row r="32" spans="1:2" x14ac:dyDescent="0.2">
      <c r="A32" s="188" t="s">
        <v>2865</v>
      </c>
      <c r="B32" s="281" t="s">
        <v>1597</v>
      </c>
    </row>
    <row r="33" spans="1:2" x14ac:dyDescent="0.2">
      <c r="A33" s="188" t="s">
        <v>2866</v>
      </c>
      <c r="B33" s="281" t="s">
        <v>1598</v>
      </c>
    </row>
    <row r="34" spans="1:2" x14ac:dyDescent="0.2">
      <c r="A34" s="188" t="s">
        <v>2867</v>
      </c>
      <c r="B34" s="281" t="s">
        <v>1599</v>
      </c>
    </row>
    <row r="35" spans="1:2" x14ac:dyDescent="0.2">
      <c r="A35" s="188" t="s">
        <v>2868</v>
      </c>
      <c r="B35" s="281" t="s">
        <v>1600</v>
      </c>
    </row>
    <row r="36" spans="1:2" x14ac:dyDescent="0.2">
      <c r="A36" s="263" t="s">
        <v>2869</v>
      </c>
      <c r="B36" s="258" t="s">
        <v>1768</v>
      </c>
    </row>
    <row r="37" spans="1:2" x14ac:dyDescent="0.2">
      <c r="A37" s="263" t="s">
        <v>2870</v>
      </c>
      <c r="B37" s="258" t="s">
        <v>1769</v>
      </c>
    </row>
    <row r="38" spans="1:2" x14ac:dyDescent="0.2">
      <c r="A38" s="263" t="s">
        <v>2871</v>
      </c>
      <c r="B38" s="258" t="s">
        <v>1770</v>
      </c>
    </row>
    <row r="39" spans="1:2" x14ac:dyDescent="0.2">
      <c r="A39" s="263" t="s">
        <v>2872</v>
      </c>
      <c r="B39" s="258" t="s">
        <v>1771</v>
      </c>
    </row>
    <row r="40" spans="1:2" x14ac:dyDescent="0.2">
      <c r="A40" s="5" t="s">
        <v>2628</v>
      </c>
      <c r="B40" s="1">
        <v>7902</v>
      </c>
    </row>
    <row r="41" spans="1:2" x14ac:dyDescent="0.2">
      <c r="A41" s="5" t="s">
        <v>2599</v>
      </c>
      <c r="B41" s="1">
        <v>7904</v>
      </c>
    </row>
    <row r="42" spans="1:2" x14ac:dyDescent="0.2">
      <c r="A42" s="5" t="s">
        <v>2629</v>
      </c>
      <c r="B42" s="1">
        <v>7906</v>
      </c>
    </row>
    <row r="43" spans="1:2" x14ac:dyDescent="0.2">
      <c r="A43" s="5" t="s">
        <v>2630</v>
      </c>
      <c r="B43" s="1">
        <v>7908</v>
      </c>
    </row>
    <row r="44" spans="1:2" x14ac:dyDescent="0.2">
      <c r="A44" s="5" t="s">
        <v>2631</v>
      </c>
      <c r="B44" s="1">
        <v>7910</v>
      </c>
    </row>
    <row r="45" spans="1:2" x14ac:dyDescent="0.2">
      <c r="A45" s="5" t="s">
        <v>2632</v>
      </c>
      <c r="B45" s="1">
        <v>7912</v>
      </c>
    </row>
    <row r="46" spans="1:2" x14ac:dyDescent="0.2">
      <c r="A46" s="5" t="s">
        <v>2633</v>
      </c>
      <c r="B46" s="1">
        <v>7914</v>
      </c>
    </row>
    <row r="47" spans="1:2" x14ac:dyDescent="0.2">
      <c r="A47" s="5" t="s">
        <v>2634</v>
      </c>
      <c r="B47" s="1">
        <v>7916</v>
      </c>
    </row>
    <row r="48" spans="1:2" x14ac:dyDescent="0.2">
      <c r="A48" s="5" t="s">
        <v>2602</v>
      </c>
      <c r="B48" s="1">
        <v>7920</v>
      </c>
    </row>
    <row r="49" spans="1:2" x14ac:dyDescent="0.2">
      <c r="A49" s="5" t="s">
        <v>2635</v>
      </c>
      <c r="B49" s="1">
        <v>7924</v>
      </c>
    </row>
    <row r="50" spans="1:2" x14ac:dyDescent="0.2">
      <c r="A50" s="5" t="s">
        <v>2636</v>
      </c>
      <c r="B50" s="1">
        <v>7932</v>
      </c>
    </row>
    <row r="51" spans="1:2" x14ac:dyDescent="0.2">
      <c r="A51" s="5" t="s">
        <v>2637</v>
      </c>
      <c r="B51" s="1">
        <v>7934</v>
      </c>
    </row>
    <row r="52" spans="1:2" x14ac:dyDescent="0.2">
      <c r="A52" s="5" t="s">
        <v>2638</v>
      </c>
      <c r="B52" s="1">
        <v>7962</v>
      </c>
    </row>
    <row r="53" spans="1:2" x14ac:dyDescent="0.2">
      <c r="A53" s="188" t="s">
        <v>2639</v>
      </c>
      <c r="B53" s="281" t="s">
        <v>1582</v>
      </c>
    </row>
    <row r="54" spans="1:2" x14ac:dyDescent="0.2">
      <c r="A54" s="188" t="s">
        <v>2640</v>
      </c>
      <c r="B54" s="281" t="s">
        <v>1583</v>
      </c>
    </row>
    <row r="55" spans="1:2" x14ac:dyDescent="0.2">
      <c r="A55" s="188" t="s">
        <v>2641</v>
      </c>
      <c r="B55" s="281" t="s">
        <v>1584</v>
      </c>
    </row>
    <row r="56" spans="1:2" x14ac:dyDescent="0.2">
      <c r="A56" s="188" t="s">
        <v>2642</v>
      </c>
      <c r="B56" s="281" t="s">
        <v>1585</v>
      </c>
    </row>
    <row r="57" spans="1:2" x14ac:dyDescent="0.2">
      <c r="A57" s="188" t="s">
        <v>2643</v>
      </c>
      <c r="B57" s="281" t="s">
        <v>1586</v>
      </c>
    </row>
    <row r="58" spans="1:2" x14ac:dyDescent="0.2">
      <c r="A58" s="188" t="s">
        <v>2644</v>
      </c>
      <c r="B58" s="281" t="s">
        <v>1587</v>
      </c>
    </row>
    <row r="59" spans="1:2" x14ac:dyDescent="0.2">
      <c r="A59" s="188" t="s">
        <v>2645</v>
      </c>
      <c r="B59" s="281" t="s">
        <v>1588</v>
      </c>
    </row>
    <row r="60" spans="1:2" x14ac:dyDescent="0.2">
      <c r="A60" s="188" t="s">
        <v>2646</v>
      </c>
      <c r="B60" s="281" t="s">
        <v>1589</v>
      </c>
    </row>
    <row r="61" spans="1:2" x14ac:dyDescent="0.2">
      <c r="A61" s="188" t="s">
        <v>2647</v>
      </c>
      <c r="B61" s="281" t="s">
        <v>1590</v>
      </c>
    </row>
    <row r="62" spans="1:2" x14ac:dyDescent="0.2">
      <c r="A62" s="188" t="s">
        <v>2648</v>
      </c>
      <c r="B62" s="281" t="s">
        <v>1591</v>
      </c>
    </row>
    <row r="63" spans="1:2" x14ac:dyDescent="0.2">
      <c r="A63" s="188" t="s">
        <v>2649</v>
      </c>
      <c r="B63" s="281" t="s">
        <v>1592</v>
      </c>
    </row>
    <row r="64" spans="1:2" x14ac:dyDescent="0.2">
      <c r="A64" s="188" t="s">
        <v>2650</v>
      </c>
      <c r="B64" s="281" t="s">
        <v>1593</v>
      </c>
    </row>
    <row r="65" spans="1:2" x14ac:dyDescent="0.2">
      <c r="A65" s="188" t="s">
        <v>2651</v>
      </c>
      <c r="B65" s="281" t="s">
        <v>1594</v>
      </c>
    </row>
    <row r="66" spans="1:2" x14ac:dyDescent="0.2">
      <c r="A66" s="188" t="s">
        <v>2652</v>
      </c>
      <c r="B66" s="281" t="s">
        <v>1595</v>
      </c>
    </row>
    <row r="67" spans="1:2" x14ac:dyDescent="0.2">
      <c r="A67" s="188" t="s">
        <v>2653</v>
      </c>
      <c r="B67" s="281" t="s">
        <v>1596</v>
      </c>
    </row>
    <row r="68" spans="1:2" x14ac:dyDescent="0.2">
      <c r="A68" s="188" t="s">
        <v>2620</v>
      </c>
      <c r="B68" s="281" t="s">
        <v>1597</v>
      </c>
    </row>
    <row r="69" spans="1:2" x14ac:dyDescent="0.2">
      <c r="A69" s="188" t="s">
        <v>2621</v>
      </c>
      <c r="B69" s="281" t="s">
        <v>1598</v>
      </c>
    </row>
    <row r="70" spans="1:2" x14ac:dyDescent="0.2">
      <c r="A70" s="188" t="s">
        <v>2622</v>
      </c>
      <c r="B70" s="281" t="s">
        <v>1599</v>
      </c>
    </row>
    <row r="71" spans="1:2" x14ac:dyDescent="0.2">
      <c r="A71" s="188" t="s">
        <v>2623</v>
      </c>
      <c r="B71" s="281" t="s">
        <v>1600</v>
      </c>
    </row>
    <row r="72" spans="1:2" x14ac:dyDescent="0.2">
      <c r="A72" s="263" t="s">
        <v>2654</v>
      </c>
      <c r="B72" s="258" t="s">
        <v>1768</v>
      </c>
    </row>
    <row r="73" spans="1:2" x14ac:dyDescent="0.2">
      <c r="A73" s="263" t="s">
        <v>2655</v>
      </c>
      <c r="B73" s="258" t="s">
        <v>1769</v>
      </c>
    </row>
    <row r="74" spans="1:2" x14ac:dyDescent="0.2">
      <c r="A74" s="263" t="s">
        <v>2656</v>
      </c>
      <c r="B74" s="258" t="s">
        <v>1770</v>
      </c>
    </row>
    <row r="75" spans="1:2" x14ac:dyDescent="0.2">
      <c r="A75" s="263" t="s">
        <v>2657</v>
      </c>
      <c r="B75" s="258" t="s">
        <v>1771</v>
      </c>
    </row>
    <row r="76" spans="1:2" x14ac:dyDescent="0.2">
      <c r="A76" s="5" t="s">
        <v>2308</v>
      </c>
      <c r="B76" s="1">
        <v>7902</v>
      </c>
    </row>
    <row r="77" spans="1:2" x14ac:dyDescent="0.2">
      <c r="A77" s="5" t="s">
        <v>2307</v>
      </c>
      <c r="B77" s="1">
        <v>7904</v>
      </c>
    </row>
    <row r="78" spans="1:2" x14ac:dyDescent="0.2">
      <c r="A78" s="5" t="s">
        <v>2309</v>
      </c>
      <c r="B78" s="1">
        <v>7906</v>
      </c>
    </row>
    <row r="79" spans="1:2" x14ac:dyDescent="0.2">
      <c r="A79" s="5" t="s">
        <v>2310</v>
      </c>
      <c r="B79" s="1">
        <v>7908</v>
      </c>
    </row>
    <row r="80" spans="1:2" x14ac:dyDescent="0.2">
      <c r="A80" s="5" t="s">
        <v>2311</v>
      </c>
      <c r="B80" s="1">
        <v>7910</v>
      </c>
    </row>
    <row r="81" spans="1:2" x14ac:dyDescent="0.2">
      <c r="A81" s="5" t="s">
        <v>2312</v>
      </c>
      <c r="B81" s="1">
        <v>7912</v>
      </c>
    </row>
    <row r="82" spans="1:2" x14ac:dyDescent="0.2">
      <c r="A82" s="5" t="s">
        <v>2313</v>
      </c>
      <c r="B82" s="1">
        <v>7914</v>
      </c>
    </row>
    <row r="83" spans="1:2" x14ac:dyDescent="0.2">
      <c r="A83" s="5" t="s">
        <v>2314</v>
      </c>
      <c r="B83" s="1">
        <v>7916</v>
      </c>
    </row>
    <row r="84" spans="1:2" x14ac:dyDescent="0.2">
      <c r="A84" s="5" t="s">
        <v>2315</v>
      </c>
      <c r="B84" s="1">
        <v>7920</v>
      </c>
    </row>
    <row r="85" spans="1:2" x14ac:dyDescent="0.2">
      <c r="A85" s="5" t="s">
        <v>2316</v>
      </c>
      <c r="B85" s="1">
        <v>7924</v>
      </c>
    </row>
    <row r="86" spans="1:2" x14ac:dyDescent="0.2">
      <c r="A86" s="5" t="s">
        <v>2317</v>
      </c>
      <c r="B86" s="1">
        <v>7932</v>
      </c>
    </row>
    <row r="87" spans="1:2" x14ac:dyDescent="0.2">
      <c r="A87" s="5" t="s">
        <v>2318</v>
      </c>
      <c r="B87" s="1">
        <v>7934</v>
      </c>
    </row>
    <row r="88" spans="1:2" x14ac:dyDescent="0.2">
      <c r="A88" s="5" t="s">
        <v>2319</v>
      </c>
      <c r="B88" s="1">
        <v>7962</v>
      </c>
    </row>
    <row r="89" spans="1:2" x14ac:dyDescent="0.2">
      <c r="A89" s="188" t="s">
        <v>2320</v>
      </c>
      <c r="B89" s="281" t="s">
        <v>1582</v>
      </c>
    </row>
    <row r="90" spans="1:2" x14ac:dyDescent="0.2">
      <c r="A90" s="188" t="s">
        <v>2321</v>
      </c>
      <c r="B90" s="281" t="s">
        <v>1583</v>
      </c>
    </row>
    <row r="91" spans="1:2" x14ac:dyDescent="0.2">
      <c r="A91" s="188" t="s">
        <v>2322</v>
      </c>
      <c r="B91" s="281" t="s">
        <v>1584</v>
      </c>
    </row>
    <row r="92" spans="1:2" x14ac:dyDescent="0.2">
      <c r="A92" s="188" t="s">
        <v>2323</v>
      </c>
      <c r="B92" s="281" t="s">
        <v>1585</v>
      </c>
    </row>
    <row r="93" spans="1:2" x14ac:dyDescent="0.2">
      <c r="A93" s="188" t="s">
        <v>2324</v>
      </c>
      <c r="B93" s="281" t="s">
        <v>1586</v>
      </c>
    </row>
    <row r="94" spans="1:2" x14ac:dyDescent="0.2">
      <c r="A94" s="188" t="s">
        <v>2325</v>
      </c>
      <c r="B94" s="281" t="s">
        <v>1587</v>
      </c>
    </row>
    <row r="95" spans="1:2" x14ac:dyDescent="0.2">
      <c r="A95" s="188" t="s">
        <v>2326</v>
      </c>
      <c r="B95" s="281" t="s">
        <v>1588</v>
      </c>
    </row>
    <row r="96" spans="1:2" x14ac:dyDescent="0.2">
      <c r="A96" s="188" t="s">
        <v>2327</v>
      </c>
      <c r="B96" s="281" t="s">
        <v>1589</v>
      </c>
    </row>
    <row r="97" spans="1:2" x14ac:dyDescent="0.2">
      <c r="A97" s="188" t="s">
        <v>2328</v>
      </c>
      <c r="B97" s="281" t="s">
        <v>1590</v>
      </c>
    </row>
    <row r="98" spans="1:2" x14ac:dyDescent="0.2">
      <c r="A98" s="188" t="s">
        <v>2329</v>
      </c>
      <c r="B98" s="281" t="s">
        <v>1591</v>
      </c>
    </row>
    <row r="99" spans="1:2" x14ac:dyDescent="0.2">
      <c r="A99" s="188" t="s">
        <v>2330</v>
      </c>
      <c r="B99" s="281" t="s">
        <v>1592</v>
      </c>
    </row>
    <row r="100" spans="1:2" x14ac:dyDescent="0.2">
      <c r="A100" s="188" t="s">
        <v>2331</v>
      </c>
      <c r="B100" s="281" t="s">
        <v>1593</v>
      </c>
    </row>
    <row r="101" spans="1:2" x14ac:dyDescent="0.2">
      <c r="A101" s="188" t="s">
        <v>2332</v>
      </c>
      <c r="B101" s="281" t="s">
        <v>1594</v>
      </c>
    </row>
    <row r="102" spans="1:2" x14ac:dyDescent="0.2">
      <c r="A102" s="188" t="s">
        <v>2333</v>
      </c>
      <c r="B102" s="281" t="s">
        <v>1595</v>
      </c>
    </row>
    <row r="103" spans="1:2" x14ac:dyDescent="0.2">
      <c r="A103" s="188" t="s">
        <v>2334</v>
      </c>
      <c r="B103" s="281" t="s">
        <v>1596</v>
      </c>
    </row>
    <row r="104" spans="1:2" x14ac:dyDescent="0.2">
      <c r="A104" s="188" t="s">
        <v>2303</v>
      </c>
      <c r="B104" s="281" t="s">
        <v>1597</v>
      </c>
    </row>
    <row r="105" spans="1:2" x14ac:dyDescent="0.2">
      <c r="A105" s="188" t="s">
        <v>2304</v>
      </c>
      <c r="B105" s="281" t="s">
        <v>1598</v>
      </c>
    </row>
    <row r="106" spans="1:2" x14ac:dyDescent="0.2">
      <c r="A106" s="188" t="s">
        <v>2305</v>
      </c>
      <c r="B106" s="281" t="s">
        <v>1599</v>
      </c>
    </row>
    <row r="107" spans="1:2" x14ac:dyDescent="0.2">
      <c r="A107" s="188" t="s">
        <v>2306</v>
      </c>
      <c r="B107" s="281" t="s">
        <v>1600</v>
      </c>
    </row>
    <row r="108" spans="1:2" x14ac:dyDescent="0.2">
      <c r="A108" s="263" t="s">
        <v>2335</v>
      </c>
      <c r="B108" s="258" t="s">
        <v>1768</v>
      </c>
    </row>
    <row r="109" spans="1:2" x14ac:dyDescent="0.2">
      <c r="A109" s="263" t="s">
        <v>2336</v>
      </c>
      <c r="B109" s="258" t="s">
        <v>1769</v>
      </c>
    </row>
    <row r="110" spans="1:2" x14ac:dyDescent="0.2">
      <c r="A110" s="263" t="s">
        <v>2337</v>
      </c>
      <c r="B110" s="258" t="s">
        <v>1770</v>
      </c>
    </row>
    <row r="111" spans="1:2" x14ac:dyDescent="0.2">
      <c r="A111" s="263" t="s">
        <v>2338</v>
      </c>
      <c r="B111" s="258" t="s">
        <v>1771</v>
      </c>
    </row>
    <row r="112" spans="1:2" x14ac:dyDescent="0.2">
      <c r="A112" s="5" t="s">
        <v>2123</v>
      </c>
      <c r="B112" s="1">
        <v>7902</v>
      </c>
    </row>
    <row r="113" spans="1:2" x14ac:dyDescent="0.2">
      <c r="A113" s="5" t="s">
        <v>2064</v>
      </c>
      <c r="B113" s="1">
        <v>7904</v>
      </c>
    </row>
    <row r="114" spans="1:2" x14ac:dyDescent="0.2">
      <c r="A114" s="5" t="s">
        <v>2122</v>
      </c>
      <c r="B114" s="1">
        <v>7906</v>
      </c>
    </row>
    <row r="115" spans="1:2" x14ac:dyDescent="0.2">
      <c r="A115" s="5" t="s">
        <v>2121</v>
      </c>
      <c r="B115" s="1">
        <v>7908</v>
      </c>
    </row>
    <row r="116" spans="1:2" x14ac:dyDescent="0.2">
      <c r="A116" s="5" t="s">
        <v>2120</v>
      </c>
      <c r="B116" s="1">
        <v>7910</v>
      </c>
    </row>
    <row r="117" spans="1:2" x14ac:dyDescent="0.2">
      <c r="A117" s="5" t="s">
        <v>2119</v>
      </c>
      <c r="B117" s="1">
        <v>7912</v>
      </c>
    </row>
    <row r="118" spans="1:2" x14ac:dyDescent="0.2">
      <c r="A118" s="5" t="s">
        <v>2118</v>
      </c>
      <c r="B118" s="1">
        <v>7914</v>
      </c>
    </row>
    <row r="119" spans="1:2" x14ac:dyDescent="0.2">
      <c r="A119" s="5" t="s">
        <v>2117</v>
      </c>
      <c r="B119" s="1">
        <v>7916</v>
      </c>
    </row>
    <row r="120" spans="1:2" x14ac:dyDescent="0.2">
      <c r="A120" s="5" t="s">
        <v>2065</v>
      </c>
      <c r="B120" s="1">
        <v>7920</v>
      </c>
    </row>
    <row r="121" spans="1:2" x14ac:dyDescent="0.2">
      <c r="A121" s="5" t="s">
        <v>2115</v>
      </c>
      <c r="B121" s="1">
        <v>7924</v>
      </c>
    </row>
    <row r="122" spans="1:2" x14ac:dyDescent="0.2">
      <c r="A122" s="5" t="s">
        <v>2114</v>
      </c>
      <c r="B122" s="1">
        <v>7932</v>
      </c>
    </row>
    <row r="123" spans="1:2" x14ac:dyDescent="0.2">
      <c r="A123" s="5" t="s">
        <v>2113</v>
      </c>
      <c r="B123" s="1">
        <v>7934</v>
      </c>
    </row>
    <row r="124" spans="1:2" x14ac:dyDescent="0.2">
      <c r="A124" s="5" t="s">
        <v>2112</v>
      </c>
      <c r="B124" s="1">
        <v>7962</v>
      </c>
    </row>
    <row r="125" spans="1:2" x14ac:dyDescent="0.2">
      <c r="A125" s="5" t="s">
        <v>795</v>
      </c>
      <c r="B125" s="1">
        <v>7808</v>
      </c>
    </row>
    <row r="126" spans="1:2" x14ac:dyDescent="0.2">
      <c r="A126" s="188" t="s">
        <v>2111</v>
      </c>
      <c r="B126" s="281" t="s">
        <v>1582</v>
      </c>
    </row>
    <row r="127" spans="1:2" x14ac:dyDescent="0.2">
      <c r="A127" s="188" t="s">
        <v>2110</v>
      </c>
      <c r="B127" s="281" t="s">
        <v>1583</v>
      </c>
    </row>
    <row r="128" spans="1:2" x14ac:dyDescent="0.2">
      <c r="A128" s="188" t="s">
        <v>2109</v>
      </c>
      <c r="B128" s="281" t="s">
        <v>1584</v>
      </c>
    </row>
    <row r="129" spans="1:2" x14ac:dyDescent="0.2">
      <c r="A129" s="188" t="s">
        <v>2108</v>
      </c>
      <c r="B129" s="281" t="s">
        <v>1585</v>
      </c>
    </row>
    <row r="130" spans="1:2" x14ac:dyDescent="0.2">
      <c r="A130" s="188" t="s">
        <v>2107</v>
      </c>
      <c r="B130" s="281" t="s">
        <v>1586</v>
      </c>
    </row>
    <row r="131" spans="1:2" x14ac:dyDescent="0.2">
      <c r="A131" s="188" t="s">
        <v>2106</v>
      </c>
      <c r="B131" s="281" t="s">
        <v>1587</v>
      </c>
    </row>
    <row r="132" spans="1:2" x14ac:dyDescent="0.2">
      <c r="A132" s="188" t="s">
        <v>2105</v>
      </c>
      <c r="B132" s="281" t="s">
        <v>1588</v>
      </c>
    </row>
    <row r="133" spans="1:2" x14ac:dyDescent="0.2">
      <c r="A133" s="188" t="s">
        <v>2104</v>
      </c>
      <c r="B133" s="281" t="s">
        <v>1589</v>
      </c>
    </row>
    <row r="134" spans="1:2" x14ac:dyDescent="0.2">
      <c r="A134" s="188" t="s">
        <v>2103</v>
      </c>
      <c r="B134" s="281" t="s">
        <v>1590</v>
      </c>
    </row>
    <row r="135" spans="1:2" x14ac:dyDescent="0.2">
      <c r="A135" s="188" t="s">
        <v>2102</v>
      </c>
      <c r="B135" s="281" t="s">
        <v>1591</v>
      </c>
    </row>
    <row r="136" spans="1:2" x14ac:dyDescent="0.2">
      <c r="A136" s="188" t="s">
        <v>2101</v>
      </c>
      <c r="B136" s="281" t="s">
        <v>1592</v>
      </c>
    </row>
    <row r="137" spans="1:2" x14ac:dyDescent="0.2">
      <c r="A137" s="188" t="s">
        <v>2100</v>
      </c>
      <c r="B137" s="281" t="s">
        <v>1593</v>
      </c>
    </row>
    <row r="138" spans="1:2" x14ac:dyDescent="0.2">
      <c r="A138" s="188" t="s">
        <v>2099</v>
      </c>
      <c r="B138" s="281" t="s">
        <v>1594</v>
      </c>
    </row>
    <row r="139" spans="1:2" x14ac:dyDescent="0.2">
      <c r="A139" s="188" t="s">
        <v>2098</v>
      </c>
      <c r="B139" s="281" t="s">
        <v>1595</v>
      </c>
    </row>
    <row r="140" spans="1:2" x14ac:dyDescent="0.2">
      <c r="A140" s="188" t="s">
        <v>2097</v>
      </c>
      <c r="B140" s="281" t="s">
        <v>1596</v>
      </c>
    </row>
    <row r="141" spans="1:2" x14ac:dyDescent="0.2">
      <c r="A141" s="188" t="s">
        <v>2066</v>
      </c>
      <c r="B141" s="281" t="s">
        <v>1597</v>
      </c>
    </row>
    <row r="142" spans="1:2" x14ac:dyDescent="0.2">
      <c r="A142" s="188" t="s">
        <v>2067</v>
      </c>
      <c r="B142" s="281" t="s">
        <v>1598</v>
      </c>
    </row>
    <row r="143" spans="1:2" x14ac:dyDescent="0.2">
      <c r="A143" s="188" t="s">
        <v>2068</v>
      </c>
      <c r="B143" s="281" t="s">
        <v>1599</v>
      </c>
    </row>
    <row r="144" spans="1:2" x14ac:dyDescent="0.2">
      <c r="A144" s="188" t="s">
        <v>2069</v>
      </c>
      <c r="B144" s="281" t="s">
        <v>1600</v>
      </c>
    </row>
    <row r="145" spans="1:3" x14ac:dyDescent="0.2">
      <c r="A145" s="263" t="s">
        <v>2096</v>
      </c>
      <c r="B145" s="258" t="s">
        <v>1768</v>
      </c>
    </row>
    <row r="146" spans="1:3" x14ac:dyDescent="0.2">
      <c r="A146" s="263" t="s">
        <v>2095</v>
      </c>
      <c r="B146" s="258" t="s">
        <v>1769</v>
      </c>
    </row>
    <row r="147" spans="1:3" x14ac:dyDescent="0.2">
      <c r="A147" s="263" t="s">
        <v>2094</v>
      </c>
      <c r="B147" s="258" t="s">
        <v>1770</v>
      </c>
    </row>
    <row r="148" spans="1:3" x14ac:dyDescent="0.2">
      <c r="A148" s="263" t="s">
        <v>2093</v>
      </c>
      <c r="B148" s="258" t="s">
        <v>1771</v>
      </c>
      <c r="C148" s="343"/>
    </row>
    <row r="149" spans="1:3" x14ac:dyDescent="0.2">
      <c r="A149" s="5" t="s">
        <v>1871</v>
      </c>
      <c r="B149" s="1">
        <v>7902</v>
      </c>
    </row>
    <row r="150" spans="1:3" x14ac:dyDescent="0.2">
      <c r="A150" s="5" t="s">
        <v>1869</v>
      </c>
      <c r="B150" s="1">
        <v>7904</v>
      </c>
    </row>
    <row r="151" spans="1:3" x14ac:dyDescent="0.2">
      <c r="A151" s="5" t="s">
        <v>1872</v>
      </c>
      <c r="B151" s="1">
        <v>7906</v>
      </c>
    </row>
    <row r="152" spans="1:3" x14ac:dyDescent="0.2">
      <c r="A152" s="5" t="s">
        <v>1873</v>
      </c>
      <c r="B152" s="1">
        <v>7910</v>
      </c>
    </row>
    <row r="153" spans="1:3" x14ac:dyDescent="0.2">
      <c r="A153" s="5" t="s">
        <v>2116</v>
      </c>
      <c r="B153" s="1">
        <v>7912</v>
      </c>
    </row>
    <row r="154" spans="1:3" x14ac:dyDescent="0.2">
      <c r="A154" s="5" t="s">
        <v>1874</v>
      </c>
      <c r="B154" s="1">
        <v>7914</v>
      </c>
    </row>
    <row r="155" spans="1:3" x14ac:dyDescent="0.2">
      <c r="A155" s="5" t="s">
        <v>1875</v>
      </c>
      <c r="B155" s="1">
        <v>7916</v>
      </c>
    </row>
    <row r="156" spans="1:3" x14ac:dyDescent="0.2">
      <c r="A156" s="5" t="s">
        <v>1870</v>
      </c>
      <c r="B156" s="1">
        <v>7920</v>
      </c>
    </row>
    <row r="157" spans="1:3" x14ac:dyDescent="0.2">
      <c r="A157" s="5" t="s">
        <v>1876</v>
      </c>
      <c r="B157" s="1">
        <v>7924</v>
      </c>
    </row>
    <row r="158" spans="1:3" x14ac:dyDescent="0.2">
      <c r="A158" s="5" t="s">
        <v>1877</v>
      </c>
      <c r="B158" s="1">
        <v>7932</v>
      </c>
    </row>
    <row r="159" spans="1:3" x14ac:dyDescent="0.2">
      <c r="A159" s="5" t="s">
        <v>1783</v>
      </c>
      <c r="B159" s="1">
        <v>7934</v>
      </c>
    </row>
    <row r="160" spans="1:3" x14ac:dyDescent="0.2">
      <c r="A160" s="5" t="s">
        <v>1878</v>
      </c>
      <c r="B160" s="1">
        <v>7962</v>
      </c>
    </row>
    <row r="161" spans="1:2" x14ac:dyDescent="0.2">
      <c r="A161" s="5" t="s">
        <v>795</v>
      </c>
      <c r="B161" s="1">
        <v>7808</v>
      </c>
    </row>
    <row r="162" spans="1:2" x14ac:dyDescent="0.2">
      <c r="A162" s="188" t="s">
        <v>1879</v>
      </c>
      <c r="B162" s="281" t="s">
        <v>1583</v>
      </c>
    </row>
    <row r="163" spans="1:2" x14ac:dyDescent="0.2">
      <c r="A163" s="188" t="s">
        <v>1880</v>
      </c>
      <c r="B163" s="281" t="s">
        <v>1584</v>
      </c>
    </row>
    <row r="164" spans="1:2" x14ac:dyDescent="0.2">
      <c r="A164" s="188" t="s">
        <v>1881</v>
      </c>
      <c r="B164" s="281" t="s">
        <v>1585</v>
      </c>
    </row>
    <row r="165" spans="1:2" x14ac:dyDescent="0.2">
      <c r="A165" s="188" t="s">
        <v>1882</v>
      </c>
      <c r="B165" s="281" t="s">
        <v>1586</v>
      </c>
    </row>
    <row r="166" spans="1:2" x14ac:dyDescent="0.2">
      <c r="A166" s="188" t="s">
        <v>1883</v>
      </c>
      <c r="B166" s="281" t="s">
        <v>1587</v>
      </c>
    </row>
    <row r="167" spans="1:2" x14ac:dyDescent="0.2">
      <c r="A167" s="188" t="s">
        <v>1884</v>
      </c>
      <c r="B167" s="281" t="s">
        <v>1588</v>
      </c>
    </row>
    <row r="168" spans="1:2" x14ac:dyDescent="0.2">
      <c r="A168" s="188" t="s">
        <v>1885</v>
      </c>
      <c r="B168" s="281" t="s">
        <v>1589</v>
      </c>
    </row>
    <row r="169" spans="1:2" x14ac:dyDescent="0.2">
      <c r="A169" s="188" t="s">
        <v>1886</v>
      </c>
      <c r="B169" s="281" t="s">
        <v>1590</v>
      </c>
    </row>
    <row r="170" spans="1:2" x14ac:dyDescent="0.2">
      <c r="A170" s="188" t="s">
        <v>1887</v>
      </c>
      <c r="B170" s="281" t="s">
        <v>1591</v>
      </c>
    </row>
    <row r="171" spans="1:2" x14ac:dyDescent="0.2">
      <c r="A171" s="188" t="s">
        <v>1888</v>
      </c>
      <c r="B171" s="281" t="s">
        <v>1592</v>
      </c>
    </row>
    <row r="172" spans="1:2" x14ac:dyDescent="0.2">
      <c r="A172" s="188" t="s">
        <v>1889</v>
      </c>
      <c r="B172" s="281" t="s">
        <v>1593</v>
      </c>
    </row>
    <row r="173" spans="1:2" x14ac:dyDescent="0.2">
      <c r="A173" s="188" t="s">
        <v>1890</v>
      </c>
      <c r="B173" s="281" t="s">
        <v>1594</v>
      </c>
    </row>
    <row r="174" spans="1:2" x14ac:dyDescent="0.2">
      <c r="A174" s="5" t="s">
        <v>869</v>
      </c>
      <c r="B174" s="1">
        <v>4052</v>
      </c>
    </row>
    <row r="175" spans="1:2" x14ac:dyDescent="0.2">
      <c r="A175" s="5" t="s">
        <v>870</v>
      </c>
      <c r="B175" s="1">
        <v>4056</v>
      </c>
    </row>
    <row r="176" spans="1:2" x14ac:dyDescent="0.2">
      <c r="A176" s="5" t="s">
        <v>871</v>
      </c>
      <c r="B176" s="1">
        <v>4058</v>
      </c>
    </row>
    <row r="177" spans="1:2" x14ac:dyDescent="0.2">
      <c r="A177" s="5" t="s">
        <v>872</v>
      </c>
      <c r="B177" s="1">
        <v>4060</v>
      </c>
    </row>
    <row r="178" spans="1:2" x14ac:dyDescent="0.2">
      <c r="A178" s="5" t="s">
        <v>873</v>
      </c>
      <c r="B178" s="1">
        <v>4062</v>
      </c>
    </row>
    <row r="179" spans="1:2" x14ac:dyDescent="0.2">
      <c r="A179" s="5" t="s">
        <v>874</v>
      </c>
      <c r="B179" s="1">
        <v>4064</v>
      </c>
    </row>
    <row r="180" spans="1:2" x14ac:dyDescent="0.2">
      <c r="A180" s="5" t="s">
        <v>875</v>
      </c>
      <c r="B180" s="1">
        <v>4066</v>
      </c>
    </row>
    <row r="181" spans="1:2" x14ac:dyDescent="0.2">
      <c r="A181" s="5" t="s">
        <v>876</v>
      </c>
      <c r="B181" s="1">
        <v>4068</v>
      </c>
    </row>
    <row r="182" spans="1:2" x14ac:dyDescent="0.2">
      <c r="A182" s="5" t="s">
        <v>877</v>
      </c>
      <c r="B182" s="1">
        <v>4070</v>
      </c>
    </row>
    <row r="183" spans="1:2" x14ac:dyDescent="0.2">
      <c r="A183" s="5" t="s">
        <v>878</v>
      </c>
      <c r="B183" s="1">
        <v>4074</v>
      </c>
    </row>
    <row r="184" spans="1:2" x14ac:dyDescent="0.2">
      <c r="A184" s="5" t="s">
        <v>795</v>
      </c>
      <c r="B184" s="1">
        <v>7808</v>
      </c>
    </row>
    <row r="185" spans="1:2" x14ac:dyDescent="0.2">
      <c r="A185" s="5" t="s">
        <v>137</v>
      </c>
      <c r="B185" s="1">
        <v>7810</v>
      </c>
    </row>
    <row r="186" spans="1:2" x14ac:dyDescent="0.2">
      <c r="A186" s="5" t="s">
        <v>1773</v>
      </c>
      <c r="B186" s="1">
        <v>7902</v>
      </c>
    </row>
    <row r="187" spans="1:2" x14ac:dyDescent="0.2">
      <c r="A187" s="5" t="s">
        <v>1767</v>
      </c>
      <c r="B187" s="1">
        <v>7904</v>
      </c>
    </row>
    <row r="188" spans="1:2" x14ac:dyDescent="0.2">
      <c r="A188" s="5" t="s">
        <v>1774</v>
      </c>
      <c r="B188" s="1">
        <v>7906</v>
      </c>
    </row>
    <row r="189" spans="1:2" x14ac:dyDescent="0.2">
      <c r="A189" s="5" t="s">
        <v>1775</v>
      </c>
      <c r="B189" s="1">
        <v>7908</v>
      </c>
    </row>
    <row r="190" spans="1:2" x14ac:dyDescent="0.2">
      <c r="A190" s="5" t="s">
        <v>1776</v>
      </c>
      <c r="B190" s="1">
        <v>7910</v>
      </c>
    </row>
    <row r="191" spans="1:2" x14ac:dyDescent="0.2">
      <c r="A191" s="5" t="s">
        <v>1777</v>
      </c>
      <c r="B191" s="1">
        <v>7912</v>
      </c>
    </row>
    <row r="192" spans="1:2" x14ac:dyDescent="0.2">
      <c r="A192" s="5" t="s">
        <v>1778</v>
      </c>
      <c r="B192" s="1">
        <v>7914</v>
      </c>
    </row>
    <row r="193" spans="1:2" x14ac:dyDescent="0.2">
      <c r="A193" s="5" t="s">
        <v>1779</v>
      </c>
      <c r="B193" s="1">
        <v>7916</v>
      </c>
    </row>
    <row r="194" spans="1:2" x14ac:dyDescent="0.2">
      <c r="A194" s="5" t="s">
        <v>1780</v>
      </c>
      <c r="B194" s="1">
        <v>7920</v>
      </c>
    </row>
    <row r="195" spans="1:2" x14ac:dyDescent="0.2">
      <c r="A195" s="5" t="s">
        <v>1781</v>
      </c>
      <c r="B195" s="1">
        <v>7924</v>
      </c>
    </row>
    <row r="196" spans="1:2" x14ac:dyDescent="0.2">
      <c r="A196" s="5" t="s">
        <v>1782</v>
      </c>
      <c r="B196" s="1">
        <v>7932</v>
      </c>
    </row>
    <row r="197" spans="1:2" x14ac:dyDescent="0.2">
      <c r="A197" s="5" t="s">
        <v>1783</v>
      </c>
      <c r="B197" s="1">
        <v>7934</v>
      </c>
    </row>
    <row r="198" spans="1:2" x14ac:dyDescent="0.2">
      <c r="A198" s="5" t="s">
        <v>1784</v>
      </c>
      <c r="B198" s="1">
        <v>7962</v>
      </c>
    </row>
    <row r="199" spans="1:2" x14ac:dyDescent="0.2">
      <c r="A199" s="5" t="s">
        <v>795</v>
      </c>
      <c r="B199" s="1">
        <v>7808</v>
      </c>
    </row>
    <row r="200" spans="1:2" x14ac:dyDescent="0.2">
      <c r="A200" s="188" t="s">
        <v>1785</v>
      </c>
      <c r="B200" s="281" t="s">
        <v>1582</v>
      </c>
    </row>
    <row r="201" spans="1:2" x14ac:dyDescent="0.2">
      <c r="A201" s="188" t="s">
        <v>1786</v>
      </c>
      <c r="B201" s="281" t="s">
        <v>1583</v>
      </c>
    </row>
    <row r="202" spans="1:2" x14ac:dyDescent="0.2">
      <c r="A202" s="188" t="s">
        <v>1787</v>
      </c>
      <c r="B202" s="281" t="s">
        <v>1584</v>
      </c>
    </row>
    <row r="203" spans="1:2" x14ac:dyDescent="0.2">
      <c r="A203" s="188" t="s">
        <v>1788</v>
      </c>
      <c r="B203" s="281" t="s">
        <v>1585</v>
      </c>
    </row>
    <row r="204" spans="1:2" x14ac:dyDescent="0.2">
      <c r="A204" s="188" t="s">
        <v>1791</v>
      </c>
      <c r="B204" s="281" t="s">
        <v>1586</v>
      </c>
    </row>
    <row r="205" spans="1:2" x14ac:dyDescent="0.2">
      <c r="A205" s="188" t="s">
        <v>1789</v>
      </c>
      <c r="B205" s="281" t="s">
        <v>1587</v>
      </c>
    </row>
    <row r="206" spans="1:2" x14ac:dyDescent="0.2">
      <c r="A206" s="188" t="s">
        <v>1790</v>
      </c>
      <c r="B206" s="281" t="s">
        <v>1588</v>
      </c>
    </row>
    <row r="207" spans="1:2" x14ac:dyDescent="0.2">
      <c r="A207" s="188" t="s">
        <v>1792</v>
      </c>
      <c r="B207" s="281" t="s">
        <v>1589</v>
      </c>
    </row>
    <row r="208" spans="1:2" x14ac:dyDescent="0.2">
      <c r="A208" s="188" t="s">
        <v>1793</v>
      </c>
      <c r="B208" s="281" t="s">
        <v>1590</v>
      </c>
    </row>
    <row r="209" spans="1:3" x14ac:dyDescent="0.2">
      <c r="A209" s="188" t="s">
        <v>1794</v>
      </c>
      <c r="B209" s="281" t="s">
        <v>1591</v>
      </c>
    </row>
    <row r="210" spans="1:3" x14ac:dyDescent="0.2">
      <c r="A210" s="188" t="s">
        <v>1795</v>
      </c>
      <c r="B210" s="281" t="s">
        <v>1592</v>
      </c>
    </row>
    <row r="211" spans="1:3" x14ac:dyDescent="0.2">
      <c r="A211" s="188" t="s">
        <v>1796</v>
      </c>
      <c r="B211" s="281" t="s">
        <v>1593</v>
      </c>
    </row>
    <row r="212" spans="1:3" x14ac:dyDescent="0.2">
      <c r="A212" s="188" t="s">
        <v>1797</v>
      </c>
      <c r="B212" s="281" t="s">
        <v>1594</v>
      </c>
    </row>
    <row r="213" spans="1:3" x14ac:dyDescent="0.2">
      <c r="A213" s="5" t="s">
        <v>1772</v>
      </c>
      <c r="B213" s="1">
        <v>7902</v>
      </c>
      <c r="C213" s="83"/>
    </row>
    <row r="214" spans="1:3" x14ac:dyDescent="0.2">
      <c r="A214" s="5" t="s">
        <v>1518</v>
      </c>
      <c r="B214" s="1">
        <v>7904</v>
      </c>
    </row>
    <row r="215" spans="1:3" x14ac:dyDescent="0.2">
      <c r="A215" s="5" t="s">
        <v>1571</v>
      </c>
      <c r="B215" s="1">
        <v>7906</v>
      </c>
    </row>
    <row r="216" spans="1:3" x14ac:dyDescent="0.2">
      <c r="A216" s="5" t="s">
        <v>1572</v>
      </c>
      <c r="B216" s="1">
        <v>7908</v>
      </c>
    </row>
    <row r="217" spans="1:3" x14ac:dyDescent="0.2">
      <c r="A217" s="5" t="s">
        <v>1573</v>
      </c>
      <c r="B217" s="1">
        <v>7910</v>
      </c>
    </row>
    <row r="218" spans="1:3" x14ac:dyDescent="0.2">
      <c r="A218" s="5" t="s">
        <v>1574</v>
      </c>
      <c r="B218" s="1">
        <v>7912</v>
      </c>
    </row>
    <row r="219" spans="1:3" x14ac:dyDescent="0.2">
      <c r="A219" s="5" t="s">
        <v>1575</v>
      </c>
      <c r="B219" s="1">
        <v>7914</v>
      </c>
    </row>
    <row r="220" spans="1:3" x14ac:dyDescent="0.2">
      <c r="A220" s="5" t="s">
        <v>1576</v>
      </c>
      <c r="B220" s="1">
        <v>7916</v>
      </c>
    </row>
    <row r="221" spans="1:3" x14ac:dyDescent="0.2">
      <c r="A221" s="5" t="s">
        <v>1577</v>
      </c>
      <c r="B221" s="1">
        <v>7920</v>
      </c>
    </row>
    <row r="222" spans="1:3" x14ac:dyDescent="0.2">
      <c r="A222" s="5" t="s">
        <v>1578</v>
      </c>
      <c r="B222" s="1">
        <v>7924</v>
      </c>
    </row>
    <row r="223" spans="1:3" x14ac:dyDescent="0.2">
      <c r="A223" s="5" t="s">
        <v>1579</v>
      </c>
      <c r="B223" s="1">
        <v>7932</v>
      </c>
    </row>
    <row r="224" spans="1:3" x14ac:dyDescent="0.2">
      <c r="A224" s="5" t="s">
        <v>1580</v>
      </c>
      <c r="B224" s="1">
        <v>7934</v>
      </c>
    </row>
    <row r="225" spans="1:3" x14ac:dyDescent="0.2">
      <c r="A225" s="5" t="s">
        <v>1581</v>
      </c>
      <c r="B225" s="1">
        <v>7962</v>
      </c>
    </row>
    <row r="226" spans="1:3" x14ac:dyDescent="0.2">
      <c r="A226" s="188" t="s">
        <v>1601</v>
      </c>
      <c r="B226" s="281" t="s">
        <v>1582</v>
      </c>
    </row>
    <row r="227" spans="1:3" x14ac:dyDescent="0.2">
      <c r="A227" s="188" t="s">
        <v>1602</v>
      </c>
      <c r="B227" s="281" t="s">
        <v>1583</v>
      </c>
    </row>
    <row r="228" spans="1:3" x14ac:dyDescent="0.2">
      <c r="A228" s="188" t="s">
        <v>1603</v>
      </c>
      <c r="B228" s="281" t="s">
        <v>1584</v>
      </c>
    </row>
    <row r="229" spans="1:3" x14ac:dyDescent="0.2">
      <c r="A229" s="188" t="s">
        <v>1604</v>
      </c>
      <c r="B229" s="281" t="s">
        <v>1585</v>
      </c>
    </row>
    <row r="230" spans="1:3" x14ac:dyDescent="0.2">
      <c r="A230" s="188" t="s">
        <v>1605</v>
      </c>
      <c r="B230" s="281" t="s">
        <v>1586</v>
      </c>
    </row>
    <row r="231" spans="1:3" x14ac:dyDescent="0.2">
      <c r="A231" s="188" t="s">
        <v>1606</v>
      </c>
      <c r="B231" s="281" t="s">
        <v>1587</v>
      </c>
    </row>
    <row r="232" spans="1:3" x14ac:dyDescent="0.2">
      <c r="A232" s="188" t="s">
        <v>1607</v>
      </c>
      <c r="B232" s="281" t="s">
        <v>1588</v>
      </c>
    </row>
    <row r="233" spans="1:3" x14ac:dyDescent="0.2">
      <c r="A233" s="5" t="s">
        <v>1410</v>
      </c>
      <c r="B233" s="1">
        <v>7902</v>
      </c>
    </row>
    <row r="234" spans="1:3" x14ac:dyDescent="0.2">
      <c r="A234" s="5" t="s">
        <v>1411</v>
      </c>
      <c r="B234" s="1">
        <v>7906</v>
      </c>
    </row>
    <row r="235" spans="1:3" x14ac:dyDescent="0.2">
      <c r="A235" s="5" t="s">
        <v>1413</v>
      </c>
      <c r="B235" s="1">
        <v>7910</v>
      </c>
    </row>
    <row r="236" spans="1:3" x14ac:dyDescent="0.2">
      <c r="A236" s="5" t="s">
        <v>1414</v>
      </c>
      <c r="B236" s="1">
        <v>7912</v>
      </c>
    </row>
    <row r="237" spans="1:3" s="182" customFormat="1" x14ac:dyDescent="0.2">
      <c r="A237" s="5" t="s">
        <v>1415</v>
      </c>
      <c r="B237" s="1">
        <v>7914</v>
      </c>
      <c r="C237"/>
    </row>
    <row r="238" spans="1:3" s="182" customFormat="1" x14ac:dyDescent="0.2">
      <c r="A238" s="5" t="s">
        <v>1416</v>
      </c>
      <c r="B238" s="1">
        <v>7916</v>
      </c>
      <c r="C238"/>
    </row>
    <row r="239" spans="1:3" s="182" customFormat="1" x14ac:dyDescent="0.2">
      <c r="A239" s="5" t="s">
        <v>1417</v>
      </c>
      <c r="B239" s="1">
        <v>7924</v>
      </c>
      <c r="C239"/>
    </row>
    <row r="240" spans="1:3" s="182" customFormat="1" x14ac:dyDescent="0.2">
      <c r="A240" s="5" t="s">
        <v>1418</v>
      </c>
      <c r="B240" s="1">
        <v>7932</v>
      </c>
      <c r="C240"/>
    </row>
    <row r="241" spans="1:3" s="182" customFormat="1" x14ac:dyDescent="0.2">
      <c r="A241" s="5" t="s">
        <v>1419</v>
      </c>
      <c r="B241" s="1">
        <v>7934</v>
      </c>
      <c r="C241"/>
    </row>
    <row r="242" spans="1:3" s="182" customFormat="1" x14ac:dyDescent="0.2">
      <c r="A242" s="5" t="s">
        <v>1420</v>
      </c>
      <c r="B242" s="1">
        <v>7962</v>
      </c>
      <c r="C242"/>
    </row>
    <row r="243" spans="1:3" s="182" customFormat="1" x14ac:dyDescent="0.2">
      <c r="A243" s="5" t="s">
        <v>1269</v>
      </c>
      <c r="B243" s="1">
        <v>7902</v>
      </c>
      <c r="C243"/>
    </row>
    <row r="244" spans="1:3" s="182" customFormat="1" x14ac:dyDescent="0.2">
      <c r="A244" s="5" t="s">
        <v>1262</v>
      </c>
      <c r="B244" s="1">
        <v>7904</v>
      </c>
      <c r="C244"/>
    </row>
    <row r="245" spans="1:3" s="182" customFormat="1" x14ac:dyDescent="0.2">
      <c r="A245" s="5" t="s">
        <v>1270</v>
      </c>
      <c r="B245" s="1">
        <v>7906</v>
      </c>
      <c r="C245"/>
    </row>
    <row r="246" spans="1:3" s="182" customFormat="1" x14ac:dyDescent="0.2">
      <c r="A246" s="5" t="s">
        <v>1412</v>
      </c>
      <c r="B246" s="1">
        <v>7908</v>
      </c>
      <c r="C246"/>
    </row>
    <row r="247" spans="1:3" s="182" customFormat="1" x14ac:dyDescent="0.2">
      <c r="A247" s="5" t="s">
        <v>1271</v>
      </c>
      <c r="B247" s="1">
        <v>7910</v>
      </c>
      <c r="C247"/>
    </row>
    <row r="248" spans="1:3" s="182" customFormat="1" x14ac:dyDescent="0.2">
      <c r="A248" s="5" t="s">
        <v>1272</v>
      </c>
      <c r="B248" s="1">
        <v>7912</v>
      </c>
      <c r="C248"/>
    </row>
    <row r="249" spans="1:3" s="182" customFormat="1" x14ac:dyDescent="0.2">
      <c r="A249" s="5" t="s">
        <v>1273</v>
      </c>
      <c r="B249" s="1">
        <v>7914</v>
      </c>
      <c r="C249"/>
    </row>
    <row r="250" spans="1:3" s="182" customFormat="1" x14ac:dyDescent="0.2">
      <c r="A250" s="5" t="s">
        <v>1274</v>
      </c>
      <c r="B250" s="1">
        <v>7916</v>
      </c>
      <c r="C250"/>
    </row>
    <row r="251" spans="1:3" s="182" customFormat="1" x14ac:dyDescent="0.2">
      <c r="A251" s="5" t="s">
        <v>1266</v>
      </c>
      <c r="B251" s="1">
        <v>7920</v>
      </c>
      <c r="C251"/>
    </row>
    <row r="252" spans="1:3" x14ac:dyDescent="0.2">
      <c r="A252" s="5" t="s">
        <v>1275</v>
      </c>
      <c r="B252" s="1">
        <v>7924</v>
      </c>
    </row>
    <row r="253" spans="1:3" x14ac:dyDescent="0.2">
      <c r="A253" s="5" t="s">
        <v>1276</v>
      </c>
      <c r="B253" s="1">
        <v>7932</v>
      </c>
    </row>
    <row r="254" spans="1:3" x14ac:dyDescent="0.2">
      <c r="A254" s="5" t="s">
        <v>1277</v>
      </c>
      <c r="B254" s="1">
        <v>7934</v>
      </c>
    </row>
    <row r="255" spans="1:3" x14ac:dyDescent="0.2">
      <c r="A255" s="5" t="s">
        <v>1278</v>
      </c>
      <c r="B255" s="1">
        <v>7962</v>
      </c>
    </row>
  </sheetData>
  <sheetProtection algorithmName="SHA-512" hashValue="uYZ7nfy0XXm3Eu7C5ehRMC2dacVPPMDQpD/4YGCJ2ieyeimX41rFgA0p/aZEaRfFx04PyaSV7fMBTiQKTvmrNw==" saltValue="ZbArnuNLfO0y1ZDvzOjH9w==" spinCount="100000" sheet="1"/>
  <phoneticPr fontId="10" type="noConversion"/>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6"/>
  </sheetPr>
  <dimension ref="A1:B36"/>
  <sheetViews>
    <sheetView workbookViewId="0">
      <selection activeCell="A2" sqref="A2:B36"/>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1269</v>
      </c>
      <c r="B2" s="1">
        <v>7902</v>
      </c>
    </row>
    <row r="3" spans="1:2" x14ac:dyDescent="0.2">
      <c r="A3" s="5" t="s">
        <v>1262</v>
      </c>
      <c r="B3" s="1">
        <v>7904</v>
      </c>
    </row>
    <row r="4" spans="1:2" x14ac:dyDescent="0.2">
      <c r="A4" s="5" t="s">
        <v>1421</v>
      </c>
      <c r="B4" s="1">
        <v>7906</v>
      </c>
    </row>
    <row r="5" spans="1:2" x14ac:dyDescent="0.2">
      <c r="A5" s="5" t="s">
        <v>1424</v>
      </c>
      <c r="B5" s="1">
        <v>7908</v>
      </c>
    </row>
    <row r="6" spans="1:2" x14ac:dyDescent="0.2">
      <c r="A6" s="5" t="s">
        <v>1271</v>
      </c>
      <c r="B6" s="1">
        <v>7910</v>
      </c>
    </row>
    <row r="7" spans="1:2" x14ac:dyDescent="0.2">
      <c r="A7" s="5" t="s">
        <v>1272</v>
      </c>
      <c r="B7" s="1">
        <v>7912</v>
      </c>
    </row>
    <row r="8" spans="1:2" x14ac:dyDescent="0.2">
      <c r="A8" s="5" t="s">
        <v>1273</v>
      </c>
      <c r="B8" s="1">
        <v>7914</v>
      </c>
    </row>
    <row r="9" spans="1:2" x14ac:dyDescent="0.2">
      <c r="A9" s="5" t="s">
        <v>1274</v>
      </c>
      <c r="B9" s="1">
        <v>7916</v>
      </c>
    </row>
    <row r="10" spans="1:2" x14ac:dyDescent="0.2">
      <c r="A10" s="5" t="s">
        <v>1275</v>
      </c>
      <c r="B10" s="1">
        <v>7924</v>
      </c>
    </row>
    <row r="11" spans="1:2" x14ac:dyDescent="0.2">
      <c r="A11" s="5" t="s">
        <v>1276</v>
      </c>
      <c r="B11" s="1">
        <v>7932</v>
      </c>
    </row>
    <row r="12" spans="1:2" x14ac:dyDescent="0.2">
      <c r="A12" s="5" t="s">
        <v>1277</v>
      </c>
      <c r="B12" s="1">
        <v>7934</v>
      </c>
    </row>
    <row r="13" spans="1:2" x14ac:dyDescent="0.2">
      <c r="A13" s="5" t="s">
        <v>1278</v>
      </c>
      <c r="B13" s="1">
        <v>7962</v>
      </c>
    </row>
    <row r="14" spans="1:2" x14ac:dyDescent="0.2">
      <c r="A14" s="5" t="s">
        <v>1409</v>
      </c>
      <c r="B14" s="1">
        <v>7814</v>
      </c>
    </row>
    <row r="15" spans="1:2" s="182" customFormat="1" x14ac:dyDescent="0.2">
      <c r="A15" s="5" t="s">
        <v>795</v>
      </c>
      <c r="B15" s="1">
        <v>7808</v>
      </c>
    </row>
    <row r="16" spans="1:2" s="182" customFormat="1" x14ac:dyDescent="0.2">
      <c r="A16" s="5" t="s">
        <v>137</v>
      </c>
      <c r="B16" s="1">
        <v>7810</v>
      </c>
    </row>
    <row r="17" spans="1:2" x14ac:dyDescent="0.2">
      <c r="A17" s="5" t="s">
        <v>1422</v>
      </c>
      <c r="B17" s="1">
        <v>7902</v>
      </c>
    </row>
    <row r="18" spans="1:2" x14ac:dyDescent="0.2">
      <c r="A18" s="5" t="s">
        <v>1192</v>
      </c>
      <c r="B18" s="1">
        <v>7904</v>
      </c>
    </row>
    <row r="19" spans="1:2" x14ac:dyDescent="0.2">
      <c r="A19" s="5" t="s">
        <v>1423</v>
      </c>
      <c r="B19" s="1">
        <v>7906</v>
      </c>
    </row>
    <row r="20" spans="1:2" x14ac:dyDescent="0.2">
      <c r="A20" s="5" t="s">
        <v>1425</v>
      </c>
      <c r="B20" s="1">
        <v>7910</v>
      </c>
    </row>
    <row r="21" spans="1:2" x14ac:dyDescent="0.2">
      <c r="A21" s="5" t="s">
        <v>1426</v>
      </c>
      <c r="B21" s="1">
        <v>7912</v>
      </c>
    </row>
    <row r="22" spans="1:2" x14ac:dyDescent="0.2">
      <c r="A22" s="5" t="s">
        <v>1427</v>
      </c>
      <c r="B22" s="1">
        <v>7914</v>
      </c>
    </row>
    <row r="23" spans="1:2" x14ac:dyDescent="0.2">
      <c r="A23" s="5" t="s">
        <v>1428</v>
      </c>
      <c r="B23" s="1">
        <v>7916</v>
      </c>
    </row>
    <row r="24" spans="1:2" x14ac:dyDescent="0.2">
      <c r="A24" s="5" t="s">
        <v>1429</v>
      </c>
      <c r="B24" s="1">
        <v>7924</v>
      </c>
    </row>
    <row r="25" spans="1:2" x14ac:dyDescent="0.2">
      <c r="A25" s="5" t="s">
        <v>1430</v>
      </c>
      <c r="B25" s="1">
        <v>7932</v>
      </c>
    </row>
    <row r="26" spans="1:2" x14ac:dyDescent="0.2">
      <c r="A26" s="5" t="s">
        <v>1431</v>
      </c>
      <c r="B26" s="1">
        <v>7934</v>
      </c>
    </row>
    <row r="27" spans="1:2" x14ac:dyDescent="0.2">
      <c r="A27" s="5" t="s">
        <v>869</v>
      </c>
      <c r="B27" s="1">
        <v>4052</v>
      </c>
    </row>
    <row r="28" spans="1:2" x14ac:dyDescent="0.2">
      <c r="A28" s="5" t="s">
        <v>870</v>
      </c>
      <c r="B28" s="1">
        <v>4056</v>
      </c>
    </row>
    <row r="29" spans="1:2" x14ac:dyDescent="0.2">
      <c r="A29" s="5" t="s">
        <v>871</v>
      </c>
      <c r="B29" s="1">
        <v>4058</v>
      </c>
    </row>
    <row r="30" spans="1:2" x14ac:dyDescent="0.2">
      <c r="A30" s="5" t="s">
        <v>872</v>
      </c>
      <c r="B30" s="1">
        <v>4060</v>
      </c>
    </row>
    <row r="31" spans="1:2" x14ac:dyDescent="0.2">
      <c r="A31" s="5" t="s">
        <v>873</v>
      </c>
      <c r="B31" s="1">
        <v>4062</v>
      </c>
    </row>
    <row r="32" spans="1:2" x14ac:dyDescent="0.2">
      <c r="A32" s="5" t="s">
        <v>874</v>
      </c>
      <c r="B32" s="1">
        <v>4064</v>
      </c>
    </row>
    <row r="33" spans="1:2" x14ac:dyDescent="0.2">
      <c r="A33" s="5" t="s">
        <v>875</v>
      </c>
      <c r="B33" s="1">
        <v>4066</v>
      </c>
    </row>
    <row r="34" spans="1:2" x14ac:dyDescent="0.2">
      <c r="A34" s="5" t="s">
        <v>876</v>
      </c>
      <c r="B34" s="1">
        <v>4068</v>
      </c>
    </row>
    <row r="35" spans="1:2" x14ac:dyDescent="0.2">
      <c r="A35" s="5" t="s">
        <v>877</v>
      </c>
      <c r="B35" s="1">
        <v>4070</v>
      </c>
    </row>
    <row r="36" spans="1:2" x14ac:dyDescent="0.2">
      <c r="A36" s="5" t="s">
        <v>878</v>
      </c>
      <c r="B36" s="1">
        <v>4074</v>
      </c>
    </row>
  </sheetData>
  <sheetProtection password="E451" sheet="1"/>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66"/>
  <sheetViews>
    <sheetView workbookViewId="0">
      <pane xSplit="1" ySplit="2" topLeftCell="B33" activePane="bottomRight" state="frozen"/>
      <selection pane="topRight" activeCell="B1" sqref="B1"/>
      <selection pane="bottomLeft" activeCell="A3" sqref="A3"/>
      <selection pane="bottomRight" activeCell="F9" sqref="F9"/>
    </sheetView>
  </sheetViews>
  <sheetFormatPr defaultRowHeight="12.75" x14ac:dyDescent="0.2"/>
  <cols>
    <col min="1" max="1" width="3.42578125" style="468" customWidth="1"/>
    <col min="2" max="2" width="8.28515625" style="468" customWidth="1"/>
    <col min="3" max="3" width="5.42578125" style="468" customWidth="1"/>
    <col min="4" max="4" width="8" style="468" customWidth="1"/>
    <col min="5" max="5" width="5.140625" style="468" customWidth="1"/>
    <col min="6" max="6" width="13.42578125" style="468" customWidth="1"/>
    <col min="7" max="7" width="5" style="468" customWidth="1"/>
    <col min="8" max="8" width="9.5703125" style="468" customWidth="1"/>
    <col min="9" max="9" width="6.42578125" style="468" customWidth="1"/>
    <col min="10" max="10" width="8.7109375" style="468" customWidth="1"/>
    <col min="11" max="11" width="3.42578125" style="468" customWidth="1"/>
    <col min="12" max="12" width="1.140625" style="468" customWidth="1"/>
    <col min="13" max="13" width="14.28515625" style="468" customWidth="1"/>
    <col min="14" max="14" width="2.140625" style="468" customWidth="1"/>
    <col min="15" max="15" width="1.42578125" style="468" customWidth="1"/>
  </cols>
  <sheetData>
    <row r="1" spans="1:15" ht="13.5" thickTop="1" x14ac:dyDescent="0.2">
      <c r="A1" s="566"/>
      <c r="B1" s="634" t="s">
        <v>103</v>
      </c>
      <c r="C1" s="634"/>
      <c r="D1" s="634"/>
      <c r="E1" s="634"/>
      <c r="F1" s="634"/>
      <c r="G1" s="634"/>
      <c r="H1" s="634"/>
      <c r="I1" s="634"/>
      <c r="J1" s="634"/>
      <c r="K1" s="634"/>
      <c r="L1" s="634"/>
      <c r="M1" s="634"/>
      <c r="N1" s="567"/>
      <c r="O1" s="522"/>
    </row>
    <row r="2" spans="1:15" ht="13.5" thickBot="1" x14ac:dyDescent="0.25">
      <c r="A2" s="560"/>
      <c r="B2" s="562"/>
      <c r="C2" s="562"/>
      <c r="D2" s="564" t="s">
        <v>2798</v>
      </c>
      <c r="E2" s="562"/>
      <c r="F2" s="562"/>
      <c r="G2" s="562"/>
      <c r="H2" s="562"/>
      <c r="I2" s="562"/>
      <c r="J2" s="562"/>
      <c r="K2" s="562"/>
      <c r="L2" s="562"/>
      <c r="M2" s="562"/>
      <c r="N2" s="565"/>
      <c r="O2" s="521"/>
    </row>
    <row r="3" spans="1:15" ht="15" x14ac:dyDescent="0.25">
      <c r="A3" s="635" t="s">
        <v>2754</v>
      </c>
      <c r="B3" s="523"/>
      <c r="C3" s="493"/>
      <c r="D3" s="638"/>
      <c r="E3" s="639"/>
      <c r="F3" s="639"/>
      <c r="G3" s="639"/>
      <c r="H3" s="493"/>
      <c r="I3" s="640"/>
      <c r="J3" s="639"/>
      <c r="K3" s="493"/>
      <c r="L3" s="493"/>
      <c r="M3" s="493"/>
      <c r="N3" s="551"/>
    </row>
    <row r="4" spans="1:15" ht="15" x14ac:dyDescent="0.25">
      <c r="A4" s="636"/>
      <c r="B4" s="526" t="s">
        <v>204</v>
      </c>
      <c r="C4" s="526"/>
      <c r="D4" s="641" t="s">
        <v>205</v>
      </c>
      <c r="E4" s="642"/>
      <c r="F4" s="642"/>
      <c r="G4" s="642"/>
      <c r="H4" s="526"/>
      <c r="I4" s="641" t="s">
        <v>2755</v>
      </c>
      <c r="J4" s="642"/>
      <c r="K4" s="493"/>
      <c r="L4" s="493"/>
      <c r="M4" s="493"/>
      <c r="N4" s="525"/>
    </row>
    <row r="5" spans="1:15" ht="15" x14ac:dyDescent="0.25">
      <c r="A5" s="636"/>
      <c r="B5" s="493"/>
      <c r="C5" s="493"/>
      <c r="D5" s="493"/>
      <c r="E5" s="493"/>
      <c r="F5" s="493"/>
      <c r="G5" s="493"/>
      <c r="H5" s="493"/>
      <c r="I5" s="493"/>
      <c r="J5" s="493"/>
      <c r="K5" s="493"/>
      <c r="L5" s="493"/>
      <c r="M5" s="493"/>
      <c r="N5" s="525"/>
    </row>
    <row r="6" spans="1:15" ht="15" x14ac:dyDescent="0.25">
      <c r="A6" s="636"/>
      <c r="B6" s="643"/>
      <c r="C6" s="639"/>
      <c r="D6" s="639"/>
      <c r="E6" s="493"/>
      <c r="F6" s="638"/>
      <c r="G6" s="639"/>
      <c r="H6" s="493"/>
      <c r="I6" s="638"/>
      <c r="J6" s="639"/>
      <c r="K6" s="639"/>
      <c r="L6" s="493"/>
      <c r="M6" s="471"/>
      <c r="N6" s="525"/>
    </row>
    <row r="7" spans="1:15" x14ac:dyDescent="0.2">
      <c r="A7" s="636"/>
      <c r="B7" s="644" t="s">
        <v>1033</v>
      </c>
      <c r="C7" s="642"/>
      <c r="D7" s="642"/>
      <c r="E7" s="526"/>
      <c r="F7" s="527" t="s">
        <v>2756</v>
      </c>
      <c r="G7" s="527"/>
      <c r="H7" s="526"/>
      <c r="I7" s="644" t="s">
        <v>2757</v>
      </c>
      <c r="J7" s="642"/>
      <c r="K7" s="642"/>
      <c r="L7" s="526"/>
      <c r="M7" s="526" t="s">
        <v>2758</v>
      </c>
      <c r="N7" s="528"/>
      <c r="O7" s="469"/>
    </row>
    <row r="8" spans="1:15" ht="15" x14ac:dyDescent="0.25">
      <c r="A8" s="636"/>
      <c r="B8" s="493"/>
      <c r="C8" s="493"/>
      <c r="D8" s="493"/>
      <c r="E8" s="493"/>
      <c r="F8" s="493"/>
      <c r="G8" s="493"/>
      <c r="H8" s="493"/>
      <c r="I8" s="493"/>
      <c r="J8" s="493"/>
      <c r="K8" s="493"/>
      <c r="L8" s="493"/>
      <c r="M8" s="493"/>
      <c r="N8" s="525"/>
    </row>
    <row r="9" spans="1:15" ht="15" x14ac:dyDescent="0.25">
      <c r="A9" s="636"/>
      <c r="B9" s="645"/>
      <c r="C9" s="639"/>
      <c r="D9" s="639"/>
      <c r="E9" s="493"/>
      <c r="F9" s="472"/>
      <c r="G9" s="493"/>
      <c r="H9" s="646"/>
      <c r="I9" s="639"/>
      <c r="J9" s="493"/>
      <c r="K9" s="647"/>
      <c r="L9" s="639"/>
      <c r="M9" s="639"/>
      <c r="N9" s="525"/>
    </row>
    <row r="10" spans="1:15" x14ac:dyDescent="0.2">
      <c r="A10" s="636"/>
      <c r="B10" s="644" t="s">
        <v>202</v>
      </c>
      <c r="C10" s="642"/>
      <c r="D10" s="642"/>
      <c r="E10" s="526"/>
      <c r="F10" s="526" t="s">
        <v>201</v>
      </c>
      <c r="G10" s="526"/>
      <c r="H10" s="644" t="s">
        <v>2759</v>
      </c>
      <c r="I10" s="642"/>
      <c r="J10" s="526"/>
      <c r="K10" s="644" t="s">
        <v>23</v>
      </c>
      <c r="L10" s="642"/>
      <c r="M10" s="642"/>
      <c r="N10" s="528"/>
      <c r="O10" s="469"/>
    </row>
    <row r="11" spans="1:15" ht="6.75" customHeight="1" thickBot="1" x14ac:dyDescent="0.3">
      <c r="A11" s="637"/>
      <c r="B11" s="473"/>
      <c r="C11" s="473"/>
      <c r="D11" s="473"/>
      <c r="E11" s="473"/>
      <c r="F11" s="473"/>
      <c r="G11" s="473"/>
      <c r="H11" s="473"/>
      <c r="I11" s="473"/>
      <c r="J11" s="473"/>
      <c r="K11" s="473"/>
      <c r="L11" s="473"/>
      <c r="M11" s="473"/>
      <c r="N11" s="529"/>
    </row>
    <row r="12" spans="1:15" ht="15" x14ac:dyDescent="0.25">
      <c r="A12" s="648" t="s">
        <v>2760</v>
      </c>
      <c r="B12" s="650" t="s">
        <v>2807</v>
      </c>
      <c r="C12" s="651"/>
      <c r="D12" s="651"/>
      <c r="E12" s="651"/>
      <c r="F12" s="651"/>
      <c r="G12" s="651"/>
      <c r="H12" s="651"/>
      <c r="I12" s="651"/>
      <c r="J12" s="651"/>
      <c r="K12" s="651"/>
      <c r="L12" s="651"/>
      <c r="M12" s="651"/>
      <c r="N12" s="530"/>
    </row>
    <row r="13" spans="1:15" ht="15" x14ac:dyDescent="0.25">
      <c r="A13" s="636"/>
      <c r="B13" s="474" t="s">
        <v>2761</v>
      </c>
      <c r="C13" s="475"/>
      <c r="D13" s="475" t="s">
        <v>2762</v>
      </c>
      <c r="E13" s="475"/>
      <c r="F13" s="475" t="s">
        <v>2763</v>
      </c>
      <c r="G13" s="475"/>
      <c r="H13" s="475" t="s">
        <v>2761</v>
      </c>
      <c r="I13" s="475"/>
      <c r="J13" s="475" t="s">
        <v>2762</v>
      </c>
      <c r="K13" s="475"/>
      <c r="L13" s="475"/>
      <c r="M13" s="475" t="s">
        <v>2763</v>
      </c>
      <c r="N13" s="531"/>
      <c r="O13" s="476"/>
    </row>
    <row r="14" spans="1:15" ht="15" x14ac:dyDescent="0.25">
      <c r="A14" s="636"/>
      <c r="B14" s="477"/>
      <c r="C14" s="493"/>
      <c r="D14" s="478"/>
      <c r="E14" s="493"/>
      <c r="F14" s="479"/>
      <c r="G14" s="493"/>
      <c r="H14" s="480"/>
      <c r="I14" s="493"/>
      <c r="J14" s="480"/>
      <c r="K14" s="493"/>
      <c r="L14" s="493"/>
      <c r="M14" s="481"/>
      <c r="N14" s="525"/>
    </row>
    <row r="15" spans="1:15" ht="15" x14ac:dyDescent="0.25">
      <c r="A15" s="636"/>
      <c r="B15" s="532"/>
      <c r="C15" s="493"/>
      <c r="D15" s="493"/>
      <c r="E15" s="493"/>
      <c r="F15" s="533"/>
      <c r="G15" s="493"/>
      <c r="H15" s="493"/>
      <c r="I15" s="493"/>
      <c r="J15" s="493"/>
      <c r="K15" s="493"/>
      <c r="L15" s="493"/>
      <c r="M15" s="534"/>
      <c r="N15" s="525"/>
    </row>
    <row r="16" spans="1:15" ht="15" x14ac:dyDescent="0.25">
      <c r="A16" s="636"/>
      <c r="B16" s="477"/>
      <c r="C16" s="493"/>
      <c r="D16" s="478"/>
      <c r="E16" s="493"/>
      <c r="F16" s="479"/>
      <c r="G16" s="493"/>
      <c r="H16" s="480"/>
      <c r="I16" s="493"/>
      <c r="J16" s="480"/>
      <c r="K16" s="493"/>
      <c r="L16" s="493"/>
      <c r="M16" s="481"/>
      <c r="N16" s="525"/>
    </row>
    <row r="17" spans="1:24" ht="15" x14ac:dyDescent="0.25">
      <c r="A17" s="636"/>
      <c r="B17" s="532"/>
      <c r="C17" s="493"/>
      <c r="D17" s="493"/>
      <c r="E17" s="493"/>
      <c r="F17" s="534"/>
      <c r="G17" s="493"/>
      <c r="H17" s="493"/>
      <c r="I17" s="493"/>
      <c r="J17" s="493"/>
      <c r="K17" s="493"/>
      <c r="L17" s="493"/>
      <c r="M17" s="534"/>
      <c r="N17" s="525"/>
    </row>
    <row r="18" spans="1:24" ht="15" x14ac:dyDescent="0.25">
      <c r="A18" s="636"/>
      <c r="B18" s="477"/>
      <c r="C18" s="493"/>
      <c r="D18" s="480"/>
      <c r="E18" s="493"/>
      <c r="F18" s="481"/>
      <c r="G18" s="493"/>
      <c r="H18" s="480"/>
      <c r="I18" s="493"/>
      <c r="J18" s="480"/>
      <c r="K18" s="493"/>
      <c r="L18" s="493"/>
      <c r="M18" s="481"/>
      <c r="N18" s="525"/>
    </row>
    <row r="19" spans="1:24" ht="15" x14ac:dyDescent="0.25">
      <c r="A19" s="636"/>
      <c r="B19" s="532"/>
      <c r="C19" s="493"/>
      <c r="D19" s="493"/>
      <c r="E19" s="493"/>
      <c r="F19" s="534"/>
      <c r="G19" s="493"/>
      <c r="H19" s="493"/>
      <c r="I19" s="493"/>
      <c r="J19" s="493"/>
      <c r="K19" s="493"/>
      <c r="L19" s="493"/>
      <c r="M19" s="534"/>
      <c r="N19" s="525"/>
    </row>
    <row r="20" spans="1:24" ht="15" x14ac:dyDescent="0.25">
      <c r="A20" s="636"/>
      <c r="B20" s="477"/>
      <c r="C20" s="493"/>
      <c r="D20" s="480"/>
      <c r="E20" s="493"/>
      <c r="F20" s="481"/>
      <c r="G20" s="493"/>
      <c r="H20" s="480"/>
      <c r="I20" s="493"/>
      <c r="J20" s="480"/>
      <c r="K20" s="493"/>
      <c r="L20" s="493"/>
      <c r="M20" s="481"/>
      <c r="N20" s="525"/>
    </row>
    <row r="21" spans="1:24" ht="15" x14ac:dyDescent="0.25">
      <c r="A21" s="649"/>
      <c r="B21" s="655" t="s">
        <v>2806</v>
      </c>
      <c r="C21" s="656"/>
      <c r="D21" s="656"/>
      <c r="E21" s="656"/>
      <c r="F21" s="656"/>
      <c r="G21" s="656"/>
      <c r="H21" s="656"/>
      <c r="I21" s="656"/>
      <c r="J21" s="656"/>
      <c r="K21" s="656"/>
      <c r="L21" s="656"/>
      <c r="M21" s="656"/>
      <c r="N21" s="535"/>
      <c r="S21" s="510"/>
      <c r="T21" s="511"/>
      <c r="U21" s="512"/>
      <c r="V21" s="511"/>
      <c r="W21" s="513"/>
      <c r="X21" s="470"/>
    </row>
    <row r="22" spans="1:24" ht="15" x14ac:dyDescent="0.25">
      <c r="A22" s="636"/>
      <c r="B22" s="474" t="s">
        <v>2761</v>
      </c>
      <c r="C22" s="475"/>
      <c r="D22" s="475" t="s">
        <v>2762</v>
      </c>
      <c r="E22" s="475"/>
      <c r="F22" s="475" t="s">
        <v>2763</v>
      </c>
      <c r="G22" s="475"/>
      <c r="H22" s="475" t="s">
        <v>2761</v>
      </c>
      <c r="I22" s="475"/>
      <c r="J22" s="475" t="s">
        <v>2762</v>
      </c>
      <c r="K22" s="475"/>
      <c r="L22" s="475"/>
      <c r="M22" s="475" t="s">
        <v>2763</v>
      </c>
      <c r="N22" s="531"/>
    </row>
    <row r="23" spans="1:24" ht="15" x14ac:dyDescent="0.25">
      <c r="A23" s="636"/>
      <c r="B23" s="477"/>
      <c r="C23" s="493"/>
      <c r="D23" s="480"/>
      <c r="E23" s="493"/>
      <c r="F23" s="481"/>
      <c r="G23" s="493"/>
      <c r="H23" s="480"/>
      <c r="I23" s="493"/>
      <c r="J23" s="480"/>
      <c r="K23" s="493"/>
      <c r="L23" s="493"/>
      <c r="M23" s="481"/>
      <c r="N23" s="525"/>
    </row>
    <row r="24" spans="1:24" ht="15" x14ac:dyDescent="0.25">
      <c r="A24" s="636"/>
      <c r="B24" s="493"/>
      <c r="C24" s="493"/>
      <c r="D24" s="493"/>
      <c r="E24" s="493"/>
      <c r="F24" s="493"/>
      <c r="G24" s="493"/>
      <c r="H24" s="493"/>
      <c r="I24" s="493"/>
      <c r="J24" s="493"/>
      <c r="K24" s="493"/>
      <c r="L24" s="493"/>
      <c r="M24" s="493"/>
      <c r="N24" s="525"/>
    </row>
    <row r="25" spans="1:24" ht="15" x14ac:dyDescent="0.25">
      <c r="A25" s="636"/>
      <c r="B25" s="652" t="s">
        <v>2764</v>
      </c>
      <c r="C25" s="642"/>
      <c r="D25" s="642"/>
      <c r="E25" s="642"/>
      <c r="F25" s="642"/>
      <c r="G25" s="642"/>
      <c r="H25" s="642"/>
      <c r="I25" s="653">
        <f>SUM(F14:F20)+SUM(M14:M20)</f>
        <v>0</v>
      </c>
      <c r="J25" s="654"/>
      <c r="K25" s="654"/>
      <c r="L25" s="526"/>
      <c r="M25" s="526"/>
      <c r="N25" s="525"/>
    </row>
    <row r="26" spans="1:24" ht="6.75" customHeight="1" thickBot="1" x14ac:dyDescent="0.3">
      <c r="A26" s="637"/>
      <c r="B26" s="473"/>
      <c r="C26" s="473"/>
      <c r="D26" s="473"/>
      <c r="E26" s="473"/>
      <c r="F26" s="473"/>
      <c r="G26" s="473"/>
      <c r="H26" s="473"/>
      <c r="I26" s="473"/>
      <c r="J26" s="473"/>
      <c r="K26" s="473"/>
      <c r="L26" s="473"/>
      <c r="M26" s="473"/>
      <c r="N26" s="529"/>
    </row>
    <row r="27" spans="1:24" ht="15" x14ac:dyDescent="0.25">
      <c r="A27" s="648" t="s">
        <v>2765</v>
      </c>
      <c r="B27" s="661" t="s">
        <v>2804</v>
      </c>
      <c r="C27" s="651"/>
      <c r="D27" s="651"/>
      <c r="E27" s="651"/>
      <c r="F27" s="651"/>
      <c r="G27" s="482"/>
      <c r="H27" s="662" t="s">
        <v>2805</v>
      </c>
      <c r="I27" s="651"/>
      <c r="J27" s="651"/>
      <c r="K27" s="651"/>
      <c r="L27" s="651"/>
      <c r="M27" s="651"/>
      <c r="N27" s="530"/>
    </row>
    <row r="28" spans="1:24" ht="15" x14ac:dyDescent="0.25">
      <c r="A28" s="636"/>
      <c r="B28" s="474" t="s">
        <v>2767</v>
      </c>
      <c r="C28" s="483"/>
      <c r="D28" s="475" t="s">
        <v>1472</v>
      </c>
      <c r="E28" s="483"/>
      <c r="F28" s="475" t="s">
        <v>2768</v>
      </c>
      <c r="G28" s="483"/>
      <c r="H28" s="663" t="s">
        <v>2767</v>
      </c>
      <c r="I28" s="664"/>
      <c r="J28" s="475" t="s">
        <v>1472</v>
      </c>
      <c r="K28" s="483"/>
      <c r="L28" s="483"/>
      <c r="M28" s="475" t="s">
        <v>2768</v>
      </c>
      <c r="N28" s="531"/>
    </row>
    <row r="29" spans="1:24" ht="15" x14ac:dyDescent="0.25">
      <c r="A29" s="636"/>
      <c r="B29" s="665" t="s">
        <v>2920</v>
      </c>
      <c r="C29" s="642"/>
      <c r="D29" s="467"/>
      <c r="E29" s="493"/>
      <c r="F29" s="569">
        <v>0</v>
      </c>
      <c r="G29" s="493"/>
      <c r="H29" s="665" t="s">
        <v>2921</v>
      </c>
      <c r="I29" s="642"/>
      <c r="J29" s="467"/>
      <c r="K29" s="493"/>
      <c r="L29" s="493"/>
      <c r="M29" s="484">
        <v>0</v>
      </c>
      <c r="N29" s="525"/>
    </row>
    <row r="30" spans="1:24" ht="15" x14ac:dyDescent="0.25">
      <c r="A30" s="636"/>
      <c r="B30" s="665" t="s">
        <v>2920</v>
      </c>
      <c r="C30" s="642"/>
      <c r="D30" s="467"/>
      <c r="E30" s="493"/>
      <c r="F30" s="484">
        <v>0</v>
      </c>
      <c r="G30" s="493"/>
      <c r="H30" s="665" t="s">
        <v>2921</v>
      </c>
      <c r="I30" s="642"/>
      <c r="J30" s="467"/>
      <c r="K30" s="493"/>
      <c r="L30" s="493"/>
      <c r="M30" s="484">
        <v>0</v>
      </c>
      <c r="N30" s="525"/>
    </row>
    <row r="31" spans="1:24" ht="15" x14ac:dyDescent="0.25">
      <c r="A31" s="636"/>
      <c r="B31" s="666" t="s">
        <v>2918</v>
      </c>
      <c r="C31" s="667"/>
      <c r="D31" s="467"/>
      <c r="E31" s="493"/>
      <c r="F31" s="484">
        <v>0</v>
      </c>
      <c r="G31" s="493"/>
      <c r="H31" s="666" t="s">
        <v>2919</v>
      </c>
      <c r="I31" s="667"/>
      <c r="J31" s="467"/>
      <c r="K31" s="493"/>
      <c r="L31" s="493"/>
      <c r="M31" s="484">
        <v>0</v>
      </c>
      <c r="N31" s="525"/>
    </row>
    <row r="32" spans="1:24" ht="15" x14ac:dyDescent="0.25">
      <c r="A32" s="636"/>
      <c r="B32" s="493"/>
      <c r="C32" s="493"/>
      <c r="D32" s="493"/>
      <c r="E32" s="493"/>
      <c r="F32" s="493"/>
      <c r="G32" s="493"/>
      <c r="H32" s="493"/>
      <c r="I32" s="493"/>
      <c r="J32" s="493"/>
      <c r="K32" s="493"/>
      <c r="L32" s="493"/>
      <c r="M32" s="493"/>
      <c r="N32" s="525"/>
    </row>
    <row r="33" spans="1:14" ht="15" x14ac:dyDescent="0.25">
      <c r="A33" s="636"/>
      <c r="B33" s="665" t="s">
        <v>2769</v>
      </c>
      <c r="C33" s="642"/>
      <c r="D33" s="485"/>
      <c r="E33" s="493"/>
      <c r="F33" s="486">
        <v>0</v>
      </c>
      <c r="G33" s="493"/>
      <c r="H33" s="665" t="s">
        <v>2770</v>
      </c>
      <c r="I33" s="642"/>
      <c r="J33" s="485"/>
      <c r="K33" s="493"/>
      <c r="L33" s="493"/>
      <c r="M33" s="486">
        <v>0</v>
      </c>
      <c r="N33" s="525"/>
    </row>
    <row r="34" spans="1:14" ht="15" x14ac:dyDescent="0.25">
      <c r="A34" s="636"/>
      <c r="B34" s="493"/>
      <c r="C34" s="493"/>
      <c r="D34" s="493"/>
      <c r="E34" s="493"/>
      <c r="F34" s="534"/>
      <c r="G34" s="493"/>
      <c r="H34" s="493"/>
      <c r="I34" s="493"/>
      <c r="J34" s="493"/>
      <c r="K34" s="493"/>
      <c r="L34" s="493"/>
      <c r="M34" s="534"/>
      <c r="N34" s="525"/>
    </row>
    <row r="35" spans="1:14" ht="15" x14ac:dyDescent="0.25">
      <c r="A35" s="636"/>
      <c r="B35" s="668" t="s">
        <v>2771</v>
      </c>
      <c r="C35" s="642"/>
      <c r="D35" s="642"/>
      <c r="E35" s="642"/>
      <c r="F35" s="487">
        <f>SUM(F29:F33)</f>
        <v>0</v>
      </c>
      <c r="G35" s="493"/>
      <c r="H35" s="669" t="s">
        <v>2772</v>
      </c>
      <c r="I35" s="642"/>
      <c r="J35" s="642"/>
      <c r="K35" s="642"/>
      <c r="L35" s="642"/>
      <c r="M35" s="642"/>
      <c r="N35" s="525"/>
    </row>
    <row r="36" spans="1:14" ht="6.75" customHeight="1" thickBot="1" x14ac:dyDescent="0.3">
      <c r="A36" s="636"/>
      <c r="B36" s="488"/>
      <c r="C36" s="488"/>
      <c r="D36" s="488"/>
      <c r="E36" s="488"/>
      <c r="F36" s="488"/>
      <c r="G36" s="488"/>
      <c r="H36" s="488"/>
      <c r="I36" s="488"/>
      <c r="J36" s="488"/>
      <c r="K36" s="488"/>
      <c r="L36" s="488"/>
      <c r="M36" s="488"/>
      <c r="N36" s="536"/>
    </row>
    <row r="37" spans="1:14" ht="15" x14ac:dyDescent="0.25">
      <c r="A37" s="648" t="s">
        <v>2773</v>
      </c>
      <c r="B37" s="661" t="s">
        <v>2766</v>
      </c>
      <c r="C37" s="651"/>
      <c r="D37" s="651"/>
      <c r="E37" s="651"/>
      <c r="F37" s="651"/>
      <c r="G37" s="482"/>
      <c r="H37" s="670" t="s">
        <v>2774</v>
      </c>
      <c r="I37" s="671"/>
      <c r="J37" s="671"/>
      <c r="K37" s="671"/>
      <c r="L37" s="671"/>
      <c r="M37" s="671"/>
      <c r="N37" s="537"/>
    </row>
    <row r="38" spans="1:14" ht="15" x14ac:dyDescent="0.25">
      <c r="A38" s="636"/>
      <c r="B38" s="663" t="s">
        <v>2775</v>
      </c>
      <c r="C38" s="672"/>
      <c r="D38" s="489" t="s">
        <v>1472</v>
      </c>
      <c r="E38" s="490"/>
      <c r="F38" s="475" t="s">
        <v>2768</v>
      </c>
      <c r="G38" s="483"/>
      <c r="H38" s="673" t="s">
        <v>2775</v>
      </c>
      <c r="I38" s="674"/>
      <c r="J38" s="491" t="s">
        <v>1472</v>
      </c>
      <c r="K38" s="492"/>
      <c r="L38" s="491" t="s">
        <v>2768</v>
      </c>
      <c r="M38" s="492"/>
      <c r="N38" s="538"/>
    </row>
    <row r="39" spans="1:14" ht="15" x14ac:dyDescent="0.25">
      <c r="A39" s="636"/>
      <c r="B39" s="665" t="s">
        <v>2776</v>
      </c>
      <c r="C39" s="642"/>
      <c r="D39" s="493" t="s">
        <v>209</v>
      </c>
      <c r="E39" s="493"/>
      <c r="F39" s="486">
        <f>ROUND(I25*0.062,2)</f>
        <v>0</v>
      </c>
      <c r="G39" s="493"/>
      <c r="H39" s="675" t="s">
        <v>2777</v>
      </c>
      <c r="I39" s="676"/>
      <c r="J39" s="498" t="s">
        <v>208</v>
      </c>
      <c r="K39" s="498"/>
      <c r="L39" s="498"/>
      <c r="M39" s="539">
        <v>0</v>
      </c>
      <c r="N39" s="540"/>
    </row>
    <row r="40" spans="1:14" ht="15" x14ac:dyDescent="0.25">
      <c r="A40" s="636"/>
      <c r="B40" s="493"/>
      <c r="C40" s="493"/>
      <c r="D40" s="493"/>
      <c r="E40" s="493"/>
      <c r="F40" s="493"/>
      <c r="G40" s="493"/>
      <c r="H40" s="498"/>
      <c r="I40" s="498"/>
      <c r="J40" s="498"/>
      <c r="K40" s="498"/>
      <c r="L40" s="498"/>
      <c r="M40" s="498"/>
      <c r="N40" s="540"/>
    </row>
    <row r="41" spans="1:14" ht="15" x14ac:dyDescent="0.25">
      <c r="A41" s="636"/>
      <c r="B41" s="677" t="s">
        <v>2778</v>
      </c>
      <c r="C41" s="654"/>
      <c r="D41" s="493" t="s">
        <v>210</v>
      </c>
      <c r="E41" s="493"/>
      <c r="F41" s="494">
        <f>ROUND(I25*0.0145,2)</f>
        <v>0</v>
      </c>
      <c r="G41" s="495"/>
      <c r="H41" s="678" t="s">
        <v>2779</v>
      </c>
      <c r="I41" s="679"/>
      <c r="J41" s="496" t="s">
        <v>213</v>
      </c>
      <c r="K41" s="496"/>
      <c r="L41" s="496"/>
      <c r="M41" s="497">
        <v>0</v>
      </c>
      <c r="N41" s="540"/>
    </row>
    <row r="42" spans="1:14" ht="15" x14ac:dyDescent="0.25">
      <c r="A42" s="636"/>
      <c r="B42" s="680"/>
      <c r="C42" s="681"/>
      <c r="D42" s="681"/>
      <c r="E42" s="681"/>
      <c r="F42" s="681"/>
      <c r="G42" s="681"/>
      <c r="H42" s="498"/>
      <c r="I42" s="498"/>
      <c r="J42" s="498"/>
      <c r="K42" s="498"/>
      <c r="L42" s="498"/>
      <c r="M42" s="541"/>
      <c r="N42" s="540"/>
    </row>
    <row r="43" spans="1:14" ht="15" x14ac:dyDescent="0.25">
      <c r="A43" s="636"/>
      <c r="B43" s="542"/>
      <c r="C43" s="493"/>
      <c r="D43" s="493"/>
      <c r="E43" s="543" t="s">
        <v>2780</v>
      </c>
      <c r="F43" s="544">
        <f>F39+F41</f>
        <v>0</v>
      </c>
      <c r="G43" s="493"/>
      <c r="H43" s="498"/>
      <c r="I43" s="545"/>
      <c r="J43" s="545"/>
      <c r="K43" s="545"/>
      <c r="L43" s="545"/>
      <c r="M43" s="539"/>
      <c r="N43" s="540"/>
    </row>
    <row r="44" spans="1:14" ht="6.75" customHeight="1" thickBot="1" x14ac:dyDescent="0.3">
      <c r="A44" s="637"/>
      <c r="B44" s="473"/>
      <c r="C44" s="473"/>
      <c r="D44" s="473"/>
      <c r="E44" s="473"/>
      <c r="F44" s="473"/>
      <c r="G44" s="473"/>
      <c r="H44" s="473"/>
      <c r="I44" s="473"/>
      <c r="J44" s="473"/>
      <c r="K44" s="473"/>
      <c r="L44" s="473"/>
      <c r="M44" s="473"/>
      <c r="N44" s="529"/>
    </row>
    <row r="45" spans="1:14" ht="15" x14ac:dyDescent="0.25">
      <c r="A45" s="635" t="s">
        <v>2781</v>
      </c>
      <c r="B45" s="694" t="s">
        <v>2782</v>
      </c>
      <c r="C45" s="642"/>
      <c r="D45" s="642"/>
      <c r="E45" s="642"/>
      <c r="F45" s="534">
        <f>((I25*-1)+(F23*-1)+(M23*-1))</f>
        <v>0</v>
      </c>
      <c r="G45" s="546"/>
      <c r="H45" s="547"/>
      <c r="I45" s="547"/>
      <c r="J45" s="547"/>
      <c r="K45" s="547"/>
      <c r="L45" s="547"/>
      <c r="M45" s="547"/>
      <c r="N45" s="525"/>
    </row>
    <row r="46" spans="1:14" ht="15" x14ac:dyDescent="0.25">
      <c r="A46" s="636"/>
      <c r="B46" s="694" t="s">
        <v>2783</v>
      </c>
      <c r="C46" s="642"/>
      <c r="D46" s="642"/>
      <c r="E46" s="642"/>
      <c r="F46" s="534">
        <f>F35</f>
        <v>0</v>
      </c>
      <c r="G46" s="547"/>
      <c r="H46" s="547"/>
      <c r="I46" s="547"/>
      <c r="J46" s="547"/>
      <c r="K46" s="547"/>
      <c r="L46" s="547"/>
      <c r="M46" s="547"/>
      <c r="N46" s="525"/>
    </row>
    <row r="47" spans="1:14" ht="15" x14ac:dyDescent="0.25">
      <c r="A47" s="636"/>
      <c r="B47" s="694" t="s">
        <v>2796</v>
      </c>
      <c r="C47" s="642"/>
      <c r="D47" s="642"/>
      <c r="E47" s="642"/>
      <c r="F47" s="499">
        <f>F43</f>
        <v>0</v>
      </c>
      <c r="G47" s="548" t="s">
        <v>2784</v>
      </c>
      <c r="H47" s="547"/>
      <c r="I47" s="549"/>
      <c r="J47" s="549"/>
      <c r="K47" s="549"/>
      <c r="L47" s="549"/>
      <c r="M47" s="549"/>
      <c r="N47" s="525"/>
    </row>
    <row r="48" spans="1:14" ht="15" x14ac:dyDescent="0.25">
      <c r="A48" s="636"/>
      <c r="B48" s="695" t="s">
        <v>2785</v>
      </c>
      <c r="C48" s="642"/>
      <c r="D48" s="642"/>
      <c r="E48" s="642"/>
      <c r="F48" s="568">
        <f>SUM(F45:F47)</f>
        <v>0</v>
      </c>
      <c r="G48" s="547"/>
      <c r="H48" s="549"/>
      <c r="I48" s="549"/>
      <c r="J48" s="549"/>
      <c r="K48" s="549"/>
      <c r="L48" s="549"/>
      <c r="M48" s="549"/>
      <c r="N48" s="525"/>
    </row>
    <row r="49" spans="1:15" ht="6.75" customHeight="1" thickBot="1" x14ac:dyDescent="0.3">
      <c r="A49" s="637"/>
      <c r="B49" s="473"/>
      <c r="C49" s="473"/>
      <c r="D49" s="473"/>
      <c r="E49" s="473"/>
      <c r="F49" s="473"/>
      <c r="G49" s="473"/>
      <c r="H49" s="473"/>
      <c r="I49" s="473"/>
      <c r="J49" s="473"/>
      <c r="K49" s="473"/>
      <c r="L49" s="473"/>
      <c r="M49" s="473"/>
      <c r="N49" s="529"/>
    </row>
    <row r="50" spans="1:15" ht="15.95" customHeight="1" x14ac:dyDescent="0.25">
      <c r="A50" s="550"/>
      <c r="B50" s="514" t="s">
        <v>2794</v>
      </c>
      <c r="C50" s="514"/>
      <c r="D50" s="514"/>
      <c r="E50" s="514"/>
      <c r="F50" s="514"/>
      <c r="G50" s="514"/>
      <c r="H50" s="514"/>
      <c r="I50" s="514"/>
      <c r="J50" s="514"/>
      <c r="K50" s="514"/>
      <c r="L50" s="514"/>
      <c r="M50" s="514"/>
      <c r="N50" s="551"/>
    </row>
    <row r="51" spans="1:15" ht="22.5" customHeight="1" x14ac:dyDescent="0.25">
      <c r="A51" s="550"/>
      <c r="B51" s="657"/>
      <c r="C51" s="658"/>
      <c r="D51" s="658"/>
      <c r="E51" s="658"/>
      <c r="F51" s="658"/>
      <c r="G51" s="658"/>
      <c r="H51" s="658"/>
      <c r="I51" s="658"/>
      <c r="J51" s="658"/>
      <c r="K51" s="658"/>
      <c r="L51" s="658"/>
      <c r="M51" s="658"/>
      <c r="N51" s="659"/>
    </row>
    <row r="52" spans="1:15" ht="6.75" customHeight="1" thickBot="1" x14ac:dyDescent="0.3">
      <c r="A52" s="550"/>
      <c r="B52" s="515"/>
      <c r="C52" s="515"/>
      <c r="D52" s="515"/>
      <c r="E52" s="515"/>
      <c r="F52" s="515"/>
      <c r="G52" s="515"/>
      <c r="H52" s="515"/>
      <c r="I52" s="515"/>
      <c r="J52" s="515"/>
      <c r="K52" s="515"/>
      <c r="L52" s="515"/>
      <c r="M52" s="515"/>
      <c r="N52" s="552"/>
    </row>
    <row r="53" spans="1:15" ht="15" x14ac:dyDescent="0.25">
      <c r="A53" s="648" t="s">
        <v>2786</v>
      </c>
      <c r="B53" s="691" t="s">
        <v>2787</v>
      </c>
      <c r="C53" s="692"/>
      <c r="D53" s="692"/>
      <c r="E53" s="692"/>
      <c r="F53" s="692"/>
      <c r="G53" s="692"/>
      <c r="H53" s="692"/>
      <c r="I53" s="692"/>
      <c r="J53" s="692"/>
      <c r="K53" s="692"/>
      <c r="L53" s="692"/>
      <c r="M53" s="692"/>
      <c r="N53" s="553"/>
    </row>
    <row r="54" spans="1:15" ht="15" x14ac:dyDescent="0.25">
      <c r="A54" s="636"/>
      <c r="B54" s="693" t="str">
        <f>"I understand this repayment of wages includes a " &amp;DOLLAR($F$47,2) &amp; " credit for overcollected Social Security and Medicare taxes. I have not claimed a refund of or a credit for the overcollected taxes from the IRS, or if I did, that claim has been rejected; and I will not claim a refund or a credit of this amount."</f>
        <v>I understand this repayment of wages includes a $0.00 credit for overcollected Social Security and Medicare taxes. I have not claimed a refund of or a credit for the overcollected taxes from the IRS, or if I did, that claim has been rejected; and I will not claim a refund or a credit of this amount.</v>
      </c>
      <c r="C54" s="642"/>
      <c r="D54" s="642"/>
      <c r="E54" s="642"/>
      <c r="F54" s="642"/>
      <c r="G54" s="642"/>
      <c r="H54" s="642"/>
      <c r="I54" s="642"/>
      <c r="J54" s="642"/>
      <c r="K54" s="642"/>
      <c r="L54" s="642"/>
      <c r="M54" s="642"/>
      <c r="N54" s="525"/>
    </row>
    <row r="55" spans="1:15" ht="15" x14ac:dyDescent="0.25">
      <c r="A55" s="636"/>
      <c r="B55" s="642"/>
      <c r="C55" s="642"/>
      <c r="D55" s="642"/>
      <c r="E55" s="642"/>
      <c r="F55" s="642"/>
      <c r="G55" s="642"/>
      <c r="H55" s="642"/>
      <c r="I55" s="642"/>
      <c r="J55" s="642"/>
      <c r="K55" s="642"/>
      <c r="L55" s="642"/>
      <c r="M55" s="642"/>
      <c r="N55" s="525"/>
    </row>
    <row r="56" spans="1:15" ht="15" x14ac:dyDescent="0.25">
      <c r="A56" s="636"/>
      <c r="B56" s="642"/>
      <c r="C56" s="642"/>
      <c r="D56" s="642"/>
      <c r="E56" s="642"/>
      <c r="F56" s="642"/>
      <c r="G56" s="642"/>
      <c r="H56" s="642"/>
      <c r="I56" s="642"/>
      <c r="J56" s="642"/>
      <c r="K56" s="642"/>
      <c r="L56" s="642"/>
      <c r="M56" s="642"/>
      <c r="N56" s="525"/>
    </row>
    <row r="57" spans="1:15" ht="15" x14ac:dyDescent="0.25">
      <c r="A57" s="636"/>
      <c r="B57" s="665" t="s">
        <v>2788</v>
      </c>
      <c r="C57" s="642"/>
      <c r="D57" s="642"/>
      <c r="E57" s="660"/>
      <c r="F57" s="639"/>
      <c r="G57" s="639"/>
      <c r="H57" s="493"/>
      <c r="I57" s="532" t="s">
        <v>203</v>
      </c>
      <c r="J57" s="660"/>
      <c r="K57" s="639"/>
      <c r="L57" s="493"/>
      <c r="M57" s="493"/>
      <c r="N57" s="525"/>
    </row>
    <row r="58" spans="1:15" ht="15" x14ac:dyDescent="0.25">
      <c r="A58" s="636"/>
      <c r="B58" s="554"/>
      <c r="C58" s="554"/>
      <c r="D58" s="554"/>
      <c r="E58" s="555"/>
      <c r="F58" s="555"/>
      <c r="G58" s="555"/>
      <c r="H58" s="493"/>
      <c r="I58" s="532"/>
      <c r="J58" s="555"/>
      <c r="K58" s="555"/>
      <c r="L58" s="493"/>
      <c r="M58" s="493"/>
      <c r="N58" s="525"/>
    </row>
    <row r="59" spans="1:15" ht="6.75" customHeight="1" thickBot="1" x14ac:dyDescent="0.3">
      <c r="A59" s="636"/>
      <c r="B59" s="682"/>
      <c r="C59" s="654"/>
      <c r="D59" s="654"/>
      <c r="E59" s="654"/>
      <c r="F59" s="654"/>
      <c r="G59" s="654"/>
      <c r="H59" s="654"/>
      <c r="I59" s="654"/>
      <c r="J59" s="654"/>
      <c r="K59" s="654"/>
      <c r="L59" s="654"/>
      <c r="M59" s="654"/>
      <c r="N59" s="536"/>
    </row>
    <row r="60" spans="1:15" ht="15" x14ac:dyDescent="0.25">
      <c r="A60" s="648" t="s">
        <v>2789</v>
      </c>
      <c r="B60" s="500"/>
      <c r="C60" s="501"/>
      <c r="D60" s="501"/>
      <c r="E60" s="501"/>
      <c r="F60" s="501"/>
      <c r="G60" s="502"/>
      <c r="H60" s="501"/>
      <c r="I60" s="501"/>
      <c r="J60" s="501"/>
      <c r="K60" s="501"/>
      <c r="L60" s="501"/>
      <c r="M60" s="501"/>
      <c r="N60" s="556"/>
      <c r="O60" s="470"/>
    </row>
    <row r="61" spans="1:15" x14ac:dyDescent="0.2">
      <c r="A61" s="636"/>
      <c r="B61" s="684" t="s">
        <v>2790</v>
      </c>
      <c r="C61" s="685"/>
      <c r="D61" s="685"/>
      <c r="E61" s="685"/>
      <c r="F61" s="685"/>
      <c r="G61" s="685"/>
      <c r="H61" s="685"/>
      <c r="I61" s="686" t="s">
        <v>2791</v>
      </c>
      <c r="J61" s="686"/>
      <c r="K61" s="686"/>
      <c r="L61" s="686"/>
      <c r="M61" s="686"/>
      <c r="N61" s="557"/>
    </row>
    <row r="62" spans="1:15" x14ac:dyDescent="0.2">
      <c r="A62" s="636"/>
      <c r="B62" s="684"/>
      <c r="C62" s="685"/>
      <c r="D62" s="685"/>
      <c r="E62" s="685"/>
      <c r="F62" s="685"/>
      <c r="G62" s="685"/>
      <c r="H62" s="685"/>
      <c r="I62" s="686"/>
      <c r="J62" s="686"/>
      <c r="K62" s="686"/>
      <c r="L62" s="686"/>
      <c r="M62" s="686"/>
      <c r="N62" s="557"/>
    </row>
    <row r="63" spans="1:15" ht="15" x14ac:dyDescent="0.25">
      <c r="A63" s="636"/>
      <c r="B63" s="665" t="s">
        <v>2788</v>
      </c>
      <c r="C63" s="642"/>
      <c r="D63" s="642"/>
      <c r="E63" s="660"/>
      <c r="F63" s="639"/>
      <c r="G63" s="639"/>
      <c r="H63" s="503"/>
      <c r="I63" s="504" t="str">
        <f>"IRS Certification is signed, "&amp; DOLLAR($F$48,2)&amp;" is due."</f>
        <v>IRS Certification is signed, $0.00 is due.</v>
      </c>
      <c r="J63" s="505"/>
      <c r="K63" s="558"/>
      <c r="L63" s="558"/>
      <c r="M63" s="558"/>
      <c r="N63" s="559"/>
    </row>
    <row r="64" spans="1:15" ht="14.25" x14ac:dyDescent="0.2">
      <c r="A64" s="636"/>
      <c r="B64" s="506" t="s">
        <v>2792</v>
      </c>
      <c r="C64" s="507"/>
      <c r="D64" s="507"/>
      <c r="E64" s="507"/>
      <c r="F64" s="507"/>
      <c r="G64" s="508"/>
      <c r="H64" s="507"/>
      <c r="I64" s="524" t="str">
        <f>"IRS Certification is not signed, "&amp; DOLLAR($F$48-$F$47,2)&amp;" is due."</f>
        <v>IRS Certification is not signed, $0.00 is due.</v>
      </c>
      <c r="J64" s="507"/>
      <c r="K64" s="507"/>
      <c r="L64" s="507"/>
      <c r="M64" s="507"/>
      <c r="N64" s="559"/>
      <c r="O64" s="509"/>
    </row>
    <row r="65" spans="1:14" ht="27.6" customHeight="1" thickBot="1" x14ac:dyDescent="0.25">
      <c r="A65" s="683"/>
      <c r="B65" s="687" t="s">
        <v>2793</v>
      </c>
      <c r="C65" s="688"/>
      <c r="D65" s="688"/>
      <c r="E65" s="688"/>
      <c r="F65" s="688"/>
      <c r="G65" s="688"/>
      <c r="H65" s="688"/>
      <c r="I65" s="689"/>
      <c r="J65" s="688"/>
      <c r="K65" s="688"/>
      <c r="L65" s="688"/>
      <c r="M65" s="688"/>
      <c r="N65" s="690"/>
    </row>
    <row r="66" spans="1:14" ht="12.75" customHeight="1" thickBot="1" x14ac:dyDescent="0.25">
      <c r="A66" s="560"/>
      <c r="B66" s="561" t="s">
        <v>2927</v>
      </c>
      <c r="C66" s="562"/>
      <c r="D66" s="562"/>
      <c r="E66" s="562"/>
      <c r="F66" s="562"/>
      <c r="G66" s="562"/>
      <c r="H66" s="562"/>
      <c r="I66" s="562"/>
      <c r="J66" s="562"/>
      <c r="K66" s="562"/>
      <c r="L66" s="562"/>
      <c r="M66" s="562"/>
      <c r="N66" s="563"/>
    </row>
  </sheetData>
  <sheetProtection algorithmName="SHA-512" hashValue="JKDgDUQT6F1poavAXwN5Uen8ZAboLyG7TPJENYf4UXfCkCZrakZ/k82M2WoOzxT8NcfBEoXZ9DWrtohnUe0IDQ==" saltValue="7HhcjQQsd1bzwst3MS6G6w==" spinCount="100000" sheet="1" objects="1" scenarios="1"/>
  <mergeCells count="65">
    <mergeCell ref="A45:A49"/>
    <mergeCell ref="B45:E45"/>
    <mergeCell ref="B46:E46"/>
    <mergeCell ref="B47:E47"/>
    <mergeCell ref="B48:E48"/>
    <mergeCell ref="B59:M59"/>
    <mergeCell ref="A60:A65"/>
    <mergeCell ref="B61:H62"/>
    <mergeCell ref="I61:M62"/>
    <mergeCell ref="B63:D63"/>
    <mergeCell ref="E63:G63"/>
    <mergeCell ref="B65:N65"/>
    <mergeCell ref="A53:A59"/>
    <mergeCell ref="B53:M53"/>
    <mergeCell ref="B54:M56"/>
    <mergeCell ref="B57:D57"/>
    <mergeCell ref="E57:G57"/>
    <mergeCell ref="A37:A44"/>
    <mergeCell ref="B37:F37"/>
    <mergeCell ref="H37:M37"/>
    <mergeCell ref="B38:C38"/>
    <mergeCell ref="H38:I38"/>
    <mergeCell ref="B39:C39"/>
    <mergeCell ref="H39:I39"/>
    <mergeCell ref="B41:C41"/>
    <mergeCell ref="H41:I41"/>
    <mergeCell ref="B42:G42"/>
    <mergeCell ref="B51:N51"/>
    <mergeCell ref="J57:K57"/>
    <mergeCell ref="A27:A36"/>
    <mergeCell ref="B27:F27"/>
    <mergeCell ref="H27:M27"/>
    <mergeCell ref="H28:I28"/>
    <mergeCell ref="B29:C29"/>
    <mergeCell ref="H29:I29"/>
    <mergeCell ref="B31:C31"/>
    <mergeCell ref="H31:I31"/>
    <mergeCell ref="B33:C33"/>
    <mergeCell ref="H33:I33"/>
    <mergeCell ref="B35:E35"/>
    <mergeCell ref="H35:M35"/>
    <mergeCell ref="B30:C30"/>
    <mergeCell ref="H30:I30"/>
    <mergeCell ref="K10:M10"/>
    <mergeCell ref="A12:A26"/>
    <mergeCell ref="B12:M12"/>
    <mergeCell ref="B25:H25"/>
    <mergeCell ref="I25:K25"/>
    <mergeCell ref="B21:M21"/>
    <mergeCell ref="B1:M1"/>
    <mergeCell ref="A3:A11"/>
    <mergeCell ref="D3:G3"/>
    <mergeCell ref="I3:J3"/>
    <mergeCell ref="D4:G4"/>
    <mergeCell ref="I4:J4"/>
    <mergeCell ref="B6:D6"/>
    <mergeCell ref="F6:G6"/>
    <mergeCell ref="I6:K6"/>
    <mergeCell ref="B7:D7"/>
    <mergeCell ref="I7:K7"/>
    <mergeCell ref="B9:D9"/>
    <mergeCell ref="H9:I9"/>
    <mergeCell ref="K9:M9"/>
    <mergeCell ref="B10:D10"/>
    <mergeCell ref="H10:I10"/>
  </mergeCells>
  <dataValidations count="1">
    <dataValidation type="decimal" operator="lessThanOrEqual" allowBlank="1" showInputMessage="1" showErrorMessage="1" errorTitle="Deduction" error="Deduction Total should be zero or less than zero." promptTitle="Deduction" prompt="Deduction total should be zero or less than zero." sqref="F35">
      <formula1>0.01</formula1>
    </dataValidation>
  </dataValidations>
  <pageMargins left="0.75" right="0.25" top="0.25" bottom="0.25" header="0.3" footer="0.3"/>
  <pageSetup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6"/>
  </sheetPr>
  <dimension ref="A1:B39"/>
  <sheetViews>
    <sheetView workbookViewId="0">
      <selection activeCell="A15" sqref="A15"/>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1422</v>
      </c>
      <c r="B2" s="1">
        <v>7902</v>
      </c>
    </row>
    <row r="3" spans="1:2" x14ac:dyDescent="0.2">
      <c r="A3" s="5" t="s">
        <v>1192</v>
      </c>
      <c r="B3" s="1">
        <v>7904</v>
      </c>
    </row>
    <row r="4" spans="1:2" x14ac:dyDescent="0.2">
      <c r="A4" s="5" t="s">
        <v>1423</v>
      </c>
      <c r="B4" s="1">
        <v>7906</v>
      </c>
    </row>
    <row r="5" spans="1:2" x14ac:dyDescent="0.2">
      <c r="A5" s="5" t="s">
        <v>1432</v>
      </c>
      <c r="B5" s="1">
        <v>7908</v>
      </c>
    </row>
    <row r="6" spans="1:2" x14ac:dyDescent="0.2">
      <c r="A6" s="5" t="s">
        <v>1425</v>
      </c>
      <c r="B6" s="1">
        <v>7910</v>
      </c>
    </row>
    <row r="7" spans="1:2" x14ac:dyDescent="0.2">
      <c r="A7" s="5" t="s">
        <v>1433</v>
      </c>
      <c r="B7" s="1">
        <v>7912</v>
      </c>
    </row>
    <row r="8" spans="1:2" x14ac:dyDescent="0.2">
      <c r="A8" s="5" t="s">
        <v>1427</v>
      </c>
      <c r="B8" s="1">
        <v>7914</v>
      </c>
    </row>
    <row r="9" spans="1:2" x14ac:dyDescent="0.2">
      <c r="A9" s="5" t="s">
        <v>1434</v>
      </c>
      <c r="B9" s="1">
        <v>7916</v>
      </c>
    </row>
    <row r="10" spans="1:2" x14ac:dyDescent="0.2">
      <c r="A10" s="5" t="s">
        <v>1032</v>
      </c>
      <c r="B10" s="1">
        <v>7922</v>
      </c>
    </row>
    <row r="11" spans="1:2" x14ac:dyDescent="0.2">
      <c r="A11" s="5" t="s">
        <v>1429</v>
      </c>
      <c r="B11" s="1">
        <v>7924</v>
      </c>
    </row>
    <row r="12" spans="1:2" x14ac:dyDescent="0.2">
      <c r="A12" s="5" t="s">
        <v>1436</v>
      </c>
      <c r="B12" s="1">
        <v>7926</v>
      </c>
    </row>
    <row r="13" spans="1:2" x14ac:dyDescent="0.2">
      <c r="A13" s="5" t="s">
        <v>1430</v>
      </c>
      <c r="B13" s="1">
        <v>7932</v>
      </c>
    </row>
    <row r="14" spans="1:2" x14ac:dyDescent="0.2">
      <c r="A14" s="5" t="s">
        <v>1440</v>
      </c>
      <c r="B14" s="1">
        <v>7934</v>
      </c>
    </row>
    <row r="15" spans="1:2" x14ac:dyDescent="0.2">
      <c r="A15" s="5" t="s">
        <v>1438</v>
      </c>
      <c r="B15" s="1">
        <v>7962</v>
      </c>
    </row>
    <row r="16" spans="1:2" x14ac:dyDescent="0.2">
      <c r="A16" s="5" t="s">
        <v>1177</v>
      </c>
      <c r="B16" s="1">
        <v>7902</v>
      </c>
    </row>
    <row r="17" spans="1:2" x14ac:dyDescent="0.2">
      <c r="A17" s="5" t="s">
        <v>1178</v>
      </c>
      <c r="B17" s="1">
        <v>7904</v>
      </c>
    </row>
    <row r="18" spans="1:2" x14ac:dyDescent="0.2">
      <c r="A18" s="5" t="s">
        <v>1179</v>
      </c>
      <c r="B18" s="1">
        <v>7906</v>
      </c>
    </row>
    <row r="19" spans="1:2" x14ac:dyDescent="0.2">
      <c r="A19" s="5" t="s">
        <v>1180</v>
      </c>
      <c r="B19" s="1">
        <v>7910</v>
      </c>
    </row>
    <row r="20" spans="1:2" x14ac:dyDescent="0.2">
      <c r="A20" s="5" t="s">
        <v>1181</v>
      </c>
      <c r="B20" s="1">
        <v>7912</v>
      </c>
    </row>
    <row r="21" spans="1:2" x14ac:dyDescent="0.2">
      <c r="A21" s="5" t="s">
        <v>1182</v>
      </c>
      <c r="B21" s="1">
        <v>7914</v>
      </c>
    </row>
    <row r="22" spans="1:2" x14ac:dyDescent="0.2">
      <c r="A22" s="5" t="s">
        <v>1183</v>
      </c>
      <c r="B22" s="1">
        <v>7916</v>
      </c>
    </row>
    <row r="23" spans="1:2" x14ac:dyDescent="0.2">
      <c r="A23" s="5" t="s">
        <v>1435</v>
      </c>
      <c r="B23" s="1">
        <v>7924</v>
      </c>
    </row>
    <row r="24" spans="1:2" x14ac:dyDescent="0.2">
      <c r="A24" s="5" t="s">
        <v>1437</v>
      </c>
      <c r="B24" s="1">
        <v>7926</v>
      </c>
    </row>
    <row r="25" spans="1:2" x14ac:dyDescent="0.2">
      <c r="A25" s="5" t="s">
        <v>1184</v>
      </c>
      <c r="B25" s="1">
        <v>7932</v>
      </c>
    </row>
    <row r="26" spans="1:2" x14ac:dyDescent="0.2">
      <c r="A26" s="5" t="s">
        <v>1439</v>
      </c>
      <c r="B26" s="1">
        <v>7934</v>
      </c>
    </row>
    <row r="27" spans="1:2" x14ac:dyDescent="0.2">
      <c r="A27" s="5" t="s">
        <v>1185</v>
      </c>
      <c r="B27" s="1">
        <v>7962</v>
      </c>
    </row>
    <row r="28" spans="1:2" x14ac:dyDescent="0.2">
      <c r="A28" s="5" t="s">
        <v>795</v>
      </c>
      <c r="B28" s="1">
        <v>7808</v>
      </c>
    </row>
    <row r="29" spans="1:2" x14ac:dyDescent="0.2">
      <c r="A29" s="5" t="s">
        <v>137</v>
      </c>
      <c r="B29" s="1">
        <v>7810</v>
      </c>
    </row>
    <row r="30" spans="1:2" x14ac:dyDescent="0.2">
      <c r="A30" s="5" t="s">
        <v>869</v>
      </c>
      <c r="B30" s="1">
        <v>4052</v>
      </c>
    </row>
    <row r="31" spans="1:2" x14ac:dyDescent="0.2">
      <c r="A31" s="5" t="s">
        <v>870</v>
      </c>
      <c r="B31" s="1">
        <v>4056</v>
      </c>
    </row>
    <row r="32" spans="1:2" x14ac:dyDescent="0.2">
      <c r="A32" s="5" t="s">
        <v>871</v>
      </c>
      <c r="B32" s="1">
        <v>4058</v>
      </c>
    </row>
    <row r="33" spans="1:2" x14ac:dyDescent="0.2">
      <c r="A33" s="5" t="s">
        <v>872</v>
      </c>
      <c r="B33" s="1">
        <v>4060</v>
      </c>
    </row>
    <row r="34" spans="1:2" x14ac:dyDescent="0.2">
      <c r="A34" s="5" t="s">
        <v>873</v>
      </c>
      <c r="B34" s="1">
        <v>4062</v>
      </c>
    </row>
    <row r="35" spans="1:2" x14ac:dyDescent="0.2">
      <c r="A35" s="5" t="s">
        <v>874</v>
      </c>
      <c r="B35" s="1">
        <v>4064</v>
      </c>
    </row>
    <row r="36" spans="1:2" x14ac:dyDescent="0.2">
      <c r="A36" s="5" t="s">
        <v>875</v>
      </c>
      <c r="B36" s="1">
        <v>4066</v>
      </c>
    </row>
    <row r="37" spans="1:2" x14ac:dyDescent="0.2">
      <c r="A37" s="5" t="s">
        <v>876</v>
      </c>
      <c r="B37" s="1">
        <v>4068</v>
      </c>
    </row>
    <row r="38" spans="1:2" x14ac:dyDescent="0.2">
      <c r="A38" s="5" t="s">
        <v>877</v>
      </c>
      <c r="B38" s="1">
        <v>4070</v>
      </c>
    </row>
    <row r="39" spans="1:2" x14ac:dyDescent="0.2">
      <c r="A39" s="5" t="s">
        <v>878</v>
      </c>
      <c r="B39" s="1">
        <v>4074</v>
      </c>
    </row>
  </sheetData>
  <sheetProtection password="E451" sheet="1"/>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6"/>
  </sheetPr>
  <dimension ref="A1:B40"/>
  <sheetViews>
    <sheetView workbookViewId="0"/>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1177</v>
      </c>
      <c r="B2" s="1">
        <v>7902</v>
      </c>
    </row>
    <row r="3" spans="1:2" x14ac:dyDescent="0.2">
      <c r="A3" s="5" t="s">
        <v>1178</v>
      </c>
      <c r="B3" s="1">
        <v>7904</v>
      </c>
    </row>
    <row r="4" spans="1:2" x14ac:dyDescent="0.2">
      <c r="A4" s="5" t="s">
        <v>1179</v>
      </c>
      <c r="B4" s="1">
        <v>7906</v>
      </c>
    </row>
    <row r="5" spans="1:2" x14ac:dyDescent="0.2">
      <c r="A5" s="5" t="s">
        <v>1441</v>
      </c>
      <c r="B5" s="1">
        <v>7908</v>
      </c>
    </row>
    <row r="6" spans="1:2" x14ac:dyDescent="0.2">
      <c r="A6" s="5" t="s">
        <v>1180</v>
      </c>
      <c r="B6" s="1">
        <v>7910</v>
      </c>
    </row>
    <row r="7" spans="1:2" x14ac:dyDescent="0.2">
      <c r="A7" s="5" t="s">
        <v>1181</v>
      </c>
      <c r="B7" s="1">
        <v>7912</v>
      </c>
    </row>
    <row r="8" spans="1:2" x14ac:dyDescent="0.2">
      <c r="A8" s="5" t="s">
        <v>1182</v>
      </c>
      <c r="B8" s="1">
        <v>7914</v>
      </c>
    </row>
    <row r="9" spans="1:2" x14ac:dyDescent="0.2">
      <c r="A9" s="5" t="s">
        <v>1183</v>
      </c>
      <c r="B9" s="1">
        <v>7916</v>
      </c>
    </row>
    <row r="10" spans="1:2" x14ac:dyDescent="0.2">
      <c r="A10" s="5" t="s">
        <v>1435</v>
      </c>
      <c r="B10" s="1">
        <v>7924</v>
      </c>
    </row>
    <row r="11" spans="1:2" x14ac:dyDescent="0.2">
      <c r="A11" s="5" t="s">
        <v>1184</v>
      </c>
      <c r="B11" s="1">
        <v>7932</v>
      </c>
    </row>
    <row r="12" spans="1:2" x14ac:dyDescent="0.2">
      <c r="A12" s="5" t="s">
        <v>1442</v>
      </c>
      <c r="B12" s="1">
        <v>7934</v>
      </c>
    </row>
    <row r="13" spans="1:2" x14ac:dyDescent="0.2">
      <c r="A13" s="5" t="s">
        <v>1444</v>
      </c>
      <c r="B13" s="1">
        <v>7962</v>
      </c>
    </row>
    <row r="14" spans="1:2" x14ac:dyDescent="0.2">
      <c r="A14" s="5" t="s">
        <v>171</v>
      </c>
      <c r="B14" s="1">
        <v>7902</v>
      </c>
    </row>
    <row r="15" spans="1:2" x14ac:dyDescent="0.2">
      <c r="A15" s="5" t="s">
        <v>169</v>
      </c>
      <c r="B15" s="1">
        <v>7904</v>
      </c>
    </row>
    <row r="16" spans="1:2" x14ac:dyDescent="0.2">
      <c r="A16" s="5" t="s">
        <v>173</v>
      </c>
      <c r="B16" s="1">
        <v>7906</v>
      </c>
    </row>
    <row r="17" spans="1:2" x14ac:dyDescent="0.2">
      <c r="A17" s="5" t="s">
        <v>172</v>
      </c>
      <c r="B17" s="1">
        <v>7908</v>
      </c>
    </row>
    <row r="18" spans="1:2" x14ac:dyDescent="0.2">
      <c r="A18" s="5" t="s">
        <v>174</v>
      </c>
      <c r="B18" s="1">
        <v>7910</v>
      </c>
    </row>
    <row r="19" spans="1:2" x14ac:dyDescent="0.2">
      <c r="A19" s="5" t="s">
        <v>175</v>
      </c>
      <c r="B19" s="1">
        <v>7912</v>
      </c>
    </row>
    <row r="20" spans="1:2" x14ac:dyDescent="0.2">
      <c r="A20" s="5" t="s">
        <v>176</v>
      </c>
      <c r="B20" s="1">
        <v>7914</v>
      </c>
    </row>
    <row r="21" spans="1:2" x14ac:dyDescent="0.2">
      <c r="A21" s="5" t="s">
        <v>177</v>
      </c>
      <c r="B21" s="1">
        <v>7916</v>
      </c>
    </row>
    <row r="22" spans="1:2" x14ac:dyDescent="0.2">
      <c r="A22" s="5" t="s">
        <v>178</v>
      </c>
      <c r="B22" s="1">
        <v>7924</v>
      </c>
    </row>
    <row r="23" spans="1:2" x14ac:dyDescent="0.2">
      <c r="A23" s="5" t="s">
        <v>184</v>
      </c>
      <c r="B23" s="1">
        <v>7926</v>
      </c>
    </row>
    <row r="24" spans="1:2" x14ac:dyDescent="0.2">
      <c r="A24" s="5" t="s">
        <v>179</v>
      </c>
      <c r="B24" s="1">
        <v>7932</v>
      </c>
    </row>
    <row r="25" spans="1:2" x14ac:dyDescent="0.2">
      <c r="A25" s="5" t="s">
        <v>1443</v>
      </c>
      <c r="B25" s="1">
        <v>7934</v>
      </c>
    </row>
    <row r="26" spans="1:2" s="182" customFormat="1" x14ac:dyDescent="0.2">
      <c r="A26" s="5" t="s">
        <v>795</v>
      </c>
      <c r="B26" s="1">
        <v>7808</v>
      </c>
    </row>
    <row r="27" spans="1:2" s="182" customFormat="1" x14ac:dyDescent="0.2">
      <c r="A27" s="5" t="s">
        <v>137</v>
      </c>
      <c r="B27" s="1">
        <v>7810</v>
      </c>
    </row>
    <row r="28" spans="1:2" x14ac:dyDescent="0.2">
      <c r="A28" s="5" t="s">
        <v>138</v>
      </c>
      <c r="B28" s="1">
        <v>7918</v>
      </c>
    </row>
    <row r="29" spans="1:2" x14ac:dyDescent="0.2">
      <c r="A29" s="5" t="s">
        <v>1032</v>
      </c>
      <c r="B29" s="1">
        <v>7922</v>
      </c>
    </row>
    <row r="30" spans="1:2" x14ac:dyDescent="0.2">
      <c r="A30" s="5" t="s">
        <v>183</v>
      </c>
      <c r="B30" s="1">
        <v>7926</v>
      </c>
    </row>
    <row r="31" spans="1:2" x14ac:dyDescent="0.2">
      <c r="A31" s="5" t="s">
        <v>869</v>
      </c>
      <c r="B31" s="1">
        <v>4052</v>
      </c>
    </row>
    <row r="32" spans="1:2" x14ac:dyDescent="0.2">
      <c r="A32" s="5" t="s">
        <v>870</v>
      </c>
      <c r="B32" s="1">
        <v>4056</v>
      </c>
    </row>
    <row r="33" spans="1:2" x14ac:dyDescent="0.2">
      <c r="A33" s="5" t="s">
        <v>871</v>
      </c>
      <c r="B33" s="1">
        <v>4058</v>
      </c>
    </row>
    <row r="34" spans="1:2" x14ac:dyDescent="0.2">
      <c r="A34" s="5" t="s">
        <v>872</v>
      </c>
      <c r="B34" s="1">
        <v>4060</v>
      </c>
    </row>
    <row r="35" spans="1:2" x14ac:dyDescent="0.2">
      <c r="A35" s="5" t="s">
        <v>873</v>
      </c>
      <c r="B35" s="1">
        <v>4062</v>
      </c>
    </row>
    <row r="36" spans="1:2" x14ac:dyDescent="0.2">
      <c r="A36" s="5" t="s">
        <v>874</v>
      </c>
      <c r="B36" s="1">
        <v>4064</v>
      </c>
    </row>
    <row r="37" spans="1:2" x14ac:dyDescent="0.2">
      <c r="A37" s="5" t="s">
        <v>875</v>
      </c>
      <c r="B37" s="1">
        <v>4066</v>
      </c>
    </row>
    <row r="38" spans="1:2" x14ac:dyDescent="0.2">
      <c r="A38" s="5" t="s">
        <v>876</v>
      </c>
      <c r="B38" s="1">
        <v>4068</v>
      </c>
    </row>
    <row r="39" spans="1:2" x14ac:dyDescent="0.2">
      <c r="A39" s="5" t="s">
        <v>877</v>
      </c>
      <c r="B39" s="1">
        <v>4070</v>
      </c>
    </row>
    <row r="40" spans="1:2" x14ac:dyDescent="0.2">
      <c r="A40" s="5" t="s">
        <v>878</v>
      </c>
      <c r="B40" s="1">
        <v>4074</v>
      </c>
    </row>
  </sheetData>
  <sheetProtection password="E451" sheet="1"/>
  <pageMargins left="0.75" right="0.75" top="1" bottom="1" header="0.5" footer="0.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145"/>
  <sheetViews>
    <sheetView workbookViewId="0">
      <pane ySplit="1" topLeftCell="A2" activePane="bottomLeft" state="frozen"/>
      <selection pane="bottomLeft"/>
    </sheetView>
  </sheetViews>
  <sheetFormatPr defaultRowHeight="12.75" x14ac:dyDescent="0.2"/>
  <cols>
    <col min="1" max="1" width="37.140625" customWidth="1"/>
    <col min="2" max="2" width="6.85546875" bestFit="1" customWidth="1"/>
  </cols>
  <sheetData>
    <row r="1" spans="1:2" x14ac:dyDescent="0.2">
      <c r="A1" s="9" t="s">
        <v>164</v>
      </c>
      <c r="B1" s="77" t="s">
        <v>951</v>
      </c>
    </row>
    <row r="2" spans="1:2" x14ac:dyDescent="0.2">
      <c r="A2" s="5" t="s">
        <v>2813</v>
      </c>
      <c r="B2" s="1">
        <v>7936</v>
      </c>
    </row>
    <row r="3" spans="1:2" x14ac:dyDescent="0.2">
      <c r="A3" s="5" t="s">
        <v>2814</v>
      </c>
      <c r="B3" s="1">
        <v>7938</v>
      </c>
    </row>
    <row r="4" spans="1:2" x14ac:dyDescent="0.2">
      <c r="A4" s="5" t="s">
        <v>2815</v>
      </c>
      <c r="B4" s="1">
        <v>7940</v>
      </c>
    </row>
    <row r="5" spans="1:2" x14ac:dyDescent="0.2">
      <c r="A5" s="5" t="s">
        <v>2816</v>
      </c>
      <c r="B5" s="1">
        <v>7942</v>
      </c>
    </row>
    <row r="6" spans="1:2" x14ac:dyDescent="0.2">
      <c r="A6" s="5" t="s">
        <v>2817</v>
      </c>
      <c r="B6" s="1">
        <v>7944</v>
      </c>
    </row>
    <row r="7" spans="1:2" x14ac:dyDescent="0.2">
      <c r="A7" s="5" t="s">
        <v>2818</v>
      </c>
      <c r="B7" s="1">
        <v>7946</v>
      </c>
    </row>
    <row r="8" spans="1:2" x14ac:dyDescent="0.2">
      <c r="A8" s="5" t="s">
        <v>2819</v>
      </c>
      <c r="B8" s="1">
        <v>7948</v>
      </c>
    </row>
    <row r="9" spans="1:2" x14ac:dyDescent="0.2">
      <c r="A9" s="5" t="s">
        <v>2820</v>
      </c>
      <c r="B9" s="1">
        <v>7950</v>
      </c>
    </row>
    <row r="10" spans="1:2" x14ac:dyDescent="0.2">
      <c r="A10" s="5" t="s">
        <v>2821</v>
      </c>
      <c r="B10" s="1">
        <v>7952</v>
      </c>
    </row>
    <row r="11" spans="1:2" x14ac:dyDescent="0.2">
      <c r="A11" s="5" t="s">
        <v>2822</v>
      </c>
      <c r="B11" s="1">
        <v>7954</v>
      </c>
    </row>
    <row r="12" spans="1:2" x14ac:dyDescent="0.2">
      <c r="A12" s="5" t="s">
        <v>2823</v>
      </c>
      <c r="B12" s="1">
        <v>7956</v>
      </c>
    </row>
    <row r="13" spans="1:2" x14ac:dyDescent="0.2">
      <c r="A13" s="188" t="s">
        <v>2824</v>
      </c>
      <c r="B13" s="1">
        <v>7958</v>
      </c>
    </row>
    <row r="14" spans="1:2" x14ac:dyDescent="0.2">
      <c r="A14" s="5" t="s">
        <v>2826</v>
      </c>
      <c r="B14" s="1">
        <v>7936</v>
      </c>
    </row>
    <row r="15" spans="1:2" x14ac:dyDescent="0.2">
      <c r="A15" s="5" t="s">
        <v>2827</v>
      </c>
      <c r="B15" s="1">
        <v>7938</v>
      </c>
    </row>
    <row r="16" spans="1:2" x14ac:dyDescent="0.2">
      <c r="A16" s="5" t="s">
        <v>2825</v>
      </c>
      <c r="B16" s="1">
        <v>7940</v>
      </c>
    </row>
    <row r="17" spans="1:3" x14ac:dyDescent="0.2">
      <c r="A17" s="5" t="s">
        <v>2828</v>
      </c>
      <c r="B17" s="1">
        <v>7942</v>
      </c>
    </row>
    <row r="18" spans="1:3" x14ac:dyDescent="0.2">
      <c r="A18" s="5" t="s">
        <v>2829</v>
      </c>
      <c r="B18" s="1">
        <v>7944</v>
      </c>
    </row>
    <row r="19" spans="1:3" x14ac:dyDescent="0.2">
      <c r="A19" s="5" t="s">
        <v>2830</v>
      </c>
      <c r="B19" s="1">
        <v>7946</v>
      </c>
    </row>
    <row r="20" spans="1:3" x14ac:dyDescent="0.2">
      <c r="A20" s="5" t="s">
        <v>2831</v>
      </c>
      <c r="B20" s="1">
        <v>7948</v>
      </c>
    </row>
    <row r="21" spans="1:3" x14ac:dyDescent="0.2">
      <c r="A21" s="5" t="s">
        <v>2832</v>
      </c>
      <c r="B21" s="1">
        <v>7950</v>
      </c>
    </row>
    <row r="22" spans="1:3" x14ac:dyDescent="0.2">
      <c r="A22" s="5" t="s">
        <v>2833</v>
      </c>
      <c r="B22" s="1">
        <v>7952</v>
      </c>
    </row>
    <row r="23" spans="1:3" x14ac:dyDescent="0.2">
      <c r="A23" s="5" t="s">
        <v>2834</v>
      </c>
      <c r="B23" s="1">
        <v>7954</v>
      </c>
    </row>
    <row r="24" spans="1:3" x14ac:dyDescent="0.2">
      <c r="A24" s="5" t="s">
        <v>2835</v>
      </c>
      <c r="B24" s="1">
        <v>7956</v>
      </c>
    </row>
    <row r="25" spans="1:3" x14ac:dyDescent="0.2">
      <c r="A25" s="188" t="s">
        <v>2836</v>
      </c>
      <c r="B25" s="1">
        <v>7958</v>
      </c>
    </row>
    <row r="26" spans="1:3" x14ac:dyDescent="0.2">
      <c r="A26" s="5" t="s">
        <v>2238</v>
      </c>
      <c r="B26" s="1">
        <v>7936</v>
      </c>
      <c r="C26" s="83"/>
    </row>
    <row r="27" spans="1:3" x14ac:dyDescent="0.2">
      <c r="A27" s="5" t="s">
        <v>2234</v>
      </c>
      <c r="B27" s="1">
        <v>7938</v>
      </c>
      <c r="C27" s="83"/>
    </row>
    <row r="28" spans="1:3" x14ac:dyDescent="0.2">
      <c r="A28" s="5" t="s">
        <v>2233</v>
      </c>
      <c r="B28" s="1">
        <v>7940</v>
      </c>
      <c r="C28" s="83"/>
    </row>
    <row r="29" spans="1:3" x14ac:dyDescent="0.2">
      <c r="A29" s="5" t="s">
        <v>2235</v>
      </c>
      <c r="B29" s="1">
        <v>7942</v>
      </c>
      <c r="C29" s="83"/>
    </row>
    <row r="30" spans="1:3" x14ac:dyDescent="0.2">
      <c r="A30" s="5" t="s">
        <v>2236</v>
      </c>
      <c r="B30" s="1">
        <v>7944</v>
      </c>
      <c r="C30" s="83"/>
    </row>
    <row r="31" spans="1:3" x14ac:dyDescent="0.2">
      <c r="A31" s="5" t="s">
        <v>2243</v>
      </c>
      <c r="B31" s="1">
        <v>7946</v>
      </c>
      <c r="C31" s="83"/>
    </row>
    <row r="32" spans="1:3" x14ac:dyDescent="0.2">
      <c r="A32" s="5" t="s">
        <v>2242</v>
      </c>
      <c r="B32" s="1">
        <v>7948</v>
      </c>
      <c r="C32" s="83"/>
    </row>
    <row r="33" spans="1:3" x14ac:dyDescent="0.2">
      <c r="A33" s="5" t="s">
        <v>2241</v>
      </c>
      <c r="B33" s="1">
        <v>7950</v>
      </c>
      <c r="C33" s="83"/>
    </row>
    <row r="34" spans="1:3" x14ac:dyDescent="0.2">
      <c r="A34" s="5" t="s">
        <v>2240</v>
      </c>
      <c r="B34" s="1">
        <v>7952</v>
      </c>
      <c r="C34" s="83"/>
    </row>
    <row r="35" spans="1:3" x14ac:dyDescent="0.2">
      <c r="A35" s="5" t="s">
        <v>2239</v>
      </c>
      <c r="B35" s="1">
        <v>7954</v>
      </c>
      <c r="C35" s="83"/>
    </row>
    <row r="36" spans="1:3" x14ac:dyDescent="0.2">
      <c r="A36" s="5" t="s">
        <v>2232</v>
      </c>
      <c r="B36" s="1">
        <v>7956</v>
      </c>
      <c r="C36" s="83"/>
    </row>
    <row r="37" spans="1:3" x14ac:dyDescent="0.2">
      <c r="A37" s="188" t="s">
        <v>2237</v>
      </c>
      <c r="B37" s="1">
        <v>7958</v>
      </c>
    </row>
    <row r="38" spans="1:3" x14ac:dyDescent="0.2">
      <c r="A38" s="5" t="s">
        <v>2137</v>
      </c>
      <c r="B38" s="1">
        <v>7936</v>
      </c>
    </row>
    <row r="39" spans="1:3" x14ac:dyDescent="0.2">
      <c r="A39" s="5" t="s">
        <v>2138</v>
      </c>
      <c r="B39" s="1">
        <v>7938</v>
      </c>
    </row>
    <row r="40" spans="1:3" x14ac:dyDescent="0.2">
      <c r="A40" s="5" t="s">
        <v>2139</v>
      </c>
      <c r="B40" s="1">
        <v>7940</v>
      </c>
    </row>
    <row r="41" spans="1:3" x14ac:dyDescent="0.2">
      <c r="A41" s="5" t="s">
        <v>2140</v>
      </c>
      <c r="B41" s="1">
        <v>7942</v>
      </c>
    </row>
    <row r="42" spans="1:3" x14ac:dyDescent="0.2">
      <c r="A42" s="5" t="s">
        <v>2141</v>
      </c>
      <c r="B42" s="1">
        <v>7944</v>
      </c>
    </row>
    <row r="43" spans="1:3" x14ac:dyDescent="0.2">
      <c r="A43" s="5" t="s">
        <v>2142</v>
      </c>
      <c r="B43" s="1">
        <v>7946</v>
      </c>
    </row>
    <row r="44" spans="1:3" x14ac:dyDescent="0.2">
      <c r="A44" s="5" t="s">
        <v>2143</v>
      </c>
      <c r="B44" s="1">
        <v>7948</v>
      </c>
    </row>
    <row r="45" spans="1:3" x14ac:dyDescent="0.2">
      <c r="A45" s="5" t="s">
        <v>2144</v>
      </c>
      <c r="B45" s="1">
        <v>7950</v>
      </c>
    </row>
    <row r="46" spans="1:3" x14ac:dyDescent="0.2">
      <c r="A46" s="5" t="s">
        <v>2145</v>
      </c>
      <c r="B46" s="1">
        <v>7952</v>
      </c>
    </row>
    <row r="47" spans="1:3" x14ac:dyDescent="0.2">
      <c r="A47" s="5" t="s">
        <v>2146</v>
      </c>
      <c r="B47" s="1">
        <v>7954</v>
      </c>
    </row>
    <row r="48" spans="1:3" x14ac:dyDescent="0.2">
      <c r="A48" s="5" t="s">
        <v>2147</v>
      </c>
      <c r="B48" s="1">
        <v>7956</v>
      </c>
    </row>
    <row r="49" spans="1:2" x14ac:dyDescent="0.2">
      <c r="A49" s="188" t="s">
        <v>1854</v>
      </c>
      <c r="B49" s="1">
        <v>7958</v>
      </c>
    </row>
    <row r="50" spans="1:2" x14ac:dyDescent="0.2">
      <c r="A50" s="5" t="s">
        <v>2124</v>
      </c>
      <c r="B50" s="1">
        <v>7936</v>
      </c>
    </row>
    <row r="51" spans="1:2" x14ac:dyDescent="0.2">
      <c r="A51" s="5" t="s">
        <v>2125</v>
      </c>
      <c r="B51" s="1">
        <v>7938</v>
      </c>
    </row>
    <row r="52" spans="1:2" x14ac:dyDescent="0.2">
      <c r="A52" s="5" t="s">
        <v>2126</v>
      </c>
      <c r="B52" s="1">
        <v>7940</v>
      </c>
    </row>
    <row r="53" spans="1:2" x14ac:dyDescent="0.2">
      <c r="A53" s="5" t="s">
        <v>2127</v>
      </c>
      <c r="B53" s="1">
        <v>7942</v>
      </c>
    </row>
    <row r="54" spans="1:2" x14ac:dyDescent="0.2">
      <c r="A54" s="5" t="s">
        <v>2128</v>
      </c>
      <c r="B54" s="1">
        <v>7944</v>
      </c>
    </row>
    <row r="55" spans="1:2" x14ac:dyDescent="0.2">
      <c r="A55" s="5" t="s">
        <v>2129</v>
      </c>
      <c r="B55" s="1">
        <v>7946</v>
      </c>
    </row>
    <row r="56" spans="1:2" x14ac:dyDescent="0.2">
      <c r="A56" s="5" t="s">
        <v>2130</v>
      </c>
      <c r="B56" s="1">
        <v>7948</v>
      </c>
    </row>
    <row r="57" spans="1:2" x14ac:dyDescent="0.2">
      <c r="A57" s="5" t="s">
        <v>2131</v>
      </c>
      <c r="B57" s="1">
        <v>7950</v>
      </c>
    </row>
    <row r="58" spans="1:2" x14ac:dyDescent="0.2">
      <c r="A58" s="5" t="s">
        <v>2132</v>
      </c>
      <c r="B58" s="1">
        <v>7952</v>
      </c>
    </row>
    <row r="59" spans="1:2" x14ac:dyDescent="0.2">
      <c r="A59" s="5" t="s">
        <v>2133</v>
      </c>
      <c r="B59" s="1">
        <v>7954</v>
      </c>
    </row>
    <row r="60" spans="1:2" x14ac:dyDescent="0.2">
      <c r="A60" s="5" t="s">
        <v>2134</v>
      </c>
      <c r="B60" s="1">
        <v>7956</v>
      </c>
    </row>
    <row r="61" spans="1:2" x14ac:dyDescent="0.2">
      <c r="A61" s="188" t="s">
        <v>2135</v>
      </c>
      <c r="B61" s="1">
        <v>7958</v>
      </c>
    </row>
    <row r="62" spans="1:2" x14ac:dyDescent="0.2">
      <c r="A62" s="5" t="s">
        <v>2136</v>
      </c>
      <c r="B62" s="1">
        <v>7936</v>
      </c>
    </row>
    <row r="63" spans="1:2" x14ac:dyDescent="0.2">
      <c r="A63" s="5" t="s">
        <v>1865</v>
      </c>
      <c r="B63" s="1">
        <v>7938</v>
      </c>
    </row>
    <row r="64" spans="1:2" x14ac:dyDescent="0.2">
      <c r="A64" s="5" t="s">
        <v>1864</v>
      </c>
      <c r="B64" s="1">
        <v>7940</v>
      </c>
    </row>
    <row r="65" spans="1:2" x14ac:dyDescent="0.2">
      <c r="A65" s="5" t="s">
        <v>1862</v>
      </c>
      <c r="B65" s="1">
        <v>7942</v>
      </c>
    </row>
    <row r="66" spans="1:2" x14ac:dyDescent="0.2">
      <c r="A66" s="5" t="s">
        <v>1861</v>
      </c>
      <c r="B66" s="1">
        <v>7944</v>
      </c>
    </row>
    <row r="67" spans="1:2" x14ac:dyDescent="0.2">
      <c r="A67" s="5" t="s">
        <v>1860</v>
      </c>
      <c r="B67" s="1">
        <v>7946</v>
      </c>
    </row>
    <row r="68" spans="1:2" x14ac:dyDescent="0.2">
      <c r="A68" s="5" t="s">
        <v>1859</v>
      </c>
      <c r="B68" s="1">
        <v>7948</v>
      </c>
    </row>
    <row r="69" spans="1:2" x14ac:dyDescent="0.2">
      <c r="A69" s="5" t="s">
        <v>1858</v>
      </c>
      <c r="B69" s="1">
        <v>7950</v>
      </c>
    </row>
    <row r="70" spans="1:2" x14ac:dyDescent="0.2">
      <c r="A70" s="5" t="s">
        <v>1857</v>
      </c>
      <c r="B70" s="1">
        <v>7952</v>
      </c>
    </row>
    <row r="71" spans="1:2" x14ac:dyDescent="0.2">
      <c r="A71" s="5" t="s">
        <v>1856</v>
      </c>
      <c r="B71" s="1">
        <v>7954</v>
      </c>
    </row>
    <row r="72" spans="1:2" x14ac:dyDescent="0.2">
      <c r="A72" s="5" t="s">
        <v>1855</v>
      </c>
      <c r="B72" s="1">
        <v>7956</v>
      </c>
    </row>
    <row r="73" spans="1:2" x14ac:dyDescent="0.2">
      <c r="A73" s="188" t="s">
        <v>1854</v>
      </c>
      <c r="B73" s="1">
        <v>7958</v>
      </c>
    </row>
    <row r="74" spans="1:2" x14ac:dyDescent="0.2">
      <c r="A74" s="5" t="s">
        <v>1646</v>
      </c>
      <c r="B74" s="1">
        <v>7936</v>
      </c>
    </row>
    <row r="75" spans="1:2" x14ac:dyDescent="0.2">
      <c r="A75" s="5" t="s">
        <v>1645</v>
      </c>
      <c r="B75" s="1">
        <v>7938</v>
      </c>
    </row>
    <row r="76" spans="1:2" x14ac:dyDescent="0.2">
      <c r="A76" s="5" t="s">
        <v>1647</v>
      </c>
      <c r="B76" s="1">
        <v>7940</v>
      </c>
    </row>
    <row r="77" spans="1:2" x14ac:dyDescent="0.2">
      <c r="A77" s="5" t="s">
        <v>1648</v>
      </c>
      <c r="B77" s="1">
        <v>7942</v>
      </c>
    </row>
    <row r="78" spans="1:2" x14ac:dyDescent="0.2">
      <c r="A78" s="5" t="s">
        <v>1649</v>
      </c>
      <c r="B78" s="1">
        <v>7944</v>
      </c>
    </row>
    <row r="79" spans="1:2" x14ac:dyDescent="0.2">
      <c r="A79" s="5" t="s">
        <v>1650</v>
      </c>
      <c r="B79" s="1">
        <v>7946</v>
      </c>
    </row>
    <row r="80" spans="1:2" x14ac:dyDescent="0.2">
      <c r="A80" s="5" t="s">
        <v>1651</v>
      </c>
      <c r="B80" s="1">
        <v>7948</v>
      </c>
    </row>
    <row r="81" spans="1:2" x14ac:dyDescent="0.2">
      <c r="A81" s="5" t="s">
        <v>1652</v>
      </c>
      <c r="B81" s="1">
        <v>7950</v>
      </c>
    </row>
    <row r="82" spans="1:2" x14ac:dyDescent="0.2">
      <c r="A82" s="5" t="s">
        <v>1653</v>
      </c>
      <c r="B82" s="1">
        <v>7952</v>
      </c>
    </row>
    <row r="83" spans="1:2" x14ac:dyDescent="0.2">
      <c r="A83" s="5" t="s">
        <v>1654</v>
      </c>
      <c r="B83" s="1">
        <v>7954</v>
      </c>
    </row>
    <row r="84" spans="1:2" x14ac:dyDescent="0.2">
      <c r="A84" s="5" t="s">
        <v>1643</v>
      </c>
      <c r="B84" s="1">
        <v>7956</v>
      </c>
    </row>
    <row r="85" spans="1:2" x14ac:dyDescent="0.2">
      <c r="A85" s="188" t="s">
        <v>1644</v>
      </c>
      <c r="B85" s="1">
        <v>7958</v>
      </c>
    </row>
    <row r="86" spans="1:2" x14ac:dyDescent="0.2">
      <c r="A86" s="5" t="s">
        <v>1448</v>
      </c>
      <c r="B86" s="1">
        <v>7936</v>
      </c>
    </row>
    <row r="87" spans="1:2" x14ac:dyDescent="0.2">
      <c r="A87" s="5" t="s">
        <v>1449</v>
      </c>
      <c r="B87" s="1">
        <v>7938</v>
      </c>
    </row>
    <row r="88" spans="1:2" x14ac:dyDescent="0.2">
      <c r="A88" s="5" t="s">
        <v>1863</v>
      </c>
      <c r="B88" s="1">
        <v>7940</v>
      </c>
    </row>
    <row r="89" spans="1:2" x14ac:dyDescent="0.2">
      <c r="A89" s="5" t="s">
        <v>1451</v>
      </c>
      <c r="B89" s="1">
        <v>7942</v>
      </c>
    </row>
    <row r="90" spans="1:2" x14ac:dyDescent="0.2">
      <c r="A90" s="5" t="s">
        <v>1452</v>
      </c>
      <c r="B90" s="1">
        <v>7944</v>
      </c>
    </row>
    <row r="91" spans="1:2" x14ac:dyDescent="0.2">
      <c r="A91" s="5" t="s">
        <v>1453</v>
      </c>
      <c r="B91" s="1">
        <v>7946</v>
      </c>
    </row>
    <row r="92" spans="1:2" x14ac:dyDescent="0.2">
      <c r="A92" s="5" t="s">
        <v>1454</v>
      </c>
      <c r="B92" s="1">
        <v>7948</v>
      </c>
    </row>
    <row r="93" spans="1:2" x14ac:dyDescent="0.2">
      <c r="A93" s="5" t="s">
        <v>1455</v>
      </c>
      <c r="B93" s="1">
        <v>7950</v>
      </c>
    </row>
    <row r="94" spans="1:2" x14ac:dyDescent="0.2">
      <c r="A94" s="5" t="s">
        <v>1456</v>
      </c>
      <c r="B94" s="1">
        <v>7952</v>
      </c>
    </row>
    <row r="95" spans="1:2" x14ac:dyDescent="0.2">
      <c r="A95" s="5" t="s">
        <v>1458</v>
      </c>
      <c r="B95" s="1">
        <v>7954</v>
      </c>
    </row>
    <row r="96" spans="1:2" x14ac:dyDescent="0.2">
      <c r="A96" s="5" t="s">
        <v>1457</v>
      </c>
      <c r="B96" s="1">
        <v>7956</v>
      </c>
    </row>
    <row r="97" spans="1:2" s="182" customFormat="1" x14ac:dyDescent="0.2">
      <c r="A97" s="5" t="s">
        <v>1288</v>
      </c>
      <c r="B97" s="1">
        <v>7936</v>
      </c>
    </row>
    <row r="98" spans="1:2" s="182" customFormat="1" x14ac:dyDescent="0.2">
      <c r="A98" s="5" t="s">
        <v>1289</v>
      </c>
      <c r="B98" s="1">
        <v>7938</v>
      </c>
    </row>
    <row r="99" spans="1:2" s="182" customFormat="1" x14ac:dyDescent="0.2">
      <c r="A99" s="5" t="s">
        <v>1287</v>
      </c>
      <c r="B99" s="1">
        <v>7942</v>
      </c>
    </row>
    <row r="100" spans="1:2" s="182" customFormat="1" x14ac:dyDescent="0.2">
      <c r="A100" s="5" t="s">
        <v>1286</v>
      </c>
      <c r="B100" s="1">
        <v>7944</v>
      </c>
    </row>
    <row r="101" spans="1:2" s="182" customFormat="1" x14ac:dyDescent="0.2">
      <c r="A101" s="5" t="s">
        <v>1285</v>
      </c>
      <c r="B101" s="1">
        <v>7946</v>
      </c>
    </row>
    <row r="102" spans="1:2" s="182" customFormat="1" x14ac:dyDescent="0.2">
      <c r="A102" s="5" t="s">
        <v>1284</v>
      </c>
      <c r="B102" s="1">
        <v>7948</v>
      </c>
    </row>
    <row r="103" spans="1:2" s="182" customFormat="1" x14ac:dyDescent="0.2">
      <c r="A103" s="5" t="s">
        <v>1282</v>
      </c>
      <c r="B103" s="1">
        <v>7950</v>
      </c>
    </row>
    <row r="104" spans="1:2" s="182" customFormat="1" x14ac:dyDescent="0.2">
      <c r="A104" s="5" t="s">
        <v>1281</v>
      </c>
      <c r="B104" s="1">
        <v>7952</v>
      </c>
    </row>
    <row r="105" spans="1:2" s="182" customFormat="1" x14ac:dyDescent="0.2">
      <c r="A105" s="5" t="s">
        <v>1280</v>
      </c>
      <c r="B105" s="1">
        <v>7954</v>
      </c>
    </row>
    <row r="106" spans="1:2" s="182" customFormat="1" x14ac:dyDescent="0.2">
      <c r="A106" s="5" t="s">
        <v>1279</v>
      </c>
      <c r="B106" s="1">
        <v>7956</v>
      </c>
    </row>
    <row r="107" spans="1:2" x14ac:dyDescent="0.2">
      <c r="A107" s="5" t="s">
        <v>1215</v>
      </c>
      <c r="B107" s="1">
        <v>7936</v>
      </c>
    </row>
    <row r="108" spans="1:2" x14ac:dyDescent="0.2">
      <c r="A108" s="5" t="s">
        <v>1216</v>
      </c>
      <c r="B108" s="1">
        <v>7938</v>
      </c>
    </row>
    <row r="109" spans="1:2" x14ac:dyDescent="0.2">
      <c r="A109" s="5" t="s">
        <v>1217</v>
      </c>
      <c r="B109" s="1">
        <v>7942</v>
      </c>
    </row>
    <row r="110" spans="1:2" x14ac:dyDescent="0.2">
      <c r="A110" s="5" t="s">
        <v>1218</v>
      </c>
      <c r="B110" s="1">
        <v>7944</v>
      </c>
    </row>
    <row r="111" spans="1:2" x14ac:dyDescent="0.2">
      <c r="A111" s="5" t="s">
        <v>1219</v>
      </c>
      <c r="B111" s="1">
        <v>7946</v>
      </c>
    </row>
    <row r="112" spans="1:2" x14ac:dyDescent="0.2">
      <c r="A112" s="5" t="s">
        <v>1220</v>
      </c>
      <c r="B112" s="1">
        <v>7948</v>
      </c>
    </row>
    <row r="113" spans="1:2" x14ac:dyDescent="0.2">
      <c r="A113" s="5" t="s">
        <v>1283</v>
      </c>
      <c r="B113" s="1">
        <v>7950</v>
      </c>
    </row>
    <row r="114" spans="1:2" x14ac:dyDescent="0.2">
      <c r="A114" s="5" t="s">
        <v>1221</v>
      </c>
      <c r="B114" s="1">
        <v>7952</v>
      </c>
    </row>
    <row r="115" spans="1:2" x14ac:dyDescent="0.2">
      <c r="A115" s="5" t="s">
        <v>1222</v>
      </c>
      <c r="B115" s="1">
        <v>7954</v>
      </c>
    </row>
    <row r="116" spans="1:2" x14ac:dyDescent="0.2">
      <c r="A116" s="5" t="s">
        <v>1223</v>
      </c>
      <c r="B116" s="1">
        <v>7956</v>
      </c>
    </row>
    <row r="117" spans="1:2" x14ac:dyDescent="0.2">
      <c r="A117" s="5" t="s">
        <v>1166</v>
      </c>
      <c r="B117" s="1">
        <v>7936</v>
      </c>
    </row>
    <row r="118" spans="1:2" x14ac:dyDescent="0.2">
      <c r="A118" s="5" t="s">
        <v>1167</v>
      </c>
      <c r="B118" s="1">
        <v>7938</v>
      </c>
    </row>
    <row r="119" spans="1:2" x14ac:dyDescent="0.2">
      <c r="A119" s="5" t="s">
        <v>1168</v>
      </c>
      <c r="B119" s="1">
        <v>7940</v>
      </c>
    </row>
    <row r="120" spans="1:2" x14ac:dyDescent="0.2">
      <c r="A120" s="5" t="s">
        <v>1170</v>
      </c>
      <c r="B120" s="1">
        <v>7942</v>
      </c>
    </row>
    <row r="121" spans="1:2" x14ac:dyDescent="0.2">
      <c r="A121" s="5" t="s">
        <v>1169</v>
      </c>
      <c r="B121" s="1">
        <v>7944</v>
      </c>
    </row>
    <row r="122" spans="1:2" x14ac:dyDescent="0.2">
      <c r="A122" s="5" t="s">
        <v>1171</v>
      </c>
      <c r="B122" s="1">
        <v>7946</v>
      </c>
    </row>
    <row r="123" spans="1:2" x14ac:dyDescent="0.2">
      <c r="A123" s="5" t="s">
        <v>1172</v>
      </c>
      <c r="B123" s="1">
        <v>7948</v>
      </c>
    </row>
    <row r="124" spans="1:2" x14ac:dyDescent="0.2">
      <c r="A124" s="5" t="s">
        <v>1173</v>
      </c>
      <c r="B124" s="1">
        <v>7950</v>
      </c>
    </row>
    <row r="125" spans="1:2" x14ac:dyDescent="0.2">
      <c r="A125" s="5" t="s">
        <v>1174</v>
      </c>
      <c r="B125" s="1">
        <v>7952</v>
      </c>
    </row>
    <row r="126" spans="1:2" x14ac:dyDescent="0.2">
      <c r="A126" s="5" t="s">
        <v>1175</v>
      </c>
      <c r="B126" s="1">
        <v>7954</v>
      </c>
    </row>
    <row r="127" spans="1:2" x14ac:dyDescent="0.2">
      <c r="A127" s="5" t="s">
        <v>1176</v>
      </c>
      <c r="B127" s="1">
        <v>7956</v>
      </c>
    </row>
    <row r="128" spans="1:2" x14ac:dyDescent="0.2">
      <c r="A128" s="5" t="s">
        <v>1097</v>
      </c>
      <c r="B128" s="1">
        <v>7936</v>
      </c>
    </row>
    <row r="129" spans="1:2" x14ac:dyDescent="0.2">
      <c r="A129" s="5" t="s">
        <v>1098</v>
      </c>
      <c r="B129" s="1">
        <v>7938</v>
      </c>
    </row>
    <row r="130" spans="1:2" x14ac:dyDescent="0.2">
      <c r="A130" s="5" t="s">
        <v>1099</v>
      </c>
      <c r="B130" s="1">
        <v>7940</v>
      </c>
    </row>
    <row r="131" spans="1:2" x14ac:dyDescent="0.2">
      <c r="A131" s="5" t="s">
        <v>1100</v>
      </c>
      <c r="B131" s="1">
        <v>7942</v>
      </c>
    </row>
    <row r="132" spans="1:2" x14ac:dyDescent="0.2">
      <c r="A132" s="5" t="s">
        <v>1101</v>
      </c>
      <c r="B132" s="1">
        <v>7944</v>
      </c>
    </row>
    <row r="133" spans="1:2" x14ac:dyDescent="0.2">
      <c r="A133" s="5" t="s">
        <v>1102</v>
      </c>
      <c r="B133" s="1">
        <v>7946</v>
      </c>
    </row>
    <row r="134" spans="1:2" x14ac:dyDescent="0.2">
      <c r="A134" s="5" t="s">
        <v>1103</v>
      </c>
      <c r="B134" s="1">
        <v>7948</v>
      </c>
    </row>
    <row r="135" spans="1:2" x14ac:dyDescent="0.2">
      <c r="A135" s="5" t="s">
        <v>1104</v>
      </c>
      <c r="B135" s="1">
        <v>7950</v>
      </c>
    </row>
    <row r="136" spans="1:2" x14ac:dyDescent="0.2">
      <c r="A136" s="5" t="s">
        <v>1105</v>
      </c>
      <c r="B136" s="1">
        <v>7952</v>
      </c>
    </row>
    <row r="137" spans="1:2" x14ac:dyDescent="0.2">
      <c r="A137" s="5" t="s">
        <v>1106</v>
      </c>
      <c r="B137" s="1">
        <v>7954</v>
      </c>
    </row>
    <row r="138" spans="1:2" x14ac:dyDescent="0.2">
      <c r="A138" s="5" t="s">
        <v>1107</v>
      </c>
      <c r="B138" s="1">
        <v>7956</v>
      </c>
    </row>
    <row r="139" spans="1:2" x14ac:dyDescent="0.2">
      <c r="A139" s="5" t="s">
        <v>1108</v>
      </c>
      <c r="B139" s="1">
        <v>7936</v>
      </c>
    </row>
    <row r="140" spans="1:2" x14ac:dyDescent="0.2">
      <c r="A140" s="5" t="s">
        <v>1109</v>
      </c>
      <c r="B140" s="1">
        <v>7940</v>
      </c>
    </row>
    <row r="141" spans="1:2" x14ac:dyDescent="0.2">
      <c r="A141" s="5" t="s">
        <v>1110</v>
      </c>
      <c r="B141" s="1">
        <v>7946</v>
      </c>
    </row>
    <row r="142" spans="1:2" x14ac:dyDescent="0.2">
      <c r="A142" s="5" t="s">
        <v>1111</v>
      </c>
      <c r="B142" s="1">
        <v>7948</v>
      </c>
    </row>
    <row r="143" spans="1:2" x14ac:dyDescent="0.2">
      <c r="A143" s="5" t="s">
        <v>1112</v>
      </c>
      <c r="B143" s="1">
        <v>7950</v>
      </c>
    </row>
    <row r="144" spans="1:2" x14ac:dyDescent="0.2">
      <c r="A144" s="5" t="s">
        <v>1113</v>
      </c>
      <c r="B144" s="1">
        <v>7952</v>
      </c>
    </row>
    <row r="145" spans="1:2" x14ac:dyDescent="0.2">
      <c r="A145" s="5" t="s">
        <v>1114</v>
      </c>
      <c r="B145" s="1">
        <v>7954</v>
      </c>
    </row>
  </sheetData>
  <sheetProtection algorithmName="SHA-512" hashValue="IQA0A2s2D5vCYYXPw6+YnJ0ubCzGBl/bopJL+LhUOHXBhMBQ64q4TZeauNNjYOxc8sbPMDtmy7jzCeUng8dyIw==" saltValue="UvlLkNaF+U8hJQCE26+AaQ==" spinCount="100000" sheet="1"/>
  <phoneticPr fontId="4"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180"/>
  <sheetViews>
    <sheetView workbookViewId="0">
      <pane ySplit="1" topLeftCell="A2" activePane="bottomLeft" state="frozen"/>
      <selection pane="bottomLeft" activeCell="A56" sqref="A56:XFD65"/>
    </sheetView>
  </sheetViews>
  <sheetFormatPr defaultRowHeight="12.75" x14ac:dyDescent="0.2"/>
  <cols>
    <col min="1" max="1" width="49.7109375" customWidth="1"/>
  </cols>
  <sheetData>
    <row r="1" spans="1:3" ht="15.75" customHeight="1" x14ac:dyDescent="0.2">
      <c r="A1" s="166" t="s">
        <v>1137</v>
      </c>
      <c r="B1" s="167" t="s">
        <v>951</v>
      </c>
    </row>
    <row r="2" spans="1:3" ht="15.75" customHeight="1" x14ac:dyDescent="0.2">
      <c r="A2" s="5" t="s">
        <v>2244</v>
      </c>
      <c r="B2" s="85">
        <v>7964</v>
      </c>
      <c r="C2" s="446"/>
    </row>
    <row r="3" spans="1:3" ht="15.75" customHeight="1" x14ac:dyDescent="0.2">
      <c r="A3" s="5" t="s">
        <v>2245</v>
      </c>
      <c r="B3" s="85">
        <v>7966</v>
      </c>
      <c r="C3" s="446"/>
    </row>
    <row r="4" spans="1:3" ht="15.75" customHeight="1" x14ac:dyDescent="0.2">
      <c r="A4" s="5" t="s">
        <v>2246</v>
      </c>
      <c r="B4" s="85">
        <v>7968</v>
      </c>
      <c r="C4" s="446"/>
    </row>
    <row r="5" spans="1:3" ht="15.75" customHeight="1" x14ac:dyDescent="0.2">
      <c r="A5" s="5" t="s">
        <v>2247</v>
      </c>
      <c r="B5" s="85">
        <v>7970</v>
      </c>
      <c r="C5" s="446"/>
    </row>
    <row r="6" spans="1:3" ht="15.75" customHeight="1" x14ac:dyDescent="0.2">
      <c r="A6" s="5" t="s">
        <v>2248</v>
      </c>
      <c r="B6" s="85">
        <v>7972</v>
      </c>
      <c r="C6" s="446"/>
    </row>
    <row r="7" spans="1:3" ht="15.75" customHeight="1" x14ac:dyDescent="0.2">
      <c r="A7" s="5" t="s">
        <v>2249</v>
      </c>
      <c r="B7" s="85">
        <v>7974</v>
      </c>
      <c r="C7" s="446"/>
    </row>
    <row r="8" spans="1:3" ht="15.75" customHeight="1" x14ac:dyDescent="0.2">
      <c r="A8" s="5" t="s">
        <v>2250</v>
      </c>
      <c r="B8" s="85">
        <v>7976</v>
      </c>
      <c r="C8" s="446"/>
    </row>
    <row r="9" spans="1:3" ht="15.75" customHeight="1" x14ac:dyDescent="0.2">
      <c r="A9" s="5" t="s">
        <v>2251</v>
      </c>
      <c r="B9" s="85">
        <v>7978</v>
      </c>
      <c r="C9" s="446"/>
    </row>
    <row r="10" spans="1:3" ht="15.75" customHeight="1" x14ac:dyDescent="0.2">
      <c r="A10" s="5" t="s">
        <v>2252</v>
      </c>
      <c r="B10" s="85">
        <v>7980</v>
      </c>
      <c r="C10" s="446"/>
    </row>
    <row r="11" spans="1:3" ht="15.75" customHeight="1" x14ac:dyDescent="0.2">
      <c r="A11" s="5" t="s">
        <v>2253</v>
      </c>
      <c r="B11" s="85">
        <v>7982</v>
      </c>
      <c r="C11" s="446"/>
    </row>
    <row r="12" spans="1:3" ht="15.75" customHeight="1" x14ac:dyDescent="0.2">
      <c r="A12" s="188" t="s">
        <v>2254</v>
      </c>
      <c r="B12" s="264" t="s">
        <v>1679</v>
      </c>
      <c r="C12" s="446"/>
    </row>
    <row r="13" spans="1:3" ht="15.75" customHeight="1" x14ac:dyDescent="0.2">
      <c r="A13" s="188" t="s">
        <v>2255</v>
      </c>
      <c r="B13" s="264" t="s">
        <v>1680</v>
      </c>
      <c r="C13" s="446"/>
    </row>
    <row r="14" spans="1:3" ht="15.75" customHeight="1" x14ac:dyDescent="0.2">
      <c r="A14" s="188" t="s">
        <v>2256</v>
      </c>
      <c r="B14" s="264" t="s">
        <v>1681</v>
      </c>
      <c r="C14" s="446"/>
    </row>
    <row r="15" spans="1:3" ht="15.75" customHeight="1" x14ac:dyDescent="0.2">
      <c r="A15" s="188" t="s">
        <v>2257</v>
      </c>
      <c r="B15" s="264" t="s">
        <v>1682</v>
      </c>
      <c r="C15" s="446"/>
    </row>
    <row r="16" spans="1:3" ht="15.75" customHeight="1" x14ac:dyDescent="0.2">
      <c r="A16" s="188" t="s">
        <v>2258</v>
      </c>
      <c r="B16" s="264" t="s">
        <v>1683</v>
      </c>
      <c r="C16" s="446"/>
    </row>
    <row r="17" spans="1:3" ht="15.75" customHeight="1" x14ac:dyDescent="0.2">
      <c r="A17" s="188" t="s">
        <v>2259</v>
      </c>
      <c r="B17" s="264" t="s">
        <v>1684</v>
      </c>
      <c r="C17" s="446"/>
    </row>
    <row r="18" spans="1:3" ht="15.75" customHeight="1" x14ac:dyDescent="0.2">
      <c r="A18" s="188" t="s">
        <v>2260</v>
      </c>
      <c r="B18" s="264" t="s">
        <v>1685</v>
      </c>
      <c r="C18" s="446"/>
    </row>
    <row r="19" spans="1:3" ht="15.75" customHeight="1" x14ac:dyDescent="0.2">
      <c r="A19" s="188" t="s">
        <v>2261</v>
      </c>
      <c r="B19" s="264" t="s">
        <v>1686</v>
      </c>
      <c r="C19" s="446"/>
    </row>
    <row r="20" spans="1:3" ht="15.75" customHeight="1" x14ac:dyDescent="0.2">
      <c r="A20" s="188" t="s">
        <v>2262</v>
      </c>
      <c r="B20" s="264" t="s">
        <v>1687</v>
      </c>
      <c r="C20" s="446"/>
    </row>
    <row r="21" spans="1:3" ht="15.75" customHeight="1" x14ac:dyDescent="0.2">
      <c r="A21" s="188" t="s">
        <v>2263</v>
      </c>
      <c r="B21" s="264" t="s">
        <v>1688</v>
      </c>
      <c r="C21" s="446"/>
    </row>
    <row r="22" spans="1:3" ht="15.75" customHeight="1" x14ac:dyDescent="0.2">
      <c r="A22" s="188" t="s">
        <v>2264</v>
      </c>
      <c r="B22" s="264" t="s">
        <v>1689</v>
      </c>
      <c r="C22" s="446"/>
    </row>
    <row r="23" spans="1:3" ht="15.75" customHeight="1" x14ac:dyDescent="0.2">
      <c r="A23" s="188" t="s">
        <v>2265</v>
      </c>
      <c r="B23" s="264" t="s">
        <v>1690</v>
      </c>
      <c r="C23" s="446"/>
    </row>
    <row r="24" spans="1:3" ht="15.75" customHeight="1" x14ac:dyDescent="0.2">
      <c r="A24" s="188" t="s">
        <v>2266</v>
      </c>
      <c r="B24" s="264" t="s">
        <v>1691</v>
      </c>
      <c r="C24" s="446"/>
    </row>
    <row r="25" spans="1:3" ht="15.75" customHeight="1" x14ac:dyDescent="0.2">
      <c r="A25" s="188" t="s">
        <v>2267</v>
      </c>
      <c r="B25" s="264" t="s">
        <v>1692</v>
      </c>
      <c r="C25" s="446"/>
    </row>
    <row r="26" spans="1:3" ht="15.75" customHeight="1" x14ac:dyDescent="0.2">
      <c r="A26" s="188" t="s">
        <v>2268</v>
      </c>
      <c r="B26" s="264" t="s">
        <v>1693</v>
      </c>
      <c r="C26" s="446"/>
    </row>
    <row r="27" spans="1:3" ht="15.75" customHeight="1" x14ac:dyDescent="0.2">
      <c r="A27" s="188" t="s">
        <v>2269</v>
      </c>
      <c r="B27" s="264" t="s">
        <v>1694</v>
      </c>
      <c r="C27" s="446"/>
    </row>
    <row r="28" spans="1:3" ht="15.75" customHeight="1" x14ac:dyDescent="0.2">
      <c r="A28" s="188" t="s">
        <v>2270</v>
      </c>
      <c r="B28" s="264" t="s">
        <v>1695</v>
      </c>
      <c r="C28" s="446"/>
    </row>
    <row r="29" spans="1:3" ht="15.75" customHeight="1" x14ac:dyDescent="0.2">
      <c r="A29" s="188" t="s">
        <v>2271</v>
      </c>
      <c r="B29" s="264" t="s">
        <v>1696</v>
      </c>
      <c r="C29" s="446"/>
    </row>
    <row r="30" spans="1:3" ht="15.75" customHeight="1" x14ac:dyDescent="0.2">
      <c r="A30" s="5" t="s">
        <v>2272</v>
      </c>
      <c r="B30" s="85" t="s">
        <v>1828</v>
      </c>
      <c r="C30" s="446"/>
    </row>
    <row r="31" spans="1:3" ht="15.75" customHeight="1" x14ac:dyDescent="0.2">
      <c r="A31" s="5" t="s">
        <v>2273</v>
      </c>
      <c r="B31" s="85" t="s">
        <v>1829</v>
      </c>
      <c r="C31" s="446"/>
    </row>
    <row r="32" spans="1:3" ht="15.75" customHeight="1" x14ac:dyDescent="0.2">
      <c r="A32" s="5" t="s">
        <v>2274</v>
      </c>
      <c r="B32" s="85" t="s">
        <v>1830</v>
      </c>
      <c r="C32" s="446"/>
    </row>
    <row r="33" spans="1:3" ht="15.75" customHeight="1" x14ac:dyDescent="0.2">
      <c r="A33" s="5" t="s">
        <v>2275</v>
      </c>
      <c r="B33" s="85" t="s">
        <v>1831</v>
      </c>
      <c r="C33" s="446"/>
    </row>
    <row r="34" spans="1:3" ht="15.75" customHeight="1" x14ac:dyDescent="0.2">
      <c r="A34" s="5" t="s">
        <v>2148</v>
      </c>
      <c r="B34" s="85">
        <v>7964</v>
      </c>
    </row>
    <row r="35" spans="1:3" ht="15.75" customHeight="1" x14ac:dyDescent="0.2">
      <c r="A35" s="5" t="s">
        <v>2149</v>
      </c>
      <c r="B35" s="85">
        <v>7966</v>
      </c>
    </row>
    <row r="36" spans="1:3" ht="15.75" customHeight="1" x14ac:dyDescent="0.2">
      <c r="A36" s="5" t="s">
        <v>2150</v>
      </c>
      <c r="B36" s="85">
        <v>7968</v>
      </c>
    </row>
    <row r="37" spans="1:3" ht="15.75" customHeight="1" x14ac:dyDescent="0.2">
      <c r="A37" s="5" t="s">
        <v>2151</v>
      </c>
      <c r="B37" s="85">
        <v>7970</v>
      </c>
    </row>
    <row r="38" spans="1:3" ht="15.75" customHeight="1" x14ac:dyDescent="0.2">
      <c r="A38" s="5" t="s">
        <v>2152</v>
      </c>
      <c r="B38" s="85">
        <v>7972</v>
      </c>
    </row>
    <row r="39" spans="1:3" ht="15.75" customHeight="1" x14ac:dyDescent="0.2">
      <c r="A39" s="5" t="s">
        <v>2153</v>
      </c>
      <c r="B39" s="85">
        <v>7974</v>
      </c>
    </row>
    <row r="40" spans="1:3" ht="15.75" customHeight="1" x14ac:dyDescent="0.2">
      <c r="A40" s="5" t="s">
        <v>2154</v>
      </c>
      <c r="B40" s="85">
        <v>7976</v>
      </c>
    </row>
    <row r="41" spans="1:3" ht="15.75" customHeight="1" x14ac:dyDescent="0.2">
      <c r="A41" s="5" t="s">
        <v>2155</v>
      </c>
      <c r="B41" s="85">
        <v>7978</v>
      </c>
    </row>
    <row r="42" spans="1:3" ht="15.75" customHeight="1" x14ac:dyDescent="0.2">
      <c r="A42" s="5" t="s">
        <v>2156</v>
      </c>
      <c r="B42" s="85">
        <v>7980</v>
      </c>
    </row>
    <row r="43" spans="1:3" ht="15.75" customHeight="1" x14ac:dyDescent="0.2">
      <c r="A43" s="5" t="s">
        <v>1827</v>
      </c>
      <c r="B43" s="85">
        <v>7982</v>
      </c>
    </row>
    <row r="44" spans="1:3" ht="15.75" customHeight="1" x14ac:dyDescent="0.2">
      <c r="A44" s="188" t="s">
        <v>2157</v>
      </c>
      <c r="B44" s="264" t="s">
        <v>1679</v>
      </c>
    </row>
    <row r="45" spans="1:3" ht="15.75" customHeight="1" x14ac:dyDescent="0.2">
      <c r="A45" s="188" t="s">
        <v>2158</v>
      </c>
      <c r="B45" s="264" t="s">
        <v>1680</v>
      </c>
    </row>
    <row r="46" spans="1:3" ht="15.75" customHeight="1" x14ac:dyDescent="0.2">
      <c r="A46" s="188" t="s">
        <v>2159</v>
      </c>
      <c r="B46" s="264" t="s">
        <v>1681</v>
      </c>
    </row>
    <row r="47" spans="1:3" ht="15.75" customHeight="1" x14ac:dyDescent="0.2">
      <c r="A47" s="188" t="s">
        <v>2160</v>
      </c>
      <c r="B47" s="264" t="s">
        <v>1682</v>
      </c>
    </row>
    <row r="48" spans="1:3" ht="15.75" customHeight="1" x14ac:dyDescent="0.2">
      <c r="A48" s="188" t="s">
        <v>2161</v>
      </c>
      <c r="B48" s="264" t="s">
        <v>1683</v>
      </c>
    </row>
    <row r="49" spans="1:3" ht="15.75" customHeight="1" x14ac:dyDescent="0.2">
      <c r="A49" s="188" t="s">
        <v>2162</v>
      </c>
      <c r="B49" s="264" t="s">
        <v>1684</v>
      </c>
    </row>
    <row r="50" spans="1:3" ht="15.75" customHeight="1" x14ac:dyDescent="0.2">
      <c r="A50" s="188" t="s">
        <v>2163</v>
      </c>
      <c r="B50" s="264" t="s">
        <v>1685</v>
      </c>
    </row>
    <row r="51" spans="1:3" ht="15.75" customHeight="1" x14ac:dyDescent="0.2">
      <c r="A51" s="188" t="s">
        <v>2164</v>
      </c>
      <c r="B51" s="264" t="s">
        <v>1686</v>
      </c>
    </row>
    <row r="52" spans="1:3" ht="15.75" customHeight="1" x14ac:dyDescent="0.2">
      <c r="A52" s="188" t="s">
        <v>2165</v>
      </c>
      <c r="B52" s="264" t="s">
        <v>1687</v>
      </c>
    </row>
    <row r="53" spans="1:3" ht="15.75" customHeight="1" x14ac:dyDescent="0.2">
      <c r="A53" s="188" t="s">
        <v>2166</v>
      </c>
      <c r="B53" s="264" t="s">
        <v>1688</v>
      </c>
    </row>
    <row r="54" spans="1:3" ht="15.75" customHeight="1" x14ac:dyDescent="0.2">
      <c r="A54" s="188" t="s">
        <v>2167</v>
      </c>
      <c r="B54" s="264" t="s">
        <v>1689</v>
      </c>
    </row>
    <row r="55" spans="1:3" ht="15.75" customHeight="1" x14ac:dyDescent="0.2">
      <c r="A55" s="188" t="s">
        <v>2168</v>
      </c>
      <c r="B55" s="264" t="s">
        <v>1690</v>
      </c>
    </row>
    <row r="56" spans="1:3" ht="15.75" customHeight="1" x14ac:dyDescent="0.2">
      <c r="A56" s="5" t="s">
        <v>2169</v>
      </c>
      <c r="B56" s="85">
        <v>7964</v>
      </c>
      <c r="C56" s="343"/>
    </row>
    <row r="57" spans="1:3" ht="15.75" customHeight="1" x14ac:dyDescent="0.2">
      <c r="A57" s="5" t="s">
        <v>2170</v>
      </c>
      <c r="B57" s="85">
        <v>7966</v>
      </c>
    </row>
    <row r="58" spans="1:3" ht="15.75" customHeight="1" x14ac:dyDescent="0.2">
      <c r="A58" s="5" t="s">
        <v>2171</v>
      </c>
      <c r="B58" s="85">
        <v>7968</v>
      </c>
    </row>
    <row r="59" spans="1:3" ht="15.75" customHeight="1" x14ac:dyDescent="0.2">
      <c r="A59" s="5" t="s">
        <v>2172</v>
      </c>
      <c r="B59" s="85">
        <v>7970</v>
      </c>
    </row>
    <row r="60" spans="1:3" ht="15.75" customHeight="1" x14ac:dyDescent="0.2">
      <c r="A60" s="5" t="s">
        <v>2176</v>
      </c>
      <c r="B60" s="85">
        <v>7972</v>
      </c>
    </row>
    <row r="61" spans="1:3" ht="15.75" customHeight="1" x14ac:dyDescent="0.2">
      <c r="A61" s="5" t="s">
        <v>2175</v>
      </c>
      <c r="B61" s="85">
        <v>7974</v>
      </c>
    </row>
    <row r="62" spans="1:3" ht="15.75" customHeight="1" x14ac:dyDescent="0.2">
      <c r="A62" s="5" t="s">
        <v>2174</v>
      </c>
      <c r="B62" s="85">
        <v>7976</v>
      </c>
    </row>
    <row r="63" spans="1:3" ht="15.75" customHeight="1" x14ac:dyDescent="0.2">
      <c r="A63" s="5" t="s">
        <v>2173</v>
      </c>
      <c r="B63" s="85">
        <v>7978</v>
      </c>
    </row>
    <row r="64" spans="1:3" ht="15.75" customHeight="1" x14ac:dyDescent="0.2">
      <c r="A64" s="5" t="s">
        <v>2177</v>
      </c>
      <c r="B64" s="85">
        <v>7980</v>
      </c>
    </row>
    <row r="65" spans="1:3" ht="15.75" customHeight="1" x14ac:dyDescent="0.2">
      <c r="A65" s="5" t="s">
        <v>2178</v>
      </c>
      <c r="B65" s="85">
        <v>7982</v>
      </c>
    </row>
    <row r="66" spans="1:3" ht="15.75" customHeight="1" x14ac:dyDescent="0.2">
      <c r="A66" s="188" t="s">
        <v>2179</v>
      </c>
      <c r="B66" s="264" t="s">
        <v>1679</v>
      </c>
    </row>
    <row r="67" spans="1:3" ht="15.75" customHeight="1" x14ac:dyDescent="0.2">
      <c r="A67" s="188" t="s">
        <v>2180</v>
      </c>
      <c r="B67" s="264" t="s">
        <v>1680</v>
      </c>
    </row>
    <row r="68" spans="1:3" ht="15.75" customHeight="1" x14ac:dyDescent="0.2">
      <c r="A68" s="188" t="s">
        <v>2181</v>
      </c>
      <c r="B68" s="264" t="s">
        <v>1681</v>
      </c>
    </row>
    <row r="69" spans="1:3" ht="15.75" customHeight="1" x14ac:dyDescent="0.2">
      <c r="A69" s="188" t="s">
        <v>2182</v>
      </c>
      <c r="B69" s="264" t="s">
        <v>1682</v>
      </c>
    </row>
    <row r="70" spans="1:3" ht="15.75" customHeight="1" x14ac:dyDescent="0.2">
      <c r="A70" s="188" t="s">
        <v>2183</v>
      </c>
      <c r="B70" s="264" t="s">
        <v>1683</v>
      </c>
    </row>
    <row r="71" spans="1:3" ht="15.75" customHeight="1" x14ac:dyDescent="0.2">
      <c r="A71" s="188" t="s">
        <v>2184</v>
      </c>
      <c r="B71" s="264" t="s">
        <v>1684</v>
      </c>
    </row>
    <row r="72" spans="1:3" ht="15.75" customHeight="1" x14ac:dyDescent="0.2">
      <c r="A72" s="188" t="s">
        <v>2185</v>
      </c>
      <c r="B72" s="264" t="s">
        <v>1685</v>
      </c>
    </row>
    <row r="73" spans="1:3" ht="15.75" customHeight="1" x14ac:dyDescent="0.2">
      <c r="A73" s="188" t="s">
        <v>2186</v>
      </c>
      <c r="B73" s="264" t="s">
        <v>1686</v>
      </c>
    </row>
    <row r="74" spans="1:3" ht="15.75" customHeight="1" x14ac:dyDescent="0.2">
      <c r="A74" s="188" t="s">
        <v>2187</v>
      </c>
      <c r="B74" s="264" t="s">
        <v>1687</v>
      </c>
    </row>
    <row r="75" spans="1:3" ht="15.75" customHeight="1" x14ac:dyDescent="0.2">
      <c r="A75" s="188" t="s">
        <v>2188</v>
      </c>
      <c r="B75" s="264" t="s">
        <v>1688</v>
      </c>
    </row>
    <row r="76" spans="1:3" ht="15.75" customHeight="1" x14ac:dyDescent="0.2">
      <c r="A76" s="188" t="s">
        <v>2189</v>
      </c>
      <c r="B76" s="264" t="s">
        <v>1689</v>
      </c>
    </row>
    <row r="77" spans="1:3" ht="15.75" customHeight="1" x14ac:dyDescent="0.2">
      <c r="A77" s="188" t="s">
        <v>2190</v>
      </c>
      <c r="B77" s="264" t="s">
        <v>1690</v>
      </c>
    </row>
    <row r="78" spans="1:3" ht="15.75" customHeight="1" x14ac:dyDescent="0.2">
      <c r="A78" s="5" t="s">
        <v>1818</v>
      </c>
      <c r="B78" s="85">
        <v>7964</v>
      </c>
      <c r="C78" s="343"/>
    </row>
    <row r="79" spans="1:3" ht="15.75" customHeight="1" x14ac:dyDescent="0.2">
      <c r="A79" s="5" t="s">
        <v>1819</v>
      </c>
      <c r="B79" s="85">
        <v>7966</v>
      </c>
    </row>
    <row r="80" spans="1:3" ht="15.75" customHeight="1" x14ac:dyDescent="0.2">
      <c r="A80" s="5" t="s">
        <v>1820</v>
      </c>
      <c r="B80" s="85">
        <v>7968</v>
      </c>
    </row>
    <row r="81" spans="1:2" ht="15.75" customHeight="1" x14ac:dyDescent="0.2">
      <c r="A81" s="5" t="s">
        <v>1821</v>
      </c>
      <c r="B81" s="85">
        <v>7970</v>
      </c>
    </row>
    <row r="82" spans="1:2" ht="15.75" customHeight="1" x14ac:dyDescent="0.2">
      <c r="A82" s="5" t="s">
        <v>1822</v>
      </c>
      <c r="B82" s="85">
        <v>7972</v>
      </c>
    </row>
    <row r="83" spans="1:2" ht="15.75" customHeight="1" x14ac:dyDescent="0.2">
      <c r="A83" s="5" t="s">
        <v>1823</v>
      </c>
      <c r="B83" s="85">
        <v>7974</v>
      </c>
    </row>
    <row r="84" spans="1:2" ht="15.75" customHeight="1" x14ac:dyDescent="0.2">
      <c r="A84" s="5" t="s">
        <v>1824</v>
      </c>
      <c r="B84" s="85">
        <v>7976</v>
      </c>
    </row>
    <row r="85" spans="1:2" ht="15.75" customHeight="1" x14ac:dyDescent="0.2">
      <c r="A85" s="5" t="s">
        <v>1826</v>
      </c>
      <c r="B85" s="85">
        <v>7978</v>
      </c>
    </row>
    <row r="86" spans="1:2" ht="15.75" customHeight="1" x14ac:dyDescent="0.2">
      <c r="A86" s="5" t="s">
        <v>1825</v>
      </c>
      <c r="B86" s="85">
        <v>7980</v>
      </c>
    </row>
    <row r="87" spans="1:2" ht="15.75" customHeight="1" x14ac:dyDescent="0.2">
      <c r="A87" s="5" t="s">
        <v>1827</v>
      </c>
      <c r="B87" s="85">
        <v>7982</v>
      </c>
    </row>
    <row r="88" spans="1:2" ht="15.75" customHeight="1" x14ac:dyDescent="0.2">
      <c r="A88" s="188" t="s">
        <v>1853</v>
      </c>
      <c r="B88" s="264" t="s">
        <v>1679</v>
      </c>
    </row>
    <row r="89" spans="1:2" ht="15.75" customHeight="1" x14ac:dyDescent="0.2">
      <c r="A89" s="188" t="s">
        <v>1852</v>
      </c>
      <c r="B89" s="264" t="s">
        <v>1680</v>
      </c>
    </row>
    <row r="90" spans="1:2" ht="15.75" customHeight="1" x14ac:dyDescent="0.2">
      <c r="A90" s="188" t="s">
        <v>1851</v>
      </c>
      <c r="B90" s="264" t="s">
        <v>1681</v>
      </c>
    </row>
    <row r="91" spans="1:2" ht="15.75" customHeight="1" x14ac:dyDescent="0.2">
      <c r="A91" s="188" t="s">
        <v>1850</v>
      </c>
      <c r="B91" s="264" t="s">
        <v>1682</v>
      </c>
    </row>
    <row r="92" spans="1:2" ht="15.75" customHeight="1" x14ac:dyDescent="0.2">
      <c r="A92" s="188" t="s">
        <v>1849</v>
      </c>
      <c r="B92" s="264" t="s">
        <v>1683</v>
      </c>
    </row>
    <row r="93" spans="1:2" ht="15.75" customHeight="1" x14ac:dyDescent="0.2">
      <c r="A93" s="188" t="s">
        <v>1848</v>
      </c>
      <c r="B93" s="264" t="s">
        <v>1684</v>
      </c>
    </row>
    <row r="94" spans="1:2" ht="15.75" customHeight="1" x14ac:dyDescent="0.2">
      <c r="A94" s="188" t="s">
        <v>1847</v>
      </c>
      <c r="B94" s="264" t="s">
        <v>1685</v>
      </c>
    </row>
    <row r="95" spans="1:2" ht="15.75" customHeight="1" x14ac:dyDescent="0.2">
      <c r="A95" s="188" t="s">
        <v>1846</v>
      </c>
      <c r="B95" s="264" t="s">
        <v>1686</v>
      </c>
    </row>
    <row r="96" spans="1:2" ht="15.75" customHeight="1" x14ac:dyDescent="0.2">
      <c r="A96" s="188" t="s">
        <v>1845</v>
      </c>
      <c r="B96" s="264" t="s">
        <v>1687</v>
      </c>
    </row>
    <row r="97" spans="1:2" ht="15.75" customHeight="1" x14ac:dyDescent="0.2">
      <c r="A97" s="188" t="s">
        <v>1844</v>
      </c>
      <c r="B97" s="264" t="s">
        <v>1688</v>
      </c>
    </row>
    <row r="98" spans="1:2" ht="15.75" customHeight="1" x14ac:dyDescent="0.2">
      <c r="A98" s="188" t="s">
        <v>1843</v>
      </c>
      <c r="B98" s="264" t="s">
        <v>1689</v>
      </c>
    </row>
    <row r="99" spans="1:2" ht="15.75" customHeight="1" x14ac:dyDescent="0.2">
      <c r="A99" s="188" t="s">
        <v>1842</v>
      </c>
      <c r="B99" s="264" t="s">
        <v>1690</v>
      </c>
    </row>
    <row r="100" spans="1:2" ht="15.75" customHeight="1" x14ac:dyDescent="0.2">
      <c r="A100" s="188" t="s">
        <v>1836</v>
      </c>
      <c r="B100" s="264" t="s">
        <v>1691</v>
      </c>
    </row>
    <row r="101" spans="1:2" ht="15.75" customHeight="1" x14ac:dyDescent="0.2">
      <c r="A101" s="188" t="s">
        <v>1837</v>
      </c>
      <c r="B101" s="264" t="s">
        <v>1692</v>
      </c>
    </row>
    <row r="102" spans="1:2" ht="15.75" customHeight="1" x14ac:dyDescent="0.2">
      <c r="A102" s="188" t="s">
        <v>1838</v>
      </c>
      <c r="B102" s="264" t="s">
        <v>1693</v>
      </c>
    </row>
    <row r="103" spans="1:2" ht="15.75" customHeight="1" x14ac:dyDescent="0.2">
      <c r="A103" s="188" t="s">
        <v>1839</v>
      </c>
      <c r="B103" s="264" t="s">
        <v>1694</v>
      </c>
    </row>
    <row r="104" spans="1:2" ht="15.75" customHeight="1" x14ac:dyDescent="0.2">
      <c r="A104" s="188" t="s">
        <v>1840</v>
      </c>
      <c r="B104" s="264" t="s">
        <v>1695</v>
      </c>
    </row>
    <row r="105" spans="1:2" ht="15.75" customHeight="1" x14ac:dyDescent="0.2">
      <c r="A105" s="188" t="s">
        <v>1841</v>
      </c>
      <c r="B105" s="264" t="s">
        <v>1696</v>
      </c>
    </row>
    <row r="106" spans="1:2" ht="15.75" customHeight="1" x14ac:dyDescent="0.2">
      <c r="A106" s="5" t="s">
        <v>1832</v>
      </c>
      <c r="B106" s="85" t="s">
        <v>1828</v>
      </c>
    </row>
    <row r="107" spans="1:2" ht="15.75" customHeight="1" x14ac:dyDescent="0.2">
      <c r="A107" s="5" t="s">
        <v>1833</v>
      </c>
      <c r="B107" s="85" t="s">
        <v>1829</v>
      </c>
    </row>
    <row r="108" spans="1:2" ht="15.75" customHeight="1" x14ac:dyDescent="0.2">
      <c r="A108" s="5" t="s">
        <v>1834</v>
      </c>
      <c r="B108" s="85" t="s">
        <v>1830</v>
      </c>
    </row>
    <row r="109" spans="1:2" ht="15.75" customHeight="1" x14ac:dyDescent="0.2">
      <c r="A109" s="5" t="s">
        <v>1835</v>
      </c>
      <c r="B109" s="85" t="s">
        <v>1831</v>
      </c>
    </row>
    <row r="110" spans="1:2" ht="15.75" customHeight="1" x14ac:dyDescent="0.2">
      <c r="A110" s="188" t="s">
        <v>1697</v>
      </c>
      <c r="B110" s="264" t="s">
        <v>1679</v>
      </c>
    </row>
    <row r="111" spans="1:2" ht="15.75" customHeight="1" x14ac:dyDescent="0.2">
      <c r="A111" s="188" t="s">
        <v>1698</v>
      </c>
      <c r="B111" s="264" t="s">
        <v>1680</v>
      </c>
    </row>
    <row r="112" spans="1:2" ht="15.75" customHeight="1" x14ac:dyDescent="0.2">
      <c r="A112" s="188" t="s">
        <v>1699</v>
      </c>
      <c r="B112" s="264" t="s">
        <v>1681</v>
      </c>
    </row>
    <row r="113" spans="1:2" ht="15.75" customHeight="1" x14ac:dyDescent="0.2">
      <c r="A113" s="188" t="s">
        <v>1700</v>
      </c>
      <c r="B113" s="264" t="s">
        <v>1682</v>
      </c>
    </row>
    <row r="114" spans="1:2" ht="15.75" customHeight="1" x14ac:dyDescent="0.2">
      <c r="A114" s="188" t="s">
        <v>1701</v>
      </c>
      <c r="B114" s="264" t="s">
        <v>1683</v>
      </c>
    </row>
    <row r="115" spans="1:2" ht="15.75" customHeight="1" x14ac:dyDescent="0.2">
      <c r="A115" s="188" t="s">
        <v>1702</v>
      </c>
      <c r="B115" s="264" t="s">
        <v>1684</v>
      </c>
    </row>
    <row r="116" spans="1:2" ht="15.75" customHeight="1" x14ac:dyDescent="0.2">
      <c r="A116" s="5" t="s">
        <v>1669</v>
      </c>
      <c r="B116" s="1">
        <v>7964</v>
      </c>
    </row>
    <row r="117" spans="1:2" ht="15.75" customHeight="1" x14ac:dyDescent="0.2">
      <c r="A117" s="5" t="s">
        <v>1670</v>
      </c>
      <c r="B117" s="1">
        <v>7966</v>
      </c>
    </row>
    <row r="118" spans="1:2" ht="15.75" customHeight="1" x14ac:dyDescent="0.2">
      <c r="A118" s="5" t="s">
        <v>1671</v>
      </c>
      <c r="B118" s="1">
        <v>7968</v>
      </c>
    </row>
    <row r="119" spans="1:2" ht="15.75" customHeight="1" x14ac:dyDescent="0.2">
      <c r="A119" s="5" t="s">
        <v>1678</v>
      </c>
      <c r="B119" s="1">
        <v>7970</v>
      </c>
    </row>
    <row r="120" spans="1:2" ht="15.75" customHeight="1" x14ac:dyDescent="0.2">
      <c r="A120" s="5" t="s">
        <v>1677</v>
      </c>
      <c r="B120" s="1">
        <v>7972</v>
      </c>
    </row>
    <row r="121" spans="1:2" ht="15.75" customHeight="1" x14ac:dyDescent="0.2">
      <c r="A121" s="5" t="s">
        <v>1676</v>
      </c>
      <c r="B121" s="1">
        <v>7974</v>
      </c>
    </row>
    <row r="122" spans="1:2" ht="15.75" customHeight="1" x14ac:dyDescent="0.2">
      <c r="A122" s="5" t="s">
        <v>1675</v>
      </c>
      <c r="B122" s="1">
        <v>7976</v>
      </c>
    </row>
    <row r="123" spans="1:2" ht="15.75" customHeight="1" x14ac:dyDescent="0.2">
      <c r="A123" s="5" t="s">
        <v>1674</v>
      </c>
      <c r="B123" s="1">
        <v>7978</v>
      </c>
    </row>
    <row r="124" spans="1:2" ht="15.75" customHeight="1" x14ac:dyDescent="0.2">
      <c r="A124" s="5" t="s">
        <v>1673</v>
      </c>
      <c r="B124" s="1">
        <v>7980</v>
      </c>
    </row>
    <row r="125" spans="1:2" ht="15.75" customHeight="1" x14ac:dyDescent="0.2">
      <c r="A125" s="5" t="s">
        <v>1672</v>
      </c>
      <c r="B125" s="1">
        <v>7982</v>
      </c>
    </row>
    <row r="126" spans="1:2" ht="15.75" customHeight="1" x14ac:dyDescent="0.2">
      <c r="A126" s="188" t="s">
        <v>1703</v>
      </c>
      <c r="B126" s="264" t="s">
        <v>1685</v>
      </c>
    </row>
    <row r="127" spans="1:2" ht="15.75" customHeight="1" x14ac:dyDescent="0.2">
      <c r="A127" s="188" t="s">
        <v>1704</v>
      </c>
      <c r="B127" s="264" t="s">
        <v>1686</v>
      </c>
    </row>
    <row r="128" spans="1:2" ht="15.75" customHeight="1" x14ac:dyDescent="0.2">
      <c r="A128" s="188" t="s">
        <v>1705</v>
      </c>
      <c r="B128" s="264" t="s">
        <v>1687</v>
      </c>
    </row>
    <row r="129" spans="1:2" ht="15.75" customHeight="1" x14ac:dyDescent="0.2">
      <c r="A129" s="188" t="s">
        <v>1706</v>
      </c>
      <c r="B129" s="264" t="s">
        <v>1688</v>
      </c>
    </row>
    <row r="130" spans="1:2" ht="15.75" customHeight="1" x14ac:dyDescent="0.2">
      <c r="A130" s="188" t="s">
        <v>1707</v>
      </c>
      <c r="B130" s="264" t="s">
        <v>1689</v>
      </c>
    </row>
    <row r="131" spans="1:2" ht="15.75" customHeight="1" x14ac:dyDescent="0.2">
      <c r="A131" s="188" t="s">
        <v>1708</v>
      </c>
      <c r="B131" s="264" t="s">
        <v>1690</v>
      </c>
    </row>
    <row r="132" spans="1:2" ht="15.75" customHeight="1" x14ac:dyDescent="0.2">
      <c r="A132" s="5" t="s">
        <v>1460</v>
      </c>
      <c r="B132" s="1">
        <v>7964</v>
      </c>
    </row>
    <row r="133" spans="1:2" ht="15.75" customHeight="1" x14ac:dyDescent="0.2">
      <c r="A133" s="5" t="s">
        <v>1461</v>
      </c>
      <c r="B133" s="1">
        <v>7966</v>
      </c>
    </row>
    <row r="134" spans="1:2" ht="15.75" customHeight="1" x14ac:dyDescent="0.2">
      <c r="A134" s="5" t="s">
        <v>1462</v>
      </c>
      <c r="B134" s="1">
        <v>7968</v>
      </c>
    </row>
    <row r="135" spans="1:2" ht="15.75" customHeight="1" x14ac:dyDescent="0.2">
      <c r="A135" s="5" t="s">
        <v>1463</v>
      </c>
      <c r="B135" s="1">
        <v>7970</v>
      </c>
    </row>
    <row r="136" spans="1:2" ht="15.75" customHeight="1" x14ac:dyDescent="0.2">
      <c r="A136" s="5" t="s">
        <v>1464</v>
      </c>
      <c r="B136" s="1">
        <v>7972</v>
      </c>
    </row>
    <row r="137" spans="1:2" ht="15.75" customHeight="1" x14ac:dyDescent="0.2">
      <c r="A137" s="5" t="s">
        <v>1465</v>
      </c>
      <c r="B137" s="1">
        <v>7974</v>
      </c>
    </row>
    <row r="138" spans="1:2" ht="15.75" customHeight="1" x14ac:dyDescent="0.2">
      <c r="A138" s="5" t="s">
        <v>1466</v>
      </c>
      <c r="B138" s="1">
        <v>7976</v>
      </c>
    </row>
    <row r="139" spans="1:2" ht="15.75" customHeight="1" x14ac:dyDescent="0.2">
      <c r="A139" s="5" t="s">
        <v>1467</v>
      </c>
      <c r="B139" s="1">
        <v>7978</v>
      </c>
    </row>
    <row r="140" spans="1:2" ht="15.75" customHeight="1" x14ac:dyDescent="0.2">
      <c r="A140" s="5" t="s">
        <v>1468</v>
      </c>
      <c r="B140" s="1">
        <v>7980</v>
      </c>
    </row>
    <row r="141" spans="1:2" ht="15.75" customHeight="1" x14ac:dyDescent="0.2">
      <c r="A141" s="5" t="s">
        <v>1459</v>
      </c>
      <c r="B141" s="1">
        <v>7982</v>
      </c>
    </row>
    <row r="142" spans="1:2" s="182" customFormat="1" ht="15.75" customHeight="1" x14ac:dyDescent="0.2">
      <c r="A142" s="5" t="s">
        <v>1299</v>
      </c>
      <c r="B142" s="1">
        <v>7964</v>
      </c>
    </row>
    <row r="143" spans="1:2" s="182" customFormat="1" ht="15.75" customHeight="1" x14ac:dyDescent="0.2">
      <c r="A143" s="5" t="s">
        <v>1298</v>
      </c>
      <c r="B143" s="1">
        <v>7966</v>
      </c>
    </row>
    <row r="144" spans="1:2" s="182" customFormat="1" ht="15.75" customHeight="1" x14ac:dyDescent="0.2">
      <c r="A144" s="5" t="s">
        <v>1297</v>
      </c>
      <c r="B144" s="1">
        <v>7968</v>
      </c>
    </row>
    <row r="145" spans="1:2" s="182" customFormat="1" ht="15.75" customHeight="1" x14ac:dyDescent="0.2">
      <c r="A145" s="5" t="s">
        <v>1296</v>
      </c>
      <c r="B145" s="1">
        <v>7970</v>
      </c>
    </row>
    <row r="146" spans="1:2" s="182" customFormat="1" ht="15.75" customHeight="1" x14ac:dyDescent="0.2">
      <c r="A146" s="5" t="s">
        <v>1295</v>
      </c>
      <c r="B146" s="1">
        <v>7972</v>
      </c>
    </row>
    <row r="147" spans="1:2" s="182" customFormat="1" ht="15.75" customHeight="1" x14ac:dyDescent="0.2">
      <c r="A147" s="5" t="s">
        <v>1294</v>
      </c>
      <c r="B147" s="1">
        <v>7974</v>
      </c>
    </row>
    <row r="148" spans="1:2" s="182" customFormat="1" ht="15.75" customHeight="1" x14ac:dyDescent="0.2">
      <c r="A148" s="5" t="s">
        <v>1293</v>
      </c>
      <c r="B148" s="1">
        <v>7976</v>
      </c>
    </row>
    <row r="149" spans="1:2" s="182" customFormat="1" ht="15.75" customHeight="1" x14ac:dyDescent="0.2">
      <c r="A149" s="5" t="s">
        <v>1292</v>
      </c>
      <c r="B149" s="1">
        <v>7978</v>
      </c>
    </row>
    <row r="150" spans="1:2" s="182" customFormat="1" ht="15.75" customHeight="1" x14ac:dyDescent="0.2">
      <c r="A150" s="5" t="s">
        <v>1291</v>
      </c>
      <c r="B150" s="1">
        <v>7980</v>
      </c>
    </row>
    <row r="151" spans="1:2" s="182" customFormat="1" ht="15.75" customHeight="1" x14ac:dyDescent="0.2">
      <c r="A151" s="5" t="s">
        <v>1290</v>
      </c>
      <c r="B151" s="1">
        <v>7982</v>
      </c>
    </row>
    <row r="152" spans="1:2" ht="15.75" customHeight="1" x14ac:dyDescent="0.2">
      <c r="A152" s="5" t="s">
        <v>1205</v>
      </c>
      <c r="B152" s="1">
        <v>7964</v>
      </c>
    </row>
    <row r="153" spans="1:2" ht="15.75" customHeight="1" x14ac:dyDescent="0.2">
      <c r="A153" s="5" t="s">
        <v>1206</v>
      </c>
      <c r="B153" s="1">
        <v>7966</v>
      </c>
    </row>
    <row r="154" spans="1:2" ht="15.75" customHeight="1" x14ac:dyDescent="0.2">
      <c r="A154" s="5" t="s">
        <v>1207</v>
      </c>
      <c r="B154" s="1">
        <v>7968</v>
      </c>
    </row>
    <row r="155" spans="1:2" ht="15.75" customHeight="1" x14ac:dyDescent="0.2">
      <c r="A155" s="5" t="s">
        <v>1208</v>
      </c>
      <c r="B155" s="1">
        <v>7970</v>
      </c>
    </row>
    <row r="156" spans="1:2" ht="15.75" customHeight="1" x14ac:dyDescent="0.2">
      <c r="A156" s="5" t="s">
        <v>1209</v>
      </c>
      <c r="B156" s="1">
        <v>7972</v>
      </c>
    </row>
    <row r="157" spans="1:2" ht="15.75" customHeight="1" x14ac:dyDescent="0.2">
      <c r="A157" s="5" t="s">
        <v>1210</v>
      </c>
      <c r="B157" s="1">
        <v>7974</v>
      </c>
    </row>
    <row r="158" spans="1:2" ht="15.75" customHeight="1" x14ac:dyDescent="0.2">
      <c r="A158" s="5" t="s">
        <v>1211</v>
      </c>
      <c r="B158" s="1">
        <v>7976</v>
      </c>
    </row>
    <row r="159" spans="1:2" ht="15.75" customHeight="1" x14ac:dyDescent="0.2">
      <c r="A159" s="5" t="s">
        <v>1213</v>
      </c>
      <c r="B159" s="1">
        <v>7978</v>
      </c>
    </row>
    <row r="160" spans="1:2" ht="15.75" customHeight="1" x14ac:dyDescent="0.2">
      <c r="A160" s="5" t="s">
        <v>1212</v>
      </c>
      <c r="B160" s="1">
        <v>7980</v>
      </c>
    </row>
    <row r="161" spans="1:2" x14ac:dyDescent="0.2">
      <c r="A161" s="5" t="s">
        <v>1214</v>
      </c>
      <c r="B161" s="1">
        <v>7982</v>
      </c>
    </row>
    <row r="162" spans="1:2" x14ac:dyDescent="0.2">
      <c r="A162" s="5" t="s">
        <v>1156</v>
      </c>
      <c r="B162" s="1">
        <v>7964</v>
      </c>
    </row>
    <row r="163" spans="1:2" x14ac:dyDescent="0.2">
      <c r="A163" s="5" t="s">
        <v>1157</v>
      </c>
      <c r="B163" s="1">
        <v>7966</v>
      </c>
    </row>
    <row r="164" spans="1:2" x14ac:dyDescent="0.2">
      <c r="A164" s="5" t="s">
        <v>1158</v>
      </c>
      <c r="B164" s="1">
        <v>7968</v>
      </c>
    </row>
    <row r="165" spans="1:2" x14ac:dyDescent="0.2">
      <c r="A165" s="5" t="s">
        <v>1159</v>
      </c>
      <c r="B165" s="1">
        <v>7970</v>
      </c>
    </row>
    <row r="166" spans="1:2" x14ac:dyDescent="0.2">
      <c r="A166" s="5" t="s">
        <v>1160</v>
      </c>
      <c r="B166" s="1">
        <v>7972</v>
      </c>
    </row>
    <row r="167" spans="1:2" x14ac:dyDescent="0.2">
      <c r="A167" s="5" t="s">
        <v>1161</v>
      </c>
      <c r="B167" s="1">
        <v>7974</v>
      </c>
    </row>
    <row r="168" spans="1:2" x14ac:dyDescent="0.2">
      <c r="A168" s="5" t="s">
        <v>1162</v>
      </c>
      <c r="B168" s="1">
        <v>7976</v>
      </c>
    </row>
    <row r="169" spans="1:2" x14ac:dyDescent="0.2">
      <c r="A169" s="5" t="s">
        <v>1163</v>
      </c>
      <c r="B169" s="1">
        <v>7978</v>
      </c>
    </row>
    <row r="170" spans="1:2" x14ac:dyDescent="0.2">
      <c r="A170" s="5" t="s">
        <v>1164</v>
      </c>
      <c r="B170" s="1">
        <v>7980</v>
      </c>
    </row>
    <row r="171" spans="1:2" x14ac:dyDescent="0.2">
      <c r="A171" s="5" t="s">
        <v>1165</v>
      </c>
      <c r="B171" s="1">
        <v>7982</v>
      </c>
    </row>
    <row r="172" spans="1:2" x14ac:dyDescent="0.2">
      <c r="A172" s="5" t="s">
        <v>1129</v>
      </c>
      <c r="B172" s="1">
        <v>7964</v>
      </c>
    </row>
    <row r="173" spans="1:2" x14ac:dyDescent="0.2">
      <c r="A173" s="5" t="s">
        <v>1128</v>
      </c>
      <c r="B173" s="1">
        <v>7966</v>
      </c>
    </row>
    <row r="174" spans="1:2" x14ac:dyDescent="0.2">
      <c r="A174" s="5" t="s">
        <v>1127</v>
      </c>
      <c r="B174" s="1">
        <v>7968</v>
      </c>
    </row>
    <row r="175" spans="1:2" x14ac:dyDescent="0.2">
      <c r="A175" s="5" t="s">
        <v>1126</v>
      </c>
      <c r="B175" s="1">
        <v>7970</v>
      </c>
    </row>
    <row r="176" spans="1:2" x14ac:dyDescent="0.2">
      <c r="A176" s="5" t="s">
        <v>1125</v>
      </c>
      <c r="B176" s="1">
        <v>7972</v>
      </c>
    </row>
    <row r="177" spans="1:2" x14ac:dyDescent="0.2">
      <c r="A177" s="5" t="s">
        <v>1124</v>
      </c>
      <c r="B177" s="1">
        <v>7974</v>
      </c>
    </row>
    <row r="178" spans="1:2" x14ac:dyDescent="0.2">
      <c r="A178" s="5" t="s">
        <v>1123</v>
      </c>
      <c r="B178" s="1">
        <v>7976</v>
      </c>
    </row>
    <row r="179" spans="1:2" x14ac:dyDescent="0.2">
      <c r="A179" s="5" t="s">
        <v>1122</v>
      </c>
      <c r="B179" s="1">
        <v>7978</v>
      </c>
    </row>
    <row r="180" spans="1:2" x14ac:dyDescent="0.2">
      <c r="A180" s="5" t="s">
        <v>1121</v>
      </c>
      <c r="B180" s="1">
        <v>7980</v>
      </c>
    </row>
  </sheetData>
  <sheetProtection password="E451"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3"/>
  <sheetViews>
    <sheetView workbookViewId="0">
      <selection activeCell="A2" sqref="A2:B3"/>
    </sheetView>
  </sheetViews>
  <sheetFormatPr defaultRowHeight="12.75" x14ac:dyDescent="0.2"/>
  <cols>
    <col min="1" max="1" width="44.7109375" customWidth="1"/>
    <col min="2" max="2" width="11.85546875" customWidth="1"/>
  </cols>
  <sheetData>
    <row r="1" spans="1:2" x14ac:dyDescent="0.2">
      <c r="A1" s="137" t="s">
        <v>1245</v>
      </c>
      <c r="B1" s="137" t="s">
        <v>951</v>
      </c>
    </row>
    <row r="2" spans="1:2" ht="15" x14ac:dyDescent="0.25">
      <c r="A2" s="189" t="s">
        <v>1246</v>
      </c>
      <c r="B2">
        <v>7812</v>
      </c>
    </row>
    <row r="3" spans="1:2" ht="15" x14ac:dyDescent="0.25">
      <c r="A3" s="189" t="s">
        <v>1247</v>
      </c>
      <c r="B3">
        <v>7816</v>
      </c>
    </row>
  </sheetData>
  <sheetProtection password="E451" sheet="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7"/>
  <sheetViews>
    <sheetView workbookViewId="0">
      <pane ySplit="1" topLeftCell="A2" activePane="bottomLeft" state="frozen"/>
      <selection pane="bottomLeft" activeCell="A2" sqref="A2"/>
    </sheetView>
  </sheetViews>
  <sheetFormatPr defaultRowHeight="12.75" x14ac:dyDescent="0.2"/>
  <cols>
    <col min="1" max="1" width="27.5703125" customWidth="1"/>
  </cols>
  <sheetData>
    <row r="1" spans="1:2" x14ac:dyDescent="0.2">
      <c r="A1" t="s">
        <v>1765</v>
      </c>
      <c r="B1" t="s">
        <v>1766</v>
      </c>
    </row>
    <row r="2" spans="1:2" x14ac:dyDescent="0.2">
      <c r="A2" s="38" t="s">
        <v>207</v>
      </c>
      <c r="B2" t="s">
        <v>208</v>
      </c>
    </row>
    <row r="3" spans="1:2" x14ac:dyDescent="0.2">
      <c r="A3" s="30" t="s">
        <v>790</v>
      </c>
      <c r="B3" t="s">
        <v>209</v>
      </c>
    </row>
    <row r="4" spans="1:2" x14ac:dyDescent="0.2">
      <c r="A4" s="30" t="s">
        <v>791</v>
      </c>
      <c r="B4" t="s">
        <v>210</v>
      </c>
    </row>
    <row r="5" spans="1:2" x14ac:dyDescent="0.2">
      <c r="A5" s="30" t="s">
        <v>792</v>
      </c>
      <c r="B5" t="s">
        <v>211</v>
      </c>
    </row>
    <row r="6" spans="1:2" x14ac:dyDescent="0.2">
      <c r="A6" s="30" t="s">
        <v>212</v>
      </c>
      <c r="B6" t="s">
        <v>213</v>
      </c>
    </row>
    <row r="7" spans="1:2" x14ac:dyDescent="0.2">
      <c r="A7" s="38" t="s">
        <v>790</v>
      </c>
      <c r="B7" s="39" t="s">
        <v>219</v>
      </c>
    </row>
    <row r="8" spans="1:2" x14ac:dyDescent="0.2">
      <c r="A8" s="30" t="s">
        <v>791</v>
      </c>
      <c r="B8" s="31" t="s">
        <v>220</v>
      </c>
    </row>
    <row r="9" spans="1:2" x14ac:dyDescent="0.2">
      <c r="A9" s="30" t="s">
        <v>792</v>
      </c>
      <c r="B9" s="31" t="s">
        <v>221</v>
      </c>
    </row>
    <row r="10" spans="1:2" x14ac:dyDescent="0.2">
      <c r="A10" s="30" t="s">
        <v>793</v>
      </c>
      <c r="B10" s="31" t="s">
        <v>794</v>
      </c>
    </row>
    <row r="11" spans="1:2" x14ac:dyDescent="0.2">
      <c r="A11" s="30" t="s">
        <v>1203</v>
      </c>
      <c r="B11" s="31" t="s">
        <v>225</v>
      </c>
    </row>
    <row r="12" spans="1:2" x14ac:dyDescent="0.2">
      <c r="A12" s="30" t="s">
        <v>887</v>
      </c>
      <c r="B12" s="31">
        <v>3800</v>
      </c>
    </row>
    <row r="13" spans="1:2" x14ac:dyDescent="0.2">
      <c r="A13" s="30" t="s">
        <v>1191</v>
      </c>
      <c r="B13" s="31">
        <v>3802</v>
      </c>
    </row>
    <row r="14" spans="1:2" x14ac:dyDescent="0.2">
      <c r="A14" s="30" t="s">
        <v>227</v>
      </c>
      <c r="B14" s="31">
        <v>3804</v>
      </c>
    </row>
    <row r="15" spans="1:2" x14ac:dyDescent="0.2">
      <c r="A15" s="30" t="s">
        <v>228</v>
      </c>
      <c r="B15" s="31">
        <v>3806</v>
      </c>
    </row>
    <row r="16" spans="1:2" x14ac:dyDescent="0.2">
      <c r="A16" s="30" t="s">
        <v>15</v>
      </c>
      <c r="B16" s="31">
        <v>3810</v>
      </c>
    </row>
    <row r="17" spans="1:3" x14ac:dyDescent="0.2">
      <c r="A17" s="30" t="s">
        <v>1622</v>
      </c>
      <c r="B17" s="31">
        <v>7320</v>
      </c>
    </row>
    <row r="18" spans="1:3" x14ac:dyDescent="0.2">
      <c r="A18" s="80" t="s">
        <v>963</v>
      </c>
      <c r="B18" s="84" t="s">
        <v>959</v>
      </c>
      <c r="C18" s="85" t="s">
        <v>960</v>
      </c>
    </row>
    <row r="19" spans="1:3" x14ac:dyDescent="0.2">
      <c r="A19" s="80" t="s">
        <v>964</v>
      </c>
      <c r="B19" s="84" t="s">
        <v>961</v>
      </c>
      <c r="C19" s="85" t="s">
        <v>962</v>
      </c>
    </row>
    <row r="20" spans="1:3" x14ac:dyDescent="0.2">
      <c r="A20" s="80" t="s">
        <v>965</v>
      </c>
      <c r="B20" s="84" t="s">
        <v>966</v>
      </c>
      <c r="C20" s="85" t="s">
        <v>967</v>
      </c>
    </row>
    <row r="21" spans="1:3" x14ac:dyDescent="0.2">
      <c r="A21" s="80" t="s">
        <v>978</v>
      </c>
      <c r="B21" s="84" t="s">
        <v>968</v>
      </c>
      <c r="C21" s="85" t="s">
        <v>969</v>
      </c>
    </row>
    <row r="22" spans="1:3" x14ac:dyDescent="0.2">
      <c r="A22" s="80" t="s">
        <v>979</v>
      </c>
      <c r="B22" s="84" t="s">
        <v>970</v>
      </c>
      <c r="C22" s="85" t="s">
        <v>971</v>
      </c>
    </row>
    <row r="23" spans="1:3" x14ac:dyDescent="0.2">
      <c r="A23" s="80" t="s">
        <v>980</v>
      </c>
      <c r="B23" s="84" t="s">
        <v>972</v>
      </c>
      <c r="C23" s="85" t="s">
        <v>973</v>
      </c>
    </row>
    <row r="24" spans="1:3" x14ac:dyDescent="0.2">
      <c r="A24" s="80" t="s">
        <v>915</v>
      </c>
      <c r="B24" s="84" t="s">
        <v>974</v>
      </c>
      <c r="C24" s="85" t="s">
        <v>975</v>
      </c>
    </row>
    <row r="25" spans="1:3" x14ac:dyDescent="0.2">
      <c r="A25" s="80" t="s">
        <v>918</v>
      </c>
      <c r="B25" s="84" t="s">
        <v>976</v>
      </c>
      <c r="C25" s="85" t="s">
        <v>977</v>
      </c>
    </row>
    <row r="26" spans="1:3" x14ac:dyDescent="0.2">
      <c r="A26" s="89" t="s">
        <v>1231</v>
      </c>
      <c r="B26" s="85" t="s">
        <v>1229</v>
      </c>
      <c r="C26" s="85" t="s">
        <v>1230</v>
      </c>
    </row>
    <row r="27" spans="1:3" x14ac:dyDescent="0.2">
      <c r="A27" s="89" t="s">
        <v>1234</v>
      </c>
      <c r="B27" s="85" t="s">
        <v>1232</v>
      </c>
      <c r="C27" s="85" t="s">
        <v>1233</v>
      </c>
    </row>
    <row r="28" spans="1:3" x14ac:dyDescent="0.2">
      <c r="A28" s="80" t="s">
        <v>963</v>
      </c>
      <c r="B28" s="85" t="s">
        <v>960</v>
      </c>
    </row>
    <row r="29" spans="1:3" x14ac:dyDescent="0.2">
      <c r="A29" s="80" t="s">
        <v>964</v>
      </c>
      <c r="B29" s="85" t="s">
        <v>962</v>
      </c>
    </row>
    <row r="30" spans="1:3" x14ac:dyDescent="0.2">
      <c r="A30" s="80" t="s">
        <v>965</v>
      </c>
      <c r="B30" s="85" t="s">
        <v>967</v>
      </c>
    </row>
    <row r="31" spans="1:3" x14ac:dyDescent="0.2">
      <c r="A31" s="80" t="s">
        <v>978</v>
      </c>
      <c r="B31" s="85" t="s">
        <v>969</v>
      </c>
    </row>
    <row r="32" spans="1:3" x14ac:dyDescent="0.2">
      <c r="A32" s="80" t="s">
        <v>979</v>
      </c>
      <c r="B32" s="85" t="s">
        <v>971</v>
      </c>
    </row>
    <row r="33" spans="1:2" x14ac:dyDescent="0.2">
      <c r="A33" s="80" t="s">
        <v>980</v>
      </c>
      <c r="B33" s="85" t="s">
        <v>973</v>
      </c>
    </row>
    <row r="34" spans="1:2" x14ac:dyDescent="0.2">
      <c r="A34" s="80" t="s">
        <v>915</v>
      </c>
      <c r="B34" s="85" t="s">
        <v>975</v>
      </c>
    </row>
    <row r="35" spans="1:2" x14ac:dyDescent="0.2">
      <c r="A35" s="80" t="s">
        <v>918</v>
      </c>
      <c r="B35" s="85" t="s">
        <v>977</v>
      </c>
    </row>
    <row r="36" spans="1:2" x14ac:dyDescent="0.2">
      <c r="A36" s="89" t="s">
        <v>1231</v>
      </c>
      <c r="B36" s="85" t="s">
        <v>1230</v>
      </c>
    </row>
    <row r="37" spans="1:2" x14ac:dyDescent="0.2">
      <c r="A37" s="89" t="s">
        <v>1234</v>
      </c>
      <c r="B37" s="85" t="s">
        <v>1233</v>
      </c>
    </row>
    <row r="38" spans="1:2" x14ac:dyDescent="0.2">
      <c r="A38" s="89" t="s">
        <v>688</v>
      </c>
      <c r="B38" s="82" t="s">
        <v>1143</v>
      </c>
    </row>
    <row r="39" spans="1:2" x14ac:dyDescent="0.2">
      <c r="A39" s="89" t="s">
        <v>894</v>
      </c>
      <c r="B39" s="82" t="s">
        <v>1145</v>
      </c>
    </row>
    <row r="40" spans="1:2" x14ac:dyDescent="0.2">
      <c r="A40" s="80" t="s">
        <v>1752</v>
      </c>
      <c r="B40" s="82" t="s">
        <v>1751</v>
      </c>
    </row>
    <row r="41" spans="1:2" x14ac:dyDescent="0.2">
      <c r="A41" s="89" t="s">
        <v>688</v>
      </c>
      <c r="B41" s="82" t="s">
        <v>1144</v>
      </c>
    </row>
    <row r="42" spans="1:2" x14ac:dyDescent="0.2">
      <c r="A42" s="89" t="s">
        <v>894</v>
      </c>
      <c r="B42" s="82" t="s">
        <v>1146</v>
      </c>
    </row>
    <row r="43" spans="1:2" x14ac:dyDescent="0.2">
      <c r="A43" s="80" t="s">
        <v>1752</v>
      </c>
      <c r="B43" s="82" t="s">
        <v>1753</v>
      </c>
    </row>
    <row r="44" spans="1:2" ht="30" x14ac:dyDescent="0.25">
      <c r="A44" s="189" t="s">
        <v>1246</v>
      </c>
      <c r="B44">
        <v>7812</v>
      </c>
    </row>
    <row r="45" spans="1:2" ht="30" x14ac:dyDescent="0.25">
      <c r="A45" s="189" t="s">
        <v>1247</v>
      </c>
      <c r="B45">
        <v>7816</v>
      </c>
    </row>
    <row r="46" spans="1:2" x14ac:dyDescent="0.2">
      <c r="A46" s="5" t="s">
        <v>1669</v>
      </c>
      <c r="B46" s="1">
        <v>7964</v>
      </c>
    </row>
    <row r="47" spans="1:2" x14ac:dyDescent="0.2">
      <c r="A47" s="5" t="s">
        <v>1670</v>
      </c>
      <c r="B47" s="1">
        <v>7966</v>
      </c>
    </row>
    <row r="48" spans="1:2" x14ac:dyDescent="0.2">
      <c r="A48" s="5" t="s">
        <v>1671</v>
      </c>
      <c r="B48" s="1">
        <v>7968</v>
      </c>
    </row>
    <row r="49" spans="1:2" x14ac:dyDescent="0.2">
      <c r="A49" s="5" t="s">
        <v>1678</v>
      </c>
      <c r="B49" s="1">
        <v>7970</v>
      </c>
    </row>
    <row r="50" spans="1:2" x14ac:dyDescent="0.2">
      <c r="A50" s="5" t="s">
        <v>1677</v>
      </c>
      <c r="B50" s="1">
        <v>7972</v>
      </c>
    </row>
    <row r="51" spans="1:2" x14ac:dyDescent="0.2">
      <c r="A51" s="5" t="s">
        <v>1676</v>
      </c>
      <c r="B51" s="1">
        <v>7974</v>
      </c>
    </row>
    <row r="52" spans="1:2" x14ac:dyDescent="0.2">
      <c r="A52" s="5" t="s">
        <v>1675</v>
      </c>
      <c r="B52" s="1">
        <v>7976</v>
      </c>
    </row>
    <row r="53" spans="1:2" x14ac:dyDescent="0.2">
      <c r="A53" s="5" t="s">
        <v>1674</v>
      </c>
      <c r="B53" s="1">
        <v>7978</v>
      </c>
    </row>
    <row r="54" spans="1:2" x14ac:dyDescent="0.2">
      <c r="A54" s="5" t="s">
        <v>1673</v>
      </c>
      <c r="B54" s="1">
        <v>7980</v>
      </c>
    </row>
    <row r="55" spans="1:2" x14ac:dyDescent="0.2">
      <c r="A55" s="5" t="s">
        <v>1672</v>
      </c>
      <c r="B55" s="1">
        <v>7982</v>
      </c>
    </row>
    <row r="56" spans="1:2" ht="22.5" x14ac:dyDescent="0.2">
      <c r="A56" s="188" t="s">
        <v>1697</v>
      </c>
      <c r="B56" s="264" t="s">
        <v>1679</v>
      </c>
    </row>
    <row r="57" spans="1:2" ht="22.5" x14ac:dyDescent="0.2">
      <c r="A57" s="188" t="s">
        <v>1698</v>
      </c>
      <c r="B57" s="264" t="s">
        <v>1680</v>
      </c>
    </row>
    <row r="58" spans="1:2" ht="22.5" x14ac:dyDescent="0.2">
      <c r="A58" s="188" t="s">
        <v>1699</v>
      </c>
      <c r="B58" s="264" t="s">
        <v>1681</v>
      </c>
    </row>
    <row r="59" spans="1:2" ht="22.5" x14ac:dyDescent="0.2">
      <c r="A59" s="188" t="s">
        <v>1700</v>
      </c>
      <c r="B59" s="264" t="s">
        <v>1682</v>
      </c>
    </row>
    <row r="60" spans="1:2" ht="22.5" x14ac:dyDescent="0.2">
      <c r="A60" s="188" t="s">
        <v>1701</v>
      </c>
      <c r="B60" s="264" t="s">
        <v>1683</v>
      </c>
    </row>
    <row r="61" spans="1:2" ht="22.5" x14ac:dyDescent="0.2">
      <c r="A61" s="188" t="s">
        <v>1702</v>
      </c>
      <c r="B61" s="264" t="s">
        <v>1684</v>
      </c>
    </row>
    <row r="62" spans="1:2" ht="22.5" x14ac:dyDescent="0.2">
      <c r="A62" s="188" t="s">
        <v>1703</v>
      </c>
      <c r="B62" s="264" t="s">
        <v>1685</v>
      </c>
    </row>
    <row r="63" spans="1:2" ht="22.5" x14ac:dyDescent="0.2">
      <c r="A63" s="188" t="s">
        <v>1704</v>
      </c>
      <c r="B63" s="264" t="s">
        <v>1686</v>
      </c>
    </row>
    <row r="64" spans="1:2" ht="22.5" x14ac:dyDescent="0.2">
      <c r="A64" s="188" t="s">
        <v>1705</v>
      </c>
      <c r="B64" s="264" t="s">
        <v>1687</v>
      </c>
    </row>
    <row r="65" spans="1:2" ht="22.5" x14ac:dyDescent="0.2">
      <c r="A65" s="188" t="s">
        <v>1706</v>
      </c>
      <c r="B65" s="264" t="s">
        <v>1688</v>
      </c>
    </row>
    <row r="66" spans="1:2" ht="22.5" x14ac:dyDescent="0.2">
      <c r="A66" s="188" t="s">
        <v>1707</v>
      </c>
      <c r="B66" s="264" t="s">
        <v>1689</v>
      </c>
    </row>
    <row r="67" spans="1:2" ht="22.5" x14ac:dyDescent="0.2">
      <c r="A67" s="188" t="s">
        <v>1708</v>
      </c>
      <c r="B67" s="264" t="s">
        <v>1690</v>
      </c>
    </row>
    <row r="68" spans="1:2" ht="22.5" x14ac:dyDescent="0.2">
      <c r="A68" s="188" t="s">
        <v>1709</v>
      </c>
      <c r="B68" s="264" t="s">
        <v>1691</v>
      </c>
    </row>
    <row r="69" spans="1:2" ht="22.5" x14ac:dyDescent="0.2">
      <c r="A69" s="188" t="s">
        <v>1710</v>
      </c>
      <c r="B69" s="264" t="s">
        <v>1692</v>
      </c>
    </row>
    <row r="70" spans="1:2" ht="22.5" x14ac:dyDescent="0.2">
      <c r="A70" s="188" t="s">
        <v>1711</v>
      </c>
      <c r="B70" s="264" t="s">
        <v>1693</v>
      </c>
    </row>
    <row r="71" spans="1:2" ht="22.5" x14ac:dyDescent="0.2">
      <c r="A71" s="188" t="s">
        <v>1712</v>
      </c>
      <c r="B71" s="264" t="s">
        <v>1694</v>
      </c>
    </row>
    <row r="72" spans="1:2" ht="22.5" x14ac:dyDescent="0.2">
      <c r="A72" s="188" t="s">
        <v>1713</v>
      </c>
      <c r="B72" s="264" t="s">
        <v>1695</v>
      </c>
    </row>
    <row r="73" spans="1:2" ht="22.5" x14ac:dyDescent="0.2">
      <c r="A73" s="188" t="s">
        <v>1714</v>
      </c>
      <c r="B73" s="264" t="s">
        <v>1696</v>
      </c>
    </row>
    <row r="74" spans="1:2" x14ac:dyDescent="0.2">
      <c r="A74" s="5" t="s">
        <v>1646</v>
      </c>
      <c r="B74" s="1">
        <v>7936</v>
      </c>
    </row>
    <row r="75" spans="1:2" x14ac:dyDescent="0.2">
      <c r="A75" s="5" t="s">
        <v>1645</v>
      </c>
      <c r="B75" s="1">
        <v>7938</v>
      </c>
    </row>
    <row r="76" spans="1:2" x14ac:dyDescent="0.2">
      <c r="A76" s="5" t="s">
        <v>1647</v>
      </c>
      <c r="B76" s="1">
        <v>7940</v>
      </c>
    </row>
    <row r="77" spans="1:2" x14ac:dyDescent="0.2">
      <c r="A77" s="5" t="s">
        <v>1648</v>
      </c>
      <c r="B77" s="1">
        <v>7942</v>
      </c>
    </row>
    <row r="78" spans="1:2" x14ac:dyDescent="0.2">
      <c r="A78" s="5" t="s">
        <v>1649</v>
      </c>
      <c r="B78" s="1">
        <v>7944</v>
      </c>
    </row>
    <row r="79" spans="1:2" x14ac:dyDescent="0.2">
      <c r="A79" s="5" t="s">
        <v>1650</v>
      </c>
      <c r="B79" s="1">
        <v>7946</v>
      </c>
    </row>
    <row r="80" spans="1:2" x14ac:dyDescent="0.2">
      <c r="A80" s="5" t="s">
        <v>1651</v>
      </c>
      <c r="B80" s="1">
        <v>7948</v>
      </c>
    </row>
    <row r="81" spans="1:2" x14ac:dyDescent="0.2">
      <c r="A81" s="5" t="s">
        <v>1652</v>
      </c>
      <c r="B81" s="1">
        <v>7950</v>
      </c>
    </row>
    <row r="82" spans="1:2" x14ac:dyDescent="0.2">
      <c r="A82" s="5" t="s">
        <v>1653</v>
      </c>
      <c r="B82" s="1">
        <v>7952</v>
      </c>
    </row>
    <row r="83" spans="1:2" x14ac:dyDescent="0.2">
      <c r="A83" s="5" t="s">
        <v>1654</v>
      </c>
      <c r="B83" s="1">
        <v>7954</v>
      </c>
    </row>
    <row r="84" spans="1:2" x14ac:dyDescent="0.2">
      <c r="A84" s="5" t="s">
        <v>1643</v>
      </c>
      <c r="B84" s="1">
        <v>7956</v>
      </c>
    </row>
    <row r="85" spans="1:2" ht="22.5" x14ac:dyDescent="0.2">
      <c r="A85" s="188" t="s">
        <v>1644</v>
      </c>
      <c r="B85" s="1">
        <v>7958</v>
      </c>
    </row>
    <row r="86" spans="1:2" x14ac:dyDescent="0.2">
      <c r="A86" s="5" t="s">
        <v>1569</v>
      </c>
      <c r="B86" s="1">
        <v>7814</v>
      </c>
    </row>
    <row r="87" spans="1:2" x14ac:dyDescent="0.2">
      <c r="A87" s="5" t="s">
        <v>1570</v>
      </c>
      <c r="B87" s="1">
        <v>7902</v>
      </c>
    </row>
    <row r="88" spans="1:2" x14ac:dyDescent="0.2">
      <c r="A88" s="5" t="s">
        <v>1518</v>
      </c>
      <c r="B88" s="1">
        <v>7904</v>
      </c>
    </row>
    <row r="89" spans="1:2" x14ac:dyDescent="0.2">
      <c r="A89" s="5" t="s">
        <v>1571</v>
      </c>
      <c r="B89" s="1">
        <v>7906</v>
      </c>
    </row>
    <row r="90" spans="1:2" x14ac:dyDescent="0.2">
      <c r="A90" s="5" t="s">
        <v>1572</v>
      </c>
      <c r="B90" s="1">
        <v>7908</v>
      </c>
    </row>
    <row r="91" spans="1:2" x14ac:dyDescent="0.2">
      <c r="A91" s="5" t="s">
        <v>1573</v>
      </c>
      <c r="B91" s="1">
        <v>7910</v>
      </c>
    </row>
    <row r="92" spans="1:2" x14ac:dyDescent="0.2">
      <c r="A92" s="5" t="s">
        <v>1574</v>
      </c>
      <c r="B92" s="1">
        <v>7912</v>
      </c>
    </row>
    <row r="93" spans="1:2" x14ac:dyDescent="0.2">
      <c r="A93" s="5" t="s">
        <v>1575</v>
      </c>
      <c r="B93" s="1">
        <v>7914</v>
      </c>
    </row>
    <row r="94" spans="1:2" x14ac:dyDescent="0.2">
      <c r="A94" s="5" t="s">
        <v>1576</v>
      </c>
      <c r="B94" s="1">
        <v>7916</v>
      </c>
    </row>
    <row r="95" spans="1:2" x14ac:dyDescent="0.2">
      <c r="A95" s="5" t="s">
        <v>1577</v>
      </c>
      <c r="B95" s="1">
        <v>7920</v>
      </c>
    </row>
    <row r="96" spans="1:2" x14ac:dyDescent="0.2">
      <c r="A96" s="5" t="s">
        <v>1578</v>
      </c>
      <c r="B96" s="1">
        <v>7924</v>
      </c>
    </row>
    <row r="97" spans="1:2" x14ac:dyDescent="0.2">
      <c r="A97" s="5" t="s">
        <v>1579</v>
      </c>
      <c r="B97" s="1">
        <v>7932</v>
      </c>
    </row>
    <row r="98" spans="1:2" x14ac:dyDescent="0.2">
      <c r="A98" s="5" t="s">
        <v>1580</v>
      </c>
      <c r="B98" s="1">
        <v>7934</v>
      </c>
    </row>
    <row r="99" spans="1:2" x14ac:dyDescent="0.2">
      <c r="A99" s="5" t="s">
        <v>1581</v>
      </c>
      <c r="B99" s="1">
        <v>7962</v>
      </c>
    </row>
    <row r="100" spans="1:2" x14ac:dyDescent="0.2">
      <c r="A100" s="5" t="s">
        <v>795</v>
      </c>
      <c r="B100" s="1">
        <v>7808</v>
      </c>
    </row>
    <row r="101" spans="1:2" x14ac:dyDescent="0.2">
      <c r="A101" s="5" t="s">
        <v>137</v>
      </c>
      <c r="B101" s="1">
        <v>7810</v>
      </c>
    </row>
    <row r="102" spans="1:2" ht="22.5" x14ac:dyDescent="0.2">
      <c r="A102" s="188" t="s">
        <v>1601</v>
      </c>
      <c r="B102" s="259" t="s">
        <v>1582</v>
      </c>
    </row>
    <row r="103" spans="1:2" ht="22.5" x14ac:dyDescent="0.2">
      <c r="A103" s="188" t="s">
        <v>1602</v>
      </c>
      <c r="B103" s="259" t="s">
        <v>1583</v>
      </c>
    </row>
    <row r="104" spans="1:2" ht="22.5" x14ac:dyDescent="0.2">
      <c r="A104" s="188" t="s">
        <v>1603</v>
      </c>
      <c r="B104" s="259" t="s">
        <v>1584</v>
      </c>
    </row>
    <row r="105" spans="1:2" ht="22.5" x14ac:dyDescent="0.2">
      <c r="A105" s="188" t="s">
        <v>1604</v>
      </c>
      <c r="B105" s="259" t="s">
        <v>1585</v>
      </c>
    </row>
    <row r="106" spans="1:2" ht="22.5" x14ac:dyDescent="0.2">
      <c r="A106" s="188" t="s">
        <v>1605</v>
      </c>
      <c r="B106" s="259" t="s">
        <v>1586</v>
      </c>
    </row>
    <row r="107" spans="1:2" ht="22.5" x14ac:dyDescent="0.2">
      <c r="A107" s="188" t="s">
        <v>1606</v>
      </c>
      <c r="B107" s="259" t="s">
        <v>1587</v>
      </c>
    </row>
    <row r="108" spans="1:2" ht="22.5" x14ac:dyDescent="0.2">
      <c r="A108" s="188" t="s">
        <v>1607</v>
      </c>
      <c r="B108" s="259" t="s">
        <v>1588</v>
      </c>
    </row>
    <row r="109" spans="1:2" ht="22.5" x14ac:dyDescent="0.2">
      <c r="A109" s="188" t="s">
        <v>1608</v>
      </c>
      <c r="B109" s="259" t="s">
        <v>1589</v>
      </c>
    </row>
    <row r="110" spans="1:2" ht="22.5" x14ac:dyDescent="0.2">
      <c r="A110" s="188" t="s">
        <v>1609</v>
      </c>
      <c r="B110" s="259" t="s">
        <v>1590</v>
      </c>
    </row>
    <row r="111" spans="1:2" ht="22.5" x14ac:dyDescent="0.2">
      <c r="A111" s="188" t="s">
        <v>1610</v>
      </c>
      <c r="B111" s="259" t="s">
        <v>1591</v>
      </c>
    </row>
    <row r="112" spans="1:2" ht="22.5" x14ac:dyDescent="0.2">
      <c r="A112" s="188" t="s">
        <v>1611</v>
      </c>
      <c r="B112" s="259" t="s">
        <v>1592</v>
      </c>
    </row>
    <row r="113" spans="1:2" ht="22.5" x14ac:dyDescent="0.2">
      <c r="A113" s="188" t="s">
        <v>1612</v>
      </c>
      <c r="B113" s="259" t="s">
        <v>1593</v>
      </c>
    </row>
    <row r="114" spans="1:2" ht="22.5" x14ac:dyDescent="0.2">
      <c r="A114" s="188" t="s">
        <v>1613</v>
      </c>
      <c r="B114" s="259" t="s">
        <v>1594</v>
      </c>
    </row>
    <row r="115" spans="1:2" ht="22.5" x14ac:dyDescent="0.2">
      <c r="A115" s="188" t="s">
        <v>1614</v>
      </c>
      <c r="B115" s="259" t="s">
        <v>1595</v>
      </c>
    </row>
    <row r="116" spans="1:2" ht="22.5" x14ac:dyDescent="0.2">
      <c r="A116" s="188" t="s">
        <v>1615</v>
      </c>
      <c r="B116" s="259" t="s">
        <v>1596</v>
      </c>
    </row>
    <row r="117" spans="1:2" ht="22.5" x14ac:dyDescent="0.2">
      <c r="A117" s="188" t="s">
        <v>1616</v>
      </c>
      <c r="B117" s="259" t="s">
        <v>1597</v>
      </c>
    </row>
    <row r="118" spans="1:2" ht="22.5" x14ac:dyDescent="0.2">
      <c r="A118" s="188" t="s">
        <v>1617</v>
      </c>
      <c r="B118" s="259" t="s">
        <v>1598</v>
      </c>
    </row>
    <row r="119" spans="1:2" ht="22.5" x14ac:dyDescent="0.2">
      <c r="A119" s="188" t="s">
        <v>1618</v>
      </c>
      <c r="B119" s="259" t="s">
        <v>1599</v>
      </c>
    </row>
    <row r="120" spans="1:2" ht="22.5" x14ac:dyDescent="0.2">
      <c r="A120" s="188" t="s">
        <v>1619</v>
      </c>
      <c r="B120" s="259" t="s">
        <v>1600</v>
      </c>
    </row>
    <row r="121" spans="1:2" x14ac:dyDescent="0.2">
      <c r="A121" s="5" t="s">
        <v>1655</v>
      </c>
      <c r="B121">
        <v>7984</v>
      </c>
    </row>
    <row r="122" spans="1:2" x14ac:dyDescent="0.2">
      <c r="A122" s="5" t="s">
        <v>1656</v>
      </c>
      <c r="B122">
        <v>7986</v>
      </c>
    </row>
    <row r="123" spans="1:2" ht="22.5" x14ac:dyDescent="0.2">
      <c r="A123" s="188" t="s">
        <v>1663</v>
      </c>
      <c r="B123" s="262" t="s">
        <v>1657</v>
      </c>
    </row>
    <row r="124" spans="1:2" ht="22.5" x14ac:dyDescent="0.2">
      <c r="A124" s="188" t="s">
        <v>1664</v>
      </c>
      <c r="B124" s="262" t="s">
        <v>1658</v>
      </c>
    </row>
    <row r="125" spans="1:2" ht="22.5" x14ac:dyDescent="0.2">
      <c r="A125" s="188" t="s">
        <v>1665</v>
      </c>
      <c r="B125" s="262" t="s">
        <v>1659</v>
      </c>
    </row>
    <row r="126" spans="1:2" ht="22.5" x14ac:dyDescent="0.2">
      <c r="A126" s="188" t="s">
        <v>1666</v>
      </c>
      <c r="B126" s="262" t="s">
        <v>1660</v>
      </c>
    </row>
    <row r="127" spans="1:2" ht="22.5" x14ac:dyDescent="0.2">
      <c r="A127" s="188" t="s">
        <v>1667</v>
      </c>
      <c r="B127" s="262" t="s">
        <v>1661</v>
      </c>
    </row>
    <row r="128" spans="1:2" ht="22.5" x14ac:dyDescent="0.2">
      <c r="A128" s="188" t="s">
        <v>1668</v>
      </c>
      <c r="B128" s="262" t="s">
        <v>1662</v>
      </c>
    </row>
    <row r="129" spans="1:2" x14ac:dyDescent="0.2">
      <c r="A129" s="5" t="s">
        <v>1516</v>
      </c>
      <c r="B129" s="1">
        <v>7813</v>
      </c>
    </row>
    <row r="130" spans="1:2" x14ac:dyDescent="0.2">
      <c r="A130" s="5" t="s">
        <v>1517</v>
      </c>
      <c r="B130" s="1">
        <v>7901</v>
      </c>
    </row>
    <row r="131" spans="1:2" x14ac:dyDescent="0.2">
      <c r="A131" s="5" t="s">
        <v>1518</v>
      </c>
      <c r="B131" s="1">
        <v>7903</v>
      </c>
    </row>
    <row r="132" spans="1:2" x14ac:dyDescent="0.2">
      <c r="A132" s="5" t="s">
        <v>1519</v>
      </c>
      <c r="B132" s="1">
        <v>7905</v>
      </c>
    </row>
    <row r="133" spans="1:2" x14ac:dyDescent="0.2">
      <c r="A133" s="5" t="s">
        <v>1520</v>
      </c>
      <c r="B133" s="1">
        <v>7907</v>
      </c>
    </row>
    <row r="134" spans="1:2" x14ac:dyDescent="0.2">
      <c r="A134" s="5" t="s">
        <v>1521</v>
      </c>
      <c r="B134" s="1">
        <v>7909</v>
      </c>
    </row>
    <row r="135" spans="1:2" x14ac:dyDescent="0.2">
      <c r="A135" s="5" t="s">
        <v>1522</v>
      </c>
      <c r="B135" s="1">
        <v>7911</v>
      </c>
    </row>
    <row r="136" spans="1:2" x14ac:dyDescent="0.2">
      <c r="A136" s="5" t="s">
        <v>1523</v>
      </c>
      <c r="B136" s="1">
        <v>7913</v>
      </c>
    </row>
    <row r="137" spans="1:2" x14ac:dyDescent="0.2">
      <c r="A137" s="5" t="s">
        <v>1524</v>
      </c>
      <c r="B137" s="1">
        <v>7915</v>
      </c>
    </row>
    <row r="138" spans="1:2" x14ac:dyDescent="0.2">
      <c r="A138" s="5" t="s">
        <v>1525</v>
      </c>
      <c r="B138" s="1">
        <v>7919</v>
      </c>
    </row>
    <row r="139" spans="1:2" x14ac:dyDescent="0.2">
      <c r="A139" s="5" t="s">
        <v>1526</v>
      </c>
      <c r="B139" s="1">
        <v>7923</v>
      </c>
    </row>
    <row r="140" spans="1:2" x14ac:dyDescent="0.2">
      <c r="A140" s="5" t="s">
        <v>1527</v>
      </c>
      <c r="B140" s="1">
        <v>7931</v>
      </c>
    </row>
    <row r="141" spans="1:2" x14ac:dyDescent="0.2">
      <c r="A141" s="5" t="s">
        <v>1528</v>
      </c>
      <c r="B141" s="1">
        <v>7933</v>
      </c>
    </row>
    <row r="142" spans="1:2" x14ac:dyDescent="0.2">
      <c r="A142" s="5" t="s">
        <v>1529</v>
      </c>
      <c r="B142" s="1">
        <v>7957</v>
      </c>
    </row>
    <row r="143" spans="1:2" x14ac:dyDescent="0.2">
      <c r="A143" s="5" t="s">
        <v>1530</v>
      </c>
      <c r="B143" s="1">
        <v>7961</v>
      </c>
    </row>
    <row r="144" spans="1:2" ht="22.5" x14ac:dyDescent="0.2">
      <c r="A144" s="188" t="s">
        <v>1550</v>
      </c>
      <c r="B144" s="258" t="s">
        <v>1531</v>
      </c>
    </row>
    <row r="145" spans="1:2" ht="22.5" x14ac:dyDescent="0.2">
      <c r="A145" s="188" t="s">
        <v>1551</v>
      </c>
      <c r="B145" s="258" t="s">
        <v>1532</v>
      </c>
    </row>
    <row r="146" spans="1:2" ht="22.5" x14ac:dyDescent="0.2">
      <c r="A146" s="188" t="s">
        <v>1552</v>
      </c>
      <c r="B146" s="258" t="s">
        <v>1533</v>
      </c>
    </row>
    <row r="147" spans="1:2" ht="22.5" x14ac:dyDescent="0.2">
      <c r="A147" s="188" t="s">
        <v>1553</v>
      </c>
      <c r="B147" s="258" t="s">
        <v>1534</v>
      </c>
    </row>
    <row r="148" spans="1:2" ht="22.5" x14ac:dyDescent="0.2">
      <c r="A148" s="188" t="s">
        <v>1554</v>
      </c>
      <c r="B148" s="258" t="s">
        <v>1535</v>
      </c>
    </row>
    <row r="149" spans="1:2" ht="22.5" x14ac:dyDescent="0.2">
      <c r="A149" s="188" t="s">
        <v>1555</v>
      </c>
      <c r="B149" s="258" t="s">
        <v>1536</v>
      </c>
    </row>
    <row r="150" spans="1:2" ht="22.5" x14ac:dyDescent="0.2">
      <c r="A150" s="188" t="s">
        <v>1556</v>
      </c>
      <c r="B150" s="258" t="s">
        <v>1537</v>
      </c>
    </row>
    <row r="151" spans="1:2" ht="22.5" x14ac:dyDescent="0.2">
      <c r="A151" s="188" t="s">
        <v>1557</v>
      </c>
      <c r="B151" s="258" t="s">
        <v>1538</v>
      </c>
    </row>
    <row r="152" spans="1:2" ht="22.5" x14ac:dyDescent="0.2">
      <c r="A152" s="188" t="s">
        <v>1558</v>
      </c>
      <c r="B152" s="258" t="s">
        <v>1539</v>
      </c>
    </row>
    <row r="153" spans="1:2" ht="22.5" x14ac:dyDescent="0.2">
      <c r="A153" s="188" t="s">
        <v>1559</v>
      </c>
      <c r="B153" s="258" t="s">
        <v>1540</v>
      </c>
    </row>
    <row r="154" spans="1:2" ht="22.5" x14ac:dyDescent="0.2">
      <c r="A154" s="188" t="s">
        <v>1560</v>
      </c>
      <c r="B154" s="258" t="s">
        <v>1541</v>
      </c>
    </row>
    <row r="155" spans="1:2" ht="22.5" x14ac:dyDescent="0.2">
      <c r="A155" s="188" t="s">
        <v>1561</v>
      </c>
      <c r="B155" s="258" t="s">
        <v>1542</v>
      </c>
    </row>
    <row r="156" spans="1:2" ht="22.5" x14ac:dyDescent="0.2">
      <c r="A156" s="188" t="s">
        <v>1562</v>
      </c>
      <c r="B156" s="258" t="s">
        <v>1543</v>
      </c>
    </row>
    <row r="157" spans="1:2" ht="22.5" x14ac:dyDescent="0.2">
      <c r="A157" s="188" t="s">
        <v>1563</v>
      </c>
      <c r="B157" s="258" t="s">
        <v>1544</v>
      </c>
    </row>
    <row r="158" spans="1:2" ht="22.5" x14ac:dyDescent="0.2">
      <c r="A158" s="188" t="s">
        <v>1564</v>
      </c>
      <c r="B158" s="258" t="s">
        <v>1545</v>
      </c>
    </row>
    <row r="159" spans="1:2" ht="22.5" x14ac:dyDescent="0.2">
      <c r="A159" s="188" t="s">
        <v>1565</v>
      </c>
      <c r="B159" s="258" t="s">
        <v>1546</v>
      </c>
    </row>
    <row r="160" spans="1:2" ht="22.5" x14ac:dyDescent="0.2">
      <c r="A160" s="188" t="s">
        <v>1566</v>
      </c>
      <c r="B160" s="258" t="s">
        <v>1547</v>
      </c>
    </row>
    <row r="161" spans="1:2" ht="22.5" x14ac:dyDescent="0.2">
      <c r="A161" s="188" t="s">
        <v>1567</v>
      </c>
      <c r="B161" s="258" t="s">
        <v>1548</v>
      </c>
    </row>
    <row r="162" spans="1:2" ht="22.5" x14ac:dyDescent="0.2">
      <c r="A162" s="188" t="s">
        <v>1568</v>
      </c>
      <c r="B162" s="258" t="s">
        <v>1549</v>
      </c>
    </row>
    <row r="163" spans="1:2" x14ac:dyDescent="0.2">
      <c r="A163" s="5" t="s">
        <v>785</v>
      </c>
      <c r="B163" s="6">
        <v>3709</v>
      </c>
    </row>
    <row r="164" spans="1:2" x14ac:dyDescent="0.2">
      <c r="A164" s="5" t="s">
        <v>785</v>
      </c>
      <c r="B164" s="6">
        <v>3711</v>
      </c>
    </row>
    <row r="165" spans="1:2" x14ac:dyDescent="0.2">
      <c r="A165" s="5" t="s">
        <v>785</v>
      </c>
      <c r="B165" s="6">
        <v>3713</v>
      </c>
    </row>
    <row r="166" spans="1:2" x14ac:dyDescent="0.2">
      <c r="A166" s="5" t="s">
        <v>785</v>
      </c>
      <c r="B166" s="6">
        <v>3715</v>
      </c>
    </row>
    <row r="167" spans="1:2" x14ac:dyDescent="0.2">
      <c r="A167" s="5" t="s">
        <v>785</v>
      </c>
      <c r="B167" s="6">
        <v>3717</v>
      </c>
    </row>
    <row r="168" spans="1:2" x14ac:dyDescent="0.2">
      <c r="A168" s="5" t="s">
        <v>785</v>
      </c>
      <c r="B168" s="6">
        <v>3719</v>
      </c>
    </row>
    <row r="169" spans="1:2" x14ac:dyDescent="0.2">
      <c r="A169" s="5" t="s">
        <v>785</v>
      </c>
      <c r="B169" s="6">
        <v>3721</v>
      </c>
    </row>
    <row r="170" spans="1:2" x14ac:dyDescent="0.2">
      <c r="A170" s="5" t="s">
        <v>785</v>
      </c>
      <c r="B170" s="6">
        <v>3723</v>
      </c>
    </row>
    <row r="171" spans="1:2" x14ac:dyDescent="0.2">
      <c r="A171" s="5" t="s">
        <v>785</v>
      </c>
      <c r="B171" s="6">
        <v>3725</v>
      </c>
    </row>
    <row r="172" spans="1:2" x14ac:dyDescent="0.2">
      <c r="A172" s="5" t="s">
        <v>785</v>
      </c>
      <c r="B172" s="6">
        <v>3727</v>
      </c>
    </row>
    <row r="173" spans="1:2" x14ac:dyDescent="0.2">
      <c r="A173" s="5" t="s">
        <v>1620</v>
      </c>
      <c r="B173" s="183">
        <v>7509</v>
      </c>
    </row>
    <row r="174" spans="1:2" x14ac:dyDescent="0.2">
      <c r="A174" s="5" t="s">
        <v>1620</v>
      </c>
      <c r="B174" s="183">
        <v>7508</v>
      </c>
    </row>
    <row r="175" spans="1:2" x14ac:dyDescent="0.2">
      <c r="A175" s="5" t="s">
        <v>1268</v>
      </c>
      <c r="B175" s="183">
        <v>7987</v>
      </c>
    </row>
    <row r="176" spans="1:2" x14ac:dyDescent="0.2">
      <c r="A176" s="5" t="s">
        <v>1268</v>
      </c>
      <c r="B176" s="183">
        <v>7988</v>
      </c>
    </row>
    <row r="177" spans="1:2" x14ac:dyDescent="0.2">
      <c r="A177" s="8" t="s">
        <v>740</v>
      </c>
      <c r="B177" s="211">
        <v>2999</v>
      </c>
    </row>
    <row r="178" spans="1:2" x14ac:dyDescent="0.2">
      <c r="A178" s="8" t="s">
        <v>742</v>
      </c>
      <c r="B178" s="211">
        <v>3127</v>
      </c>
    </row>
    <row r="179" spans="1:2" x14ac:dyDescent="0.2">
      <c r="A179" s="8" t="s">
        <v>743</v>
      </c>
      <c r="B179" s="211">
        <v>3129</v>
      </c>
    </row>
    <row r="180" spans="1:2" x14ac:dyDescent="0.2">
      <c r="A180" s="8" t="s">
        <v>744</v>
      </c>
      <c r="B180" s="211">
        <v>3131</v>
      </c>
    </row>
    <row r="181" spans="1:2" x14ac:dyDescent="0.2">
      <c r="A181" s="8" t="s">
        <v>745</v>
      </c>
      <c r="B181" s="211">
        <v>3133</v>
      </c>
    </row>
    <row r="182" spans="1:2" x14ac:dyDescent="0.2">
      <c r="A182" s="8" t="s">
        <v>746</v>
      </c>
      <c r="B182" s="211">
        <v>3135</v>
      </c>
    </row>
    <row r="183" spans="1:2" x14ac:dyDescent="0.2">
      <c r="A183" s="8" t="s">
        <v>747</v>
      </c>
      <c r="B183" s="211">
        <v>3137</v>
      </c>
    </row>
    <row r="184" spans="1:2" x14ac:dyDescent="0.2">
      <c r="A184" s="8" t="s">
        <v>879</v>
      </c>
      <c r="B184" s="211">
        <v>3139</v>
      </c>
    </row>
    <row r="185" spans="1:2" x14ac:dyDescent="0.2">
      <c r="A185" s="8" t="s">
        <v>880</v>
      </c>
      <c r="B185" s="211">
        <v>3141</v>
      </c>
    </row>
    <row r="186" spans="1:2" x14ac:dyDescent="0.2">
      <c r="A186" s="8" t="s">
        <v>858</v>
      </c>
      <c r="B186" s="211">
        <v>3143</v>
      </c>
    </row>
    <row r="187" spans="1:2" x14ac:dyDescent="0.2">
      <c r="A187" s="5" t="s">
        <v>1153</v>
      </c>
      <c r="B187" s="211">
        <v>3145</v>
      </c>
    </row>
    <row r="188" spans="1:2" x14ac:dyDescent="0.2">
      <c r="A188" s="8" t="s">
        <v>748</v>
      </c>
      <c r="B188" s="211">
        <v>3201</v>
      </c>
    </row>
    <row r="189" spans="1:2" x14ac:dyDescent="0.2">
      <c r="A189" s="8" t="s">
        <v>749</v>
      </c>
      <c r="B189" s="211">
        <v>3203</v>
      </c>
    </row>
    <row r="190" spans="1:2" x14ac:dyDescent="0.2">
      <c r="A190" s="8" t="s">
        <v>750</v>
      </c>
      <c r="B190" s="211">
        <v>3205</v>
      </c>
    </row>
    <row r="191" spans="1:2" x14ac:dyDescent="0.2">
      <c r="A191" s="8" t="s">
        <v>751</v>
      </c>
      <c r="B191" s="211">
        <v>3207</v>
      </c>
    </row>
    <row r="192" spans="1:2" x14ac:dyDescent="0.2">
      <c r="A192" s="8" t="s">
        <v>752</v>
      </c>
      <c r="B192" s="211">
        <v>3209</v>
      </c>
    </row>
    <row r="193" spans="1:2" x14ac:dyDescent="0.2">
      <c r="A193" s="8" t="s">
        <v>753</v>
      </c>
      <c r="B193" s="211">
        <v>3211</v>
      </c>
    </row>
    <row r="194" spans="1:2" x14ac:dyDescent="0.2">
      <c r="A194" s="8" t="s">
        <v>754</v>
      </c>
      <c r="B194" s="211">
        <v>3213</v>
      </c>
    </row>
    <row r="195" spans="1:2" x14ac:dyDescent="0.2">
      <c r="A195" s="8" t="s">
        <v>755</v>
      </c>
      <c r="B195" s="211">
        <v>3215</v>
      </c>
    </row>
    <row r="196" spans="1:2" x14ac:dyDescent="0.2">
      <c r="A196" s="8" t="s">
        <v>756</v>
      </c>
      <c r="B196" s="211">
        <v>3217</v>
      </c>
    </row>
    <row r="197" spans="1:2" x14ac:dyDescent="0.2">
      <c r="A197" s="8" t="s">
        <v>757</v>
      </c>
      <c r="B197" s="211">
        <v>3219</v>
      </c>
    </row>
    <row r="198" spans="1:2" x14ac:dyDescent="0.2">
      <c r="A198" s="8" t="s">
        <v>758</v>
      </c>
      <c r="B198" s="211">
        <v>3221</v>
      </c>
    </row>
    <row r="199" spans="1:2" x14ac:dyDescent="0.2">
      <c r="A199" s="8" t="s">
        <v>759</v>
      </c>
      <c r="B199" s="211">
        <v>3315</v>
      </c>
    </row>
    <row r="200" spans="1:2" x14ac:dyDescent="0.2">
      <c r="A200" s="8" t="s">
        <v>760</v>
      </c>
      <c r="B200" s="211">
        <v>3317</v>
      </c>
    </row>
    <row r="201" spans="1:2" x14ac:dyDescent="0.2">
      <c r="A201" s="8" t="s">
        <v>761</v>
      </c>
      <c r="B201" s="211">
        <v>3319</v>
      </c>
    </row>
    <row r="202" spans="1:2" x14ac:dyDescent="0.2">
      <c r="A202" s="8" t="s">
        <v>762</v>
      </c>
      <c r="B202" s="211">
        <v>3321</v>
      </c>
    </row>
    <row r="203" spans="1:2" x14ac:dyDescent="0.2">
      <c r="A203" s="8" t="s">
        <v>763</v>
      </c>
      <c r="B203" s="211">
        <v>3323</v>
      </c>
    </row>
    <row r="204" spans="1:2" x14ac:dyDescent="0.2">
      <c r="A204" s="8" t="s">
        <v>764</v>
      </c>
      <c r="B204" s="211">
        <v>3325</v>
      </c>
    </row>
    <row r="205" spans="1:2" x14ac:dyDescent="0.2">
      <c r="A205" s="8" t="s">
        <v>765</v>
      </c>
      <c r="B205" s="211">
        <v>3327</v>
      </c>
    </row>
    <row r="206" spans="1:2" x14ac:dyDescent="0.2">
      <c r="A206" s="8" t="s">
        <v>766</v>
      </c>
      <c r="B206" s="211">
        <v>3329</v>
      </c>
    </row>
    <row r="207" spans="1:2" x14ac:dyDescent="0.2">
      <c r="A207" s="8" t="s">
        <v>773</v>
      </c>
      <c r="B207" s="211">
        <v>3331</v>
      </c>
    </row>
    <row r="208" spans="1:2" x14ac:dyDescent="0.2">
      <c r="A208" s="8" t="s">
        <v>774</v>
      </c>
      <c r="B208" s="211">
        <v>3333</v>
      </c>
    </row>
    <row r="209" spans="1:2" x14ac:dyDescent="0.2">
      <c r="A209" s="8" t="s">
        <v>881</v>
      </c>
      <c r="B209" s="211">
        <v>3451</v>
      </c>
    </row>
    <row r="210" spans="1:2" x14ac:dyDescent="0.2">
      <c r="A210" s="8" t="s">
        <v>882</v>
      </c>
      <c r="B210" s="211">
        <v>3453</v>
      </c>
    </row>
    <row r="211" spans="1:2" x14ac:dyDescent="0.2">
      <c r="A211" s="8" t="s">
        <v>883</v>
      </c>
      <c r="B211" s="211">
        <v>3455</v>
      </c>
    </row>
    <row r="212" spans="1:2" x14ac:dyDescent="0.2">
      <c r="A212" s="8" t="s">
        <v>884</v>
      </c>
      <c r="B212" s="211">
        <v>3475</v>
      </c>
    </row>
    <row r="213" spans="1:2" x14ac:dyDescent="0.2">
      <c r="A213" s="8" t="s">
        <v>780</v>
      </c>
      <c r="B213" s="211">
        <v>3513</v>
      </c>
    </row>
    <row r="214" spans="1:2" x14ac:dyDescent="0.2">
      <c r="A214" s="5" t="s">
        <v>1012</v>
      </c>
      <c r="B214" s="210">
        <v>3519</v>
      </c>
    </row>
    <row r="215" spans="1:2" x14ac:dyDescent="0.2">
      <c r="A215" s="216" t="s">
        <v>1475</v>
      </c>
      <c r="B215" s="265" t="s">
        <v>1474</v>
      </c>
    </row>
    <row r="216" spans="1:2" x14ac:dyDescent="0.2">
      <c r="A216" s="216" t="s">
        <v>1477</v>
      </c>
      <c r="B216" s="265" t="s">
        <v>1476</v>
      </c>
    </row>
    <row r="217" spans="1:2" x14ac:dyDescent="0.2">
      <c r="A217" s="216" t="s">
        <v>1479</v>
      </c>
      <c r="B217" s="265" t="s">
        <v>1478</v>
      </c>
    </row>
    <row r="218" spans="1:2" x14ac:dyDescent="0.2">
      <c r="A218" s="216" t="s">
        <v>1481</v>
      </c>
      <c r="B218" s="265" t="s">
        <v>1480</v>
      </c>
    </row>
    <row r="219" spans="1:2" x14ac:dyDescent="0.2">
      <c r="A219" s="216" t="s">
        <v>1483</v>
      </c>
      <c r="B219" s="265" t="s">
        <v>1482</v>
      </c>
    </row>
    <row r="220" spans="1:2" x14ac:dyDescent="0.2">
      <c r="A220" s="216" t="s">
        <v>1485</v>
      </c>
      <c r="B220" s="265" t="s">
        <v>1484</v>
      </c>
    </row>
    <row r="221" spans="1:2" x14ac:dyDescent="0.2">
      <c r="A221" s="216" t="s">
        <v>1487</v>
      </c>
      <c r="B221" s="265" t="s">
        <v>1486</v>
      </c>
    </row>
    <row r="222" spans="1:2" x14ac:dyDescent="0.2">
      <c r="A222" s="216" t="s">
        <v>1489</v>
      </c>
      <c r="B222" s="265" t="s">
        <v>1488</v>
      </c>
    </row>
    <row r="223" spans="1:2" x14ac:dyDescent="0.2">
      <c r="A223" s="216" t="s">
        <v>1491</v>
      </c>
      <c r="B223" s="265" t="s">
        <v>1490</v>
      </c>
    </row>
    <row r="224" spans="1:2" x14ac:dyDescent="0.2">
      <c r="A224" s="216" t="s">
        <v>1493</v>
      </c>
      <c r="B224" s="265" t="s">
        <v>1492</v>
      </c>
    </row>
    <row r="225" spans="1:2" x14ac:dyDescent="0.2">
      <c r="A225" s="5" t="s">
        <v>859</v>
      </c>
      <c r="B225" s="210">
        <v>4051</v>
      </c>
    </row>
    <row r="226" spans="1:2" x14ac:dyDescent="0.2">
      <c r="A226" s="5" t="s">
        <v>860</v>
      </c>
      <c r="B226" s="210">
        <v>4055</v>
      </c>
    </row>
    <row r="227" spans="1:2" x14ac:dyDescent="0.2">
      <c r="A227" s="5" t="s">
        <v>861</v>
      </c>
      <c r="B227" s="210">
        <v>4057</v>
      </c>
    </row>
    <row r="228" spans="1:2" x14ac:dyDescent="0.2">
      <c r="A228" s="5" t="s">
        <v>862</v>
      </c>
      <c r="B228" s="210">
        <v>4059</v>
      </c>
    </row>
    <row r="229" spans="1:2" x14ac:dyDescent="0.2">
      <c r="A229" s="5" t="s">
        <v>863</v>
      </c>
      <c r="B229" s="210">
        <v>4061</v>
      </c>
    </row>
    <row r="230" spans="1:2" x14ac:dyDescent="0.2">
      <c r="A230" s="5" t="s">
        <v>864</v>
      </c>
      <c r="B230" s="210">
        <v>4063</v>
      </c>
    </row>
    <row r="231" spans="1:2" x14ac:dyDescent="0.2">
      <c r="A231" s="5" t="s">
        <v>865</v>
      </c>
      <c r="B231" s="210">
        <v>4065</v>
      </c>
    </row>
    <row r="232" spans="1:2" x14ac:dyDescent="0.2">
      <c r="A232" s="5" t="s">
        <v>866</v>
      </c>
      <c r="B232" s="210">
        <v>4067</v>
      </c>
    </row>
    <row r="233" spans="1:2" x14ac:dyDescent="0.2">
      <c r="A233" s="5" t="s">
        <v>867</v>
      </c>
      <c r="B233" s="210">
        <v>4069</v>
      </c>
    </row>
    <row r="234" spans="1:2" x14ac:dyDescent="0.2">
      <c r="A234" s="5" t="s">
        <v>868</v>
      </c>
      <c r="B234" s="210">
        <v>4073</v>
      </c>
    </row>
    <row r="235" spans="1:2" x14ac:dyDescent="0.2">
      <c r="A235" s="5" t="s">
        <v>1254</v>
      </c>
      <c r="B235" s="211">
        <v>7805</v>
      </c>
    </row>
    <row r="236" spans="1:2" x14ac:dyDescent="0.2">
      <c r="A236" s="5" t="s">
        <v>143</v>
      </c>
      <c r="B236" s="1" t="s">
        <v>144</v>
      </c>
    </row>
    <row r="237" spans="1:2" x14ac:dyDescent="0.2">
      <c r="A237" s="5" t="s">
        <v>145</v>
      </c>
      <c r="B237" s="1" t="s">
        <v>146</v>
      </c>
    </row>
    <row r="238" spans="1:2" x14ac:dyDescent="0.2">
      <c r="A238" s="8" t="s">
        <v>698</v>
      </c>
      <c r="B238" s="78" t="s">
        <v>699</v>
      </c>
    </row>
    <row r="239" spans="1:2" x14ac:dyDescent="0.2">
      <c r="A239" s="8" t="s">
        <v>700</v>
      </c>
      <c r="B239" s="78" t="s">
        <v>701</v>
      </c>
    </row>
    <row r="240" spans="1:2" x14ac:dyDescent="0.2">
      <c r="A240" s="8" t="s">
        <v>702</v>
      </c>
      <c r="B240" s="78" t="s">
        <v>703</v>
      </c>
    </row>
    <row r="241" spans="1:2" x14ac:dyDescent="0.2">
      <c r="A241" s="8" t="s">
        <v>705</v>
      </c>
      <c r="B241" s="78" t="s">
        <v>704</v>
      </c>
    </row>
    <row r="242" spans="1:2" x14ac:dyDescent="0.2">
      <c r="A242" s="8" t="s">
        <v>706</v>
      </c>
      <c r="B242" s="78" t="s">
        <v>707</v>
      </c>
    </row>
    <row r="243" spans="1:2" x14ac:dyDescent="0.2">
      <c r="A243" s="8" t="s">
        <v>708</v>
      </c>
      <c r="B243" s="78" t="s">
        <v>709</v>
      </c>
    </row>
    <row r="244" spans="1:2" x14ac:dyDescent="0.2">
      <c r="A244" s="8" t="s">
        <v>710</v>
      </c>
      <c r="B244" s="78" t="s">
        <v>711</v>
      </c>
    </row>
    <row r="245" spans="1:2" x14ac:dyDescent="0.2">
      <c r="A245" s="8" t="s">
        <v>712</v>
      </c>
      <c r="B245" s="78" t="s">
        <v>713</v>
      </c>
    </row>
    <row r="246" spans="1:2" x14ac:dyDescent="0.2">
      <c r="A246" s="8" t="s">
        <v>714</v>
      </c>
      <c r="B246" s="78" t="s">
        <v>715</v>
      </c>
    </row>
    <row r="247" spans="1:2" x14ac:dyDescent="0.2">
      <c r="A247" s="8" t="s">
        <v>716</v>
      </c>
      <c r="B247" s="78" t="s">
        <v>717</v>
      </c>
    </row>
    <row r="248" spans="1:2" x14ac:dyDescent="0.2">
      <c r="A248" s="8" t="s">
        <v>718</v>
      </c>
      <c r="B248" s="78" t="s">
        <v>719</v>
      </c>
    </row>
    <row r="249" spans="1:2" x14ac:dyDescent="0.2">
      <c r="A249" s="8" t="s">
        <v>720</v>
      </c>
      <c r="B249" s="78" t="s">
        <v>721</v>
      </c>
    </row>
    <row r="250" spans="1:2" x14ac:dyDescent="0.2">
      <c r="A250" s="8" t="s">
        <v>722</v>
      </c>
      <c r="B250" s="78" t="s">
        <v>723</v>
      </c>
    </row>
    <row r="251" spans="1:2" x14ac:dyDescent="0.2">
      <c r="A251" s="8" t="s">
        <v>724</v>
      </c>
      <c r="B251" s="78" t="s">
        <v>725</v>
      </c>
    </row>
    <row r="252" spans="1:2" x14ac:dyDescent="0.2">
      <c r="A252" s="8" t="s">
        <v>726</v>
      </c>
      <c r="B252" s="78" t="s">
        <v>727</v>
      </c>
    </row>
    <row r="253" spans="1:2" x14ac:dyDescent="0.2">
      <c r="A253" s="8" t="s">
        <v>147</v>
      </c>
      <c r="B253" s="78" t="s">
        <v>149</v>
      </c>
    </row>
    <row r="254" spans="1:2" x14ac:dyDescent="0.2">
      <c r="A254" s="8" t="s">
        <v>156</v>
      </c>
      <c r="B254" s="78" t="s">
        <v>150</v>
      </c>
    </row>
    <row r="255" spans="1:2" x14ac:dyDescent="0.2">
      <c r="A255" s="8" t="s">
        <v>157</v>
      </c>
      <c r="B255" s="78" t="s">
        <v>151</v>
      </c>
    </row>
    <row r="256" spans="1:2" x14ac:dyDescent="0.2">
      <c r="A256" s="8" t="s">
        <v>158</v>
      </c>
      <c r="B256" s="78" t="s">
        <v>152</v>
      </c>
    </row>
    <row r="257" spans="1:2" x14ac:dyDescent="0.2">
      <c r="A257" s="8" t="s">
        <v>159</v>
      </c>
      <c r="B257" s="78" t="s">
        <v>153</v>
      </c>
    </row>
    <row r="258" spans="1:2" x14ac:dyDescent="0.2">
      <c r="A258" s="8" t="s">
        <v>160</v>
      </c>
      <c r="B258" s="78" t="s">
        <v>154</v>
      </c>
    </row>
    <row r="259" spans="1:2" x14ac:dyDescent="0.2">
      <c r="A259" s="8" t="s">
        <v>161</v>
      </c>
      <c r="B259" s="78" t="s">
        <v>155</v>
      </c>
    </row>
    <row r="260" spans="1:2" x14ac:dyDescent="0.2">
      <c r="A260" s="8" t="s">
        <v>728</v>
      </c>
      <c r="B260" s="78" t="s">
        <v>729</v>
      </c>
    </row>
    <row r="261" spans="1:2" x14ac:dyDescent="0.2">
      <c r="A261" s="8" t="s">
        <v>730</v>
      </c>
      <c r="B261" s="78" t="s">
        <v>731</v>
      </c>
    </row>
    <row r="262" spans="1:2" x14ac:dyDescent="0.2">
      <c r="A262" s="8" t="s">
        <v>732</v>
      </c>
      <c r="B262" s="78" t="s">
        <v>733</v>
      </c>
    </row>
    <row r="263" spans="1:2" x14ac:dyDescent="0.2">
      <c r="A263" s="8" t="s">
        <v>734</v>
      </c>
      <c r="B263" s="78" t="s">
        <v>735</v>
      </c>
    </row>
    <row r="264" spans="1:2" x14ac:dyDescent="0.2">
      <c r="A264" s="8" t="s">
        <v>737</v>
      </c>
      <c r="B264" s="78" t="s">
        <v>736</v>
      </c>
    </row>
    <row r="265" spans="1:2" x14ac:dyDescent="0.2">
      <c r="A265" s="8" t="s">
        <v>738</v>
      </c>
      <c r="B265" s="78" t="s">
        <v>739</v>
      </c>
    </row>
    <row r="266" spans="1:2" x14ac:dyDescent="0.2">
      <c r="A266" s="263" t="s">
        <v>1721</v>
      </c>
      <c r="B266" s="258" t="s">
        <v>1715</v>
      </c>
    </row>
    <row r="267" spans="1:2" x14ac:dyDescent="0.2">
      <c r="A267" s="263" t="s">
        <v>1722</v>
      </c>
      <c r="B267" s="258" t="s">
        <v>1716</v>
      </c>
    </row>
    <row r="268" spans="1:2" x14ac:dyDescent="0.2">
      <c r="A268" s="263" t="s">
        <v>1723</v>
      </c>
      <c r="B268" s="258" t="s">
        <v>1717</v>
      </c>
    </row>
    <row r="269" spans="1:2" x14ac:dyDescent="0.2">
      <c r="A269" s="263" t="s">
        <v>1724</v>
      </c>
      <c r="B269" s="258" t="s">
        <v>1718</v>
      </c>
    </row>
    <row r="270" spans="1:2" x14ac:dyDescent="0.2">
      <c r="A270" s="263" t="s">
        <v>1725</v>
      </c>
      <c r="B270" s="258" t="s">
        <v>1719</v>
      </c>
    </row>
    <row r="271" spans="1:2" x14ac:dyDescent="0.2">
      <c r="A271" s="263" t="s">
        <v>1726</v>
      </c>
      <c r="B271" s="258" t="s">
        <v>1720</v>
      </c>
    </row>
    <row r="272" spans="1:2" x14ac:dyDescent="0.2">
      <c r="A272" s="5" t="s">
        <v>143</v>
      </c>
      <c r="B272" s="6" t="s">
        <v>144</v>
      </c>
    </row>
    <row r="273" spans="1:2" x14ac:dyDescent="0.2">
      <c r="A273" s="5" t="s">
        <v>145</v>
      </c>
      <c r="B273" s="6" t="s">
        <v>146</v>
      </c>
    </row>
    <row r="274" spans="1:2" x14ac:dyDescent="0.2">
      <c r="A274" s="8" t="s">
        <v>698</v>
      </c>
      <c r="B274" s="10" t="s">
        <v>699</v>
      </c>
    </row>
    <row r="275" spans="1:2" x14ac:dyDescent="0.2">
      <c r="A275" s="8" t="s">
        <v>700</v>
      </c>
      <c r="B275" s="10" t="s">
        <v>701</v>
      </c>
    </row>
    <row r="276" spans="1:2" x14ac:dyDescent="0.2">
      <c r="A276" s="8" t="s">
        <v>702</v>
      </c>
      <c r="B276" s="10" t="s">
        <v>703</v>
      </c>
    </row>
    <row r="277" spans="1:2" x14ac:dyDescent="0.2">
      <c r="A277" s="8" t="s">
        <v>705</v>
      </c>
      <c r="B277" s="10" t="s">
        <v>704</v>
      </c>
    </row>
    <row r="278" spans="1:2" x14ac:dyDescent="0.2">
      <c r="A278" s="8" t="s">
        <v>706</v>
      </c>
      <c r="B278" s="10" t="s">
        <v>707</v>
      </c>
    </row>
    <row r="279" spans="1:2" x14ac:dyDescent="0.2">
      <c r="A279" s="8" t="s">
        <v>708</v>
      </c>
      <c r="B279" s="10" t="s">
        <v>709</v>
      </c>
    </row>
    <row r="280" spans="1:2" x14ac:dyDescent="0.2">
      <c r="A280" s="8" t="s">
        <v>710</v>
      </c>
      <c r="B280" s="10" t="s">
        <v>711</v>
      </c>
    </row>
    <row r="281" spans="1:2" x14ac:dyDescent="0.2">
      <c r="A281" s="8" t="s">
        <v>712</v>
      </c>
      <c r="B281" s="10" t="s">
        <v>713</v>
      </c>
    </row>
    <row r="282" spans="1:2" x14ac:dyDescent="0.2">
      <c r="A282" s="8" t="s">
        <v>714</v>
      </c>
      <c r="B282" s="10" t="s">
        <v>715</v>
      </c>
    </row>
    <row r="283" spans="1:2" x14ac:dyDescent="0.2">
      <c r="A283" s="8" t="s">
        <v>716</v>
      </c>
      <c r="B283" s="10" t="s">
        <v>717</v>
      </c>
    </row>
    <row r="284" spans="1:2" x14ac:dyDescent="0.2">
      <c r="A284" s="8" t="s">
        <v>718</v>
      </c>
      <c r="B284" s="10" t="s">
        <v>719</v>
      </c>
    </row>
    <row r="285" spans="1:2" x14ac:dyDescent="0.2">
      <c r="A285" s="8" t="s">
        <v>720</v>
      </c>
      <c r="B285" s="10" t="s">
        <v>721</v>
      </c>
    </row>
    <row r="286" spans="1:2" x14ac:dyDescent="0.2">
      <c r="A286" s="8" t="s">
        <v>722</v>
      </c>
      <c r="B286" s="10" t="s">
        <v>723</v>
      </c>
    </row>
    <row r="287" spans="1:2" x14ac:dyDescent="0.2">
      <c r="A287" s="8" t="s">
        <v>724</v>
      </c>
      <c r="B287" s="10" t="s">
        <v>725</v>
      </c>
    </row>
    <row r="288" spans="1:2" x14ac:dyDescent="0.2">
      <c r="A288" s="8" t="s">
        <v>726</v>
      </c>
      <c r="B288" s="10" t="s">
        <v>727</v>
      </c>
    </row>
    <row r="289" spans="1:2" x14ac:dyDescent="0.2">
      <c r="A289" s="8" t="s">
        <v>147</v>
      </c>
      <c r="B289" s="10" t="s">
        <v>149</v>
      </c>
    </row>
    <row r="290" spans="1:2" x14ac:dyDescent="0.2">
      <c r="A290" s="8" t="s">
        <v>156</v>
      </c>
      <c r="B290" s="10" t="s">
        <v>150</v>
      </c>
    </row>
    <row r="291" spans="1:2" x14ac:dyDescent="0.2">
      <c r="A291" s="8" t="s">
        <v>157</v>
      </c>
      <c r="B291" s="10" t="s">
        <v>151</v>
      </c>
    </row>
    <row r="292" spans="1:2" x14ac:dyDescent="0.2">
      <c r="A292" s="8" t="s">
        <v>158</v>
      </c>
      <c r="B292" s="10" t="s">
        <v>152</v>
      </c>
    </row>
    <row r="293" spans="1:2" x14ac:dyDescent="0.2">
      <c r="A293" s="8" t="s">
        <v>159</v>
      </c>
      <c r="B293" s="10" t="s">
        <v>153</v>
      </c>
    </row>
    <row r="294" spans="1:2" x14ac:dyDescent="0.2">
      <c r="A294" s="8" t="s">
        <v>160</v>
      </c>
      <c r="B294" s="10" t="s">
        <v>154</v>
      </c>
    </row>
    <row r="295" spans="1:2" x14ac:dyDescent="0.2">
      <c r="A295" s="8" t="s">
        <v>161</v>
      </c>
      <c r="B295" s="10" t="s">
        <v>155</v>
      </c>
    </row>
    <row r="296" spans="1:2" x14ac:dyDescent="0.2">
      <c r="A296" s="8" t="s">
        <v>728</v>
      </c>
      <c r="B296" s="10" t="s">
        <v>729</v>
      </c>
    </row>
    <row r="297" spans="1:2" x14ac:dyDescent="0.2">
      <c r="A297" s="8" t="s">
        <v>730</v>
      </c>
      <c r="B297" s="10" t="s">
        <v>731</v>
      </c>
    </row>
    <row r="298" spans="1:2" x14ac:dyDescent="0.2">
      <c r="A298" s="8" t="s">
        <v>732</v>
      </c>
      <c r="B298" s="10" t="s">
        <v>733</v>
      </c>
    </row>
    <row r="299" spans="1:2" x14ac:dyDescent="0.2">
      <c r="A299" s="8" t="s">
        <v>734</v>
      </c>
      <c r="B299" s="10" t="s">
        <v>735</v>
      </c>
    </row>
    <row r="300" spans="1:2" x14ac:dyDescent="0.2">
      <c r="A300" s="8" t="s">
        <v>737</v>
      </c>
      <c r="B300" s="10" t="s">
        <v>736</v>
      </c>
    </row>
    <row r="301" spans="1:2" x14ac:dyDescent="0.2">
      <c r="A301" s="8" t="s">
        <v>738</v>
      </c>
      <c r="B301" s="10" t="s">
        <v>739</v>
      </c>
    </row>
    <row r="302" spans="1:2" x14ac:dyDescent="0.2">
      <c r="A302" s="5" t="s">
        <v>771</v>
      </c>
      <c r="B302" s="1">
        <v>3515</v>
      </c>
    </row>
    <row r="303" spans="1:2" x14ac:dyDescent="0.2">
      <c r="A303" s="5" t="s">
        <v>772</v>
      </c>
      <c r="B303" s="1">
        <v>3517</v>
      </c>
    </row>
    <row r="304" spans="1:2" x14ac:dyDescent="0.2">
      <c r="A304" s="5" t="s">
        <v>1013</v>
      </c>
      <c r="B304" s="1">
        <v>3521</v>
      </c>
    </row>
    <row r="305" spans="1:2" x14ac:dyDescent="0.2">
      <c r="A305" s="5" t="s">
        <v>781</v>
      </c>
      <c r="B305" s="1">
        <v>3607</v>
      </c>
    </row>
    <row r="306" spans="1:2" x14ac:dyDescent="0.2">
      <c r="A306" s="5" t="s">
        <v>1251</v>
      </c>
      <c r="B306" s="78">
        <v>7801</v>
      </c>
    </row>
    <row r="307" spans="1:2" x14ac:dyDescent="0.2">
      <c r="A307" s="5" t="s">
        <v>1252</v>
      </c>
      <c r="B307" s="78">
        <v>7803</v>
      </c>
    </row>
    <row r="308" spans="1:2" x14ac:dyDescent="0.2">
      <c r="A308" s="5" t="s">
        <v>1514</v>
      </c>
      <c r="B308" s="78">
        <v>7811</v>
      </c>
    </row>
    <row r="309" spans="1:2" x14ac:dyDescent="0.2">
      <c r="A309" s="8" t="s">
        <v>1243</v>
      </c>
      <c r="B309" s="78">
        <v>7815</v>
      </c>
    </row>
    <row r="310" spans="1:2" x14ac:dyDescent="0.2">
      <c r="A310" s="80" t="s">
        <v>999</v>
      </c>
      <c r="B310" t="s">
        <v>1002</v>
      </c>
    </row>
    <row r="311" spans="1:2" x14ac:dyDescent="0.2">
      <c r="A311" s="80" t="s">
        <v>1000</v>
      </c>
      <c r="B311" t="s">
        <v>1004</v>
      </c>
    </row>
    <row r="312" spans="1:2" x14ac:dyDescent="0.2">
      <c r="A312" s="5" t="s">
        <v>1623</v>
      </c>
      <c r="B312" s="5">
        <v>7520</v>
      </c>
    </row>
    <row r="313" spans="1:2" x14ac:dyDescent="0.2">
      <c r="A313" s="89" t="s">
        <v>775</v>
      </c>
      <c r="B313" s="85">
        <v>3403</v>
      </c>
    </row>
    <row r="314" spans="1:2" x14ac:dyDescent="0.2">
      <c r="A314" s="89" t="s">
        <v>778</v>
      </c>
      <c r="B314" s="85">
        <v>3409</v>
      </c>
    </row>
    <row r="315" spans="1:2" x14ac:dyDescent="0.2">
      <c r="A315" s="89" t="s">
        <v>1361</v>
      </c>
      <c r="B315" s="85">
        <v>3413</v>
      </c>
    </row>
    <row r="316" spans="1:2" x14ac:dyDescent="0.2">
      <c r="A316" s="89" t="s">
        <v>955</v>
      </c>
      <c r="B316" s="84" t="s">
        <v>956</v>
      </c>
    </row>
    <row r="317" spans="1:2" x14ac:dyDescent="0.2">
      <c r="A317" s="89" t="s">
        <v>957</v>
      </c>
      <c r="B317" s="85" t="s">
        <v>1242</v>
      </c>
    </row>
    <row r="318" spans="1:2" x14ac:dyDescent="0.2">
      <c r="A318" s="89" t="s">
        <v>957</v>
      </c>
      <c r="B318" s="84" t="s">
        <v>958</v>
      </c>
    </row>
    <row r="319" spans="1:2" x14ac:dyDescent="0.2">
      <c r="A319" s="80" t="s">
        <v>1005</v>
      </c>
      <c r="B319" s="84" t="s">
        <v>1006</v>
      </c>
    </row>
    <row r="320" spans="1:2" x14ac:dyDescent="0.2">
      <c r="A320" s="80" t="s">
        <v>1755</v>
      </c>
      <c r="B320" s="85" t="s">
        <v>1715</v>
      </c>
    </row>
    <row r="321" spans="1:2" x14ac:dyDescent="0.2">
      <c r="A321" s="80" t="s">
        <v>1756</v>
      </c>
      <c r="B321" s="85" t="s">
        <v>1716</v>
      </c>
    </row>
    <row r="322" spans="1:2" x14ac:dyDescent="0.2">
      <c r="A322" s="80" t="s">
        <v>1757</v>
      </c>
      <c r="B322" s="85" t="s">
        <v>1754</v>
      </c>
    </row>
    <row r="323" spans="1:2" x14ac:dyDescent="0.2">
      <c r="A323" s="80" t="s">
        <v>1761</v>
      </c>
      <c r="B323" s="85" t="s">
        <v>1717</v>
      </c>
    </row>
    <row r="324" spans="1:2" x14ac:dyDescent="0.2">
      <c r="A324" s="80" t="s">
        <v>1760</v>
      </c>
      <c r="B324" s="85" t="s">
        <v>1718</v>
      </c>
    </row>
    <row r="325" spans="1:2" x14ac:dyDescent="0.2">
      <c r="A325" s="80" t="s">
        <v>1759</v>
      </c>
      <c r="B325" s="85" t="s">
        <v>1719</v>
      </c>
    </row>
    <row r="326" spans="1:2" x14ac:dyDescent="0.2">
      <c r="A326" s="80" t="s">
        <v>1758</v>
      </c>
      <c r="B326" s="85" t="s">
        <v>1720</v>
      </c>
    </row>
    <row r="327" spans="1:2" x14ac:dyDescent="0.2">
      <c r="A327" s="80" t="s">
        <v>897</v>
      </c>
      <c r="B327" s="84" t="s">
        <v>898</v>
      </c>
    </row>
    <row r="328" spans="1:2" x14ac:dyDescent="0.2">
      <c r="A328" s="80" t="s">
        <v>899</v>
      </c>
      <c r="B328" s="84" t="s">
        <v>900</v>
      </c>
    </row>
    <row r="329" spans="1:2" x14ac:dyDescent="0.2">
      <c r="A329" s="80" t="s">
        <v>901</v>
      </c>
      <c r="B329" s="84" t="s">
        <v>902</v>
      </c>
    </row>
    <row r="330" spans="1:2" x14ac:dyDescent="0.2">
      <c r="A330" s="80" t="s">
        <v>903</v>
      </c>
      <c r="B330" s="84" t="s">
        <v>904</v>
      </c>
    </row>
    <row r="331" spans="1:2" x14ac:dyDescent="0.2">
      <c r="A331" s="80" t="s">
        <v>905</v>
      </c>
      <c r="B331" s="84" t="s">
        <v>906</v>
      </c>
    </row>
    <row r="332" spans="1:2" x14ac:dyDescent="0.2">
      <c r="A332" s="80" t="s">
        <v>907</v>
      </c>
      <c r="B332" s="84" t="s">
        <v>908</v>
      </c>
    </row>
    <row r="333" spans="1:2" x14ac:dyDescent="0.2">
      <c r="A333" s="89" t="s">
        <v>1151</v>
      </c>
      <c r="B333" s="85" t="s">
        <v>1147</v>
      </c>
    </row>
    <row r="334" spans="1:2" x14ac:dyDescent="0.2">
      <c r="A334" s="89" t="s">
        <v>1152</v>
      </c>
      <c r="B334" s="85" t="s">
        <v>1148</v>
      </c>
    </row>
    <row r="335" spans="1:2" x14ac:dyDescent="0.2">
      <c r="A335" s="89" t="s">
        <v>1151</v>
      </c>
      <c r="B335" s="85" t="s">
        <v>1149</v>
      </c>
    </row>
    <row r="336" spans="1:2" x14ac:dyDescent="0.2">
      <c r="A336" s="89" t="s">
        <v>1152</v>
      </c>
      <c r="B336" s="85" t="s">
        <v>1150</v>
      </c>
    </row>
    <row r="337" spans="1:2" x14ac:dyDescent="0.2">
      <c r="A337" s="80" t="s">
        <v>921</v>
      </c>
      <c r="B337" s="84" t="s">
        <v>922</v>
      </c>
    </row>
    <row r="338" spans="1:2" x14ac:dyDescent="0.2">
      <c r="A338" s="80" t="s">
        <v>923</v>
      </c>
      <c r="B338" s="84" t="s">
        <v>924</v>
      </c>
    </row>
    <row r="339" spans="1:2" x14ac:dyDescent="0.2">
      <c r="A339" s="80" t="s">
        <v>925</v>
      </c>
      <c r="B339" s="84" t="s">
        <v>926</v>
      </c>
    </row>
    <row r="340" spans="1:2" x14ac:dyDescent="0.2">
      <c r="A340" s="80" t="s">
        <v>927</v>
      </c>
      <c r="B340" s="84" t="s">
        <v>928</v>
      </c>
    </row>
    <row r="341" spans="1:2" x14ac:dyDescent="0.2">
      <c r="A341" s="80" t="s">
        <v>929</v>
      </c>
      <c r="B341" s="84" t="s">
        <v>930</v>
      </c>
    </row>
    <row r="342" spans="1:2" x14ac:dyDescent="0.2">
      <c r="A342" s="80" t="s">
        <v>931</v>
      </c>
      <c r="B342" s="84" t="s">
        <v>932</v>
      </c>
    </row>
    <row r="343" spans="1:2" x14ac:dyDescent="0.2">
      <c r="A343" s="80" t="s">
        <v>990</v>
      </c>
      <c r="B343" s="84" t="s">
        <v>981</v>
      </c>
    </row>
    <row r="344" spans="1:2" x14ac:dyDescent="0.2">
      <c r="A344" s="80" t="s">
        <v>991</v>
      </c>
      <c r="B344" s="84" t="s">
        <v>982</v>
      </c>
    </row>
    <row r="345" spans="1:2" x14ac:dyDescent="0.2">
      <c r="A345" s="80" t="s">
        <v>992</v>
      </c>
      <c r="B345" s="84" t="s">
        <v>983</v>
      </c>
    </row>
    <row r="346" spans="1:2" x14ac:dyDescent="0.2">
      <c r="A346" s="80" t="s">
        <v>993</v>
      </c>
      <c r="B346" s="84" t="s">
        <v>984</v>
      </c>
    </row>
    <row r="347" spans="1:2" x14ac:dyDescent="0.2">
      <c r="A347" s="80" t="s">
        <v>994</v>
      </c>
      <c r="B347" s="84" t="s">
        <v>985</v>
      </c>
    </row>
    <row r="348" spans="1:2" x14ac:dyDescent="0.2">
      <c r="A348" s="80" t="s">
        <v>995</v>
      </c>
      <c r="B348" s="84" t="s">
        <v>986</v>
      </c>
    </row>
    <row r="349" spans="1:2" x14ac:dyDescent="0.2">
      <c r="A349" s="80" t="s">
        <v>996</v>
      </c>
      <c r="B349" s="84" t="s">
        <v>987</v>
      </c>
    </row>
    <row r="350" spans="1:2" x14ac:dyDescent="0.2">
      <c r="A350" s="80" t="s">
        <v>997</v>
      </c>
      <c r="B350" s="84" t="s">
        <v>988</v>
      </c>
    </row>
    <row r="351" spans="1:2" x14ac:dyDescent="0.2">
      <c r="A351" s="80" t="s">
        <v>998</v>
      </c>
      <c r="B351" s="84" t="s">
        <v>989</v>
      </c>
    </row>
    <row r="352" spans="1:2" x14ac:dyDescent="0.2">
      <c r="A352" s="89" t="s">
        <v>933</v>
      </c>
      <c r="B352" s="84" t="s">
        <v>934</v>
      </c>
    </row>
    <row r="353" spans="1:3" x14ac:dyDescent="0.2">
      <c r="A353" s="89" t="s">
        <v>1009</v>
      </c>
      <c r="B353" s="84" t="s">
        <v>1007</v>
      </c>
    </row>
    <row r="354" spans="1:3" x14ac:dyDescent="0.2">
      <c r="A354" s="89" t="s">
        <v>1010</v>
      </c>
      <c r="B354" s="84" t="s">
        <v>1008</v>
      </c>
    </row>
    <row r="355" spans="1:3" x14ac:dyDescent="0.2">
      <c r="A355" s="188" t="s">
        <v>1238</v>
      </c>
      <c r="B355" s="85" t="s">
        <v>1240</v>
      </c>
    </row>
    <row r="356" spans="1:3" x14ac:dyDescent="0.2">
      <c r="A356" s="188" t="s">
        <v>1239</v>
      </c>
      <c r="B356" s="85" t="s">
        <v>1241</v>
      </c>
    </row>
    <row r="357" spans="1:3" x14ac:dyDescent="0.2">
      <c r="A357" s="89" t="s">
        <v>99</v>
      </c>
      <c r="B357" s="84" t="s">
        <v>98</v>
      </c>
      <c r="C357" s="88"/>
    </row>
    <row r="358" spans="1:3" x14ac:dyDescent="0.2">
      <c r="A358" s="89" t="s">
        <v>101</v>
      </c>
      <c r="B358" s="84" t="s">
        <v>100</v>
      </c>
      <c r="C358" s="88"/>
    </row>
    <row r="359" spans="1:3" x14ac:dyDescent="0.2">
      <c r="A359" s="89" t="s">
        <v>695</v>
      </c>
      <c r="B359" s="84" t="s">
        <v>102</v>
      </c>
      <c r="C359" s="88"/>
    </row>
    <row r="360" spans="1:3" x14ac:dyDescent="0.2">
      <c r="A360" s="89" t="s">
        <v>953</v>
      </c>
      <c r="B360" s="84" t="s">
        <v>954</v>
      </c>
      <c r="C360" s="88"/>
    </row>
    <row r="361" spans="1:3" x14ac:dyDescent="0.2">
      <c r="A361" s="80" t="s">
        <v>999</v>
      </c>
      <c r="B361" s="84" t="s">
        <v>1001</v>
      </c>
      <c r="C361" s="85" t="s">
        <v>1002</v>
      </c>
    </row>
    <row r="362" spans="1:3" x14ac:dyDescent="0.2">
      <c r="A362" s="80" t="s">
        <v>1000</v>
      </c>
      <c r="B362" s="84" t="s">
        <v>1003</v>
      </c>
      <c r="C362" s="84" t="s">
        <v>1004</v>
      </c>
    </row>
    <row r="363" spans="1:3" x14ac:dyDescent="0.2">
      <c r="A363" s="89" t="s">
        <v>131</v>
      </c>
      <c r="B363" s="84" t="s">
        <v>132</v>
      </c>
      <c r="C363" s="88"/>
    </row>
    <row r="364" spans="1:3" x14ac:dyDescent="0.2">
      <c r="A364" s="89" t="s">
        <v>1244</v>
      </c>
      <c r="B364" s="85" t="s">
        <v>1236</v>
      </c>
      <c r="C364" s="88"/>
    </row>
    <row r="365" spans="1:3" x14ac:dyDescent="0.2">
      <c r="A365" s="188" t="s">
        <v>1237</v>
      </c>
      <c r="B365" s="85" t="s">
        <v>1011</v>
      </c>
      <c r="C365" s="88"/>
    </row>
    <row r="366" spans="1:3" x14ac:dyDescent="0.2">
      <c r="A366" s="80" t="s">
        <v>999</v>
      </c>
      <c r="B366" s="85" t="s">
        <v>1002</v>
      </c>
    </row>
    <row r="367" spans="1:3" x14ac:dyDescent="0.2">
      <c r="A367" s="80" t="s">
        <v>1000</v>
      </c>
      <c r="B367" s="84" t="s">
        <v>1004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59"/>
  <sheetViews>
    <sheetView zoomScaleNormal="100" workbookViewId="0">
      <pane ySplit="1" topLeftCell="A107" activePane="bottomLeft" state="frozen"/>
      <selection pane="bottomLeft" activeCell="D89" sqref="D89"/>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26.28515625" customWidth="1"/>
    <col min="38" max="38" width="24" customWidth="1"/>
    <col min="39" max="39" width="13.5703125" customWidth="1"/>
    <col min="40" max="40" width="12.5703125" customWidth="1"/>
    <col min="41" max="42" width="13.5703125" customWidth="1"/>
    <col min="43" max="43" width="23.28515625" customWidth="1"/>
    <col min="44" max="47" width="13.5703125" customWidth="1"/>
    <col min="49" max="49" width="26.28515625" customWidth="1"/>
    <col min="50" max="50" width="24" customWidth="1"/>
    <col min="51" max="51" width="13.5703125" customWidth="1"/>
    <col min="52" max="52" width="12.5703125" customWidth="1"/>
    <col min="53" max="54" width="13.5703125" customWidth="1"/>
    <col min="55" max="55" width="23.28515625" customWidth="1"/>
    <col min="56" max="59" width="13.5703125" customWidth="1"/>
    <col min="61" max="61" width="19.7109375" customWidth="1"/>
    <col min="62" max="62" width="22.28515625" customWidth="1"/>
    <col min="63" max="63" width="18" customWidth="1"/>
    <col min="64" max="64" width="10.85546875" customWidth="1"/>
    <col min="65" max="65" width="13.5703125" customWidth="1"/>
    <col min="67" max="67" width="19.7109375" customWidth="1"/>
    <col min="68" max="68" width="22.28515625" customWidth="1"/>
    <col min="69" max="69" width="18" customWidth="1"/>
    <col min="70" max="70" width="10.85546875" customWidth="1"/>
    <col min="71" max="71" width="13.5703125" customWidth="1"/>
    <col min="73" max="73" width="23.85546875" customWidth="1"/>
    <col min="74" max="74" width="14.42578125" customWidth="1"/>
    <col min="75" max="75" width="20" customWidth="1"/>
    <col min="76" max="76" width="13.140625" customWidth="1"/>
    <col min="77" max="77" width="1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customWidth="1"/>
    <col min="92" max="92" width="13.7109375" customWidth="1"/>
    <col min="93" max="93" width="22" customWidth="1"/>
    <col min="94" max="94" width="19.7109375" customWidth="1"/>
    <col min="95" max="95" width="12.28515625" customWidth="1"/>
    <col min="97" max="97" width="26.42578125" customWidth="1"/>
    <col min="98" max="98" width="13.7109375" customWidth="1"/>
    <col min="99" max="99" width="22" customWidth="1"/>
    <col min="100" max="100" width="19.7109375" customWidth="1"/>
    <col min="101" max="101" width="12.28515625"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5703125" style="154"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42578125" style="92" customWidth="1"/>
    <col min="116" max="116" width="13.7109375" style="92" customWidth="1"/>
    <col min="117" max="117" width="22" style="92" customWidth="1"/>
    <col min="118" max="118" width="19.7109375" style="92" customWidth="1"/>
    <col min="119" max="119" width="12.28515625" style="92" customWidth="1"/>
    <col min="120" max="120" width="9.140625" style="92" customWidth="1"/>
    <col min="121" max="121" width="26.42578125" style="92" customWidth="1"/>
    <col min="122" max="122" width="13.7109375" style="92" customWidth="1"/>
    <col min="123" max="123" width="22" style="92" customWidth="1"/>
    <col min="124" max="124" width="19.7109375" style="92" customWidth="1"/>
    <col min="125" max="125" width="12.28515625" style="92" customWidth="1"/>
    <col min="126" max="126" width="9.140625" style="92" customWidth="1"/>
    <col min="127" max="127" width="26.85546875" style="92" customWidth="1"/>
    <col min="128" max="130" width="19.42578125" style="92" customWidth="1"/>
    <col min="131" max="131" width="12.7109375" customWidth="1"/>
    <col min="133" max="133" width="26.5703125" customWidth="1"/>
    <col min="134" max="134" width="13.7109375" customWidth="1"/>
    <col min="135" max="135" width="28.28515625" style="92" customWidth="1"/>
    <col min="136" max="136" width="12.85546875" style="92" customWidth="1"/>
    <col min="137" max="137" width="22.7109375" style="92" customWidth="1"/>
    <col min="138" max="138" width="22.5703125" style="92" customWidth="1"/>
    <col min="139" max="139" width="27.28515625" customWidth="1"/>
    <col min="140" max="140" width="13.7109375" customWidth="1"/>
    <col min="141" max="141" width="11.28515625" customWidth="1"/>
    <col min="142" max="142" width="12.85546875" customWidth="1"/>
    <col min="143" max="143" width="12.5703125" customWidth="1"/>
  </cols>
  <sheetData>
    <row r="1" spans="1:149" ht="23.25" x14ac:dyDescent="0.35">
      <c r="A1" s="734" t="s">
        <v>2925</v>
      </c>
      <c r="B1" s="734"/>
      <c r="C1" s="734"/>
      <c r="D1" s="734"/>
      <c r="E1" s="734"/>
      <c r="F1" s="572"/>
      <c r="G1" s="734" t="s">
        <v>2925</v>
      </c>
      <c r="H1" s="734"/>
      <c r="I1" s="734"/>
      <c r="J1" s="734"/>
      <c r="K1" s="734"/>
      <c r="M1" s="734" t="s">
        <v>2795</v>
      </c>
      <c r="N1" s="734"/>
      <c r="O1" s="734"/>
      <c r="P1" s="734"/>
      <c r="Q1" s="734"/>
      <c r="R1" s="572"/>
      <c r="S1" s="734" t="s">
        <v>2795</v>
      </c>
      <c r="T1" s="734"/>
      <c r="U1" s="734"/>
      <c r="V1" s="734"/>
      <c r="W1" s="734"/>
      <c r="Y1" s="734" t="s">
        <v>2591</v>
      </c>
      <c r="Z1" s="734"/>
      <c r="AA1" s="734"/>
      <c r="AB1" s="734"/>
      <c r="AC1" s="734"/>
      <c r="AD1" s="572"/>
      <c r="AE1" s="734" t="s">
        <v>2591</v>
      </c>
      <c r="AF1" s="734"/>
      <c r="AG1" s="734"/>
      <c r="AH1" s="734"/>
      <c r="AI1" s="734"/>
      <c r="AK1" s="734" t="s">
        <v>2227</v>
      </c>
      <c r="AL1" s="734"/>
      <c r="AM1" s="734"/>
      <c r="AN1" s="734"/>
      <c r="AO1" s="734"/>
      <c r="AP1" s="572"/>
      <c r="AQ1" s="734" t="s">
        <v>2227</v>
      </c>
      <c r="AR1" s="734"/>
      <c r="AS1" s="734"/>
      <c r="AT1" s="734"/>
      <c r="AU1" s="734"/>
      <c r="AW1" s="734" t="s">
        <v>1907</v>
      </c>
      <c r="AX1" s="734"/>
      <c r="AY1" s="734"/>
      <c r="AZ1" s="734"/>
      <c r="BA1" s="734"/>
      <c r="BB1" s="572"/>
      <c r="BC1" s="734" t="s">
        <v>1907</v>
      </c>
      <c r="BD1" s="734"/>
      <c r="BE1" s="734"/>
      <c r="BF1" s="734"/>
      <c r="BG1" s="734"/>
      <c r="BI1" s="734" t="s">
        <v>1868</v>
      </c>
      <c r="BJ1" s="734"/>
      <c r="BK1" s="734"/>
      <c r="BL1" s="734"/>
      <c r="BM1" s="734"/>
      <c r="BO1" s="734" t="s">
        <v>1867</v>
      </c>
      <c r="BP1" s="734"/>
      <c r="BQ1" s="734"/>
      <c r="BR1" s="734"/>
      <c r="BS1" s="734"/>
      <c r="BU1" s="734" t="s">
        <v>1471</v>
      </c>
      <c r="BV1" s="734"/>
      <c r="BW1" s="734"/>
      <c r="BX1" s="734"/>
      <c r="BY1" s="734"/>
      <c r="CA1" s="734" t="s">
        <v>1360</v>
      </c>
      <c r="CB1" s="734"/>
      <c r="CC1" s="734"/>
      <c r="CD1" s="734"/>
      <c r="CE1" s="734"/>
      <c r="CG1" s="734" t="s">
        <v>1227</v>
      </c>
      <c r="CH1" s="734"/>
      <c r="CI1" s="734"/>
      <c r="CJ1" s="734"/>
      <c r="CK1" s="734"/>
      <c r="CM1" s="734" t="s">
        <v>1190</v>
      </c>
      <c r="CN1" s="734"/>
      <c r="CO1" s="734"/>
      <c r="CP1" s="734"/>
      <c r="CQ1" s="734"/>
      <c r="CS1" s="734" t="s">
        <v>1138</v>
      </c>
      <c r="CT1" s="734"/>
      <c r="CU1" s="734"/>
      <c r="CV1" s="734"/>
      <c r="CW1" s="734"/>
      <c r="CY1" s="734" t="s">
        <v>139</v>
      </c>
      <c r="CZ1" s="734"/>
      <c r="DA1" s="734"/>
      <c r="DB1" s="734"/>
      <c r="DC1" s="734"/>
      <c r="DD1" s="83"/>
      <c r="DE1" s="734" t="s">
        <v>97</v>
      </c>
      <c r="DF1" s="734"/>
      <c r="DG1" s="734"/>
      <c r="DH1" s="734"/>
      <c r="DI1" s="734"/>
      <c r="DK1" s="734" t="s">
        <v>1036</v>
      </c>
      <c r="DL1" s="734"/>
      <c r="DM1" s="734"/>
      <c r="DN1" s="734"/>
      <c r="DO1" s="734"/>
      <c r="DQ1" s="734" t="s">
        <v>1037</v>
      </c>
      <c r="DR1" s="734"/>
      <c r="DS1" s="734"/>
      <c r="DT1" s="734"/>
      <c r="DU1" s="734"/>
      <c r="DW1" s="734" t="s">
        <v>1038</v>
      </c>
      <c r="DX1" s="734"/>
      <c r="DY1" s="734"/>
      <c r="DZ1" s="734"/>
      <c r="EA1" s="734"/>
      <c r="EB1" s="92"/>
      <c r="EC1" s="734" t="s">
        <v>1039</v>
      </c>
      <c r="ED1" s="734"/>
      <c r="EE1" s="734"/>
      <c r="EF1" s="734"/>
      <c r="EG1" s="734"/>
      <c r="EH1"/>
      <c r="EI1" s="735" t="s">
        <v>1040</v>
      </c>
      <c r="EJ1" s="735"/>
      <c r="EK1" s="735"/>
      <c r="EL1" s="735"/>
      <c r="EM1" s="735"/>
      <c r="EO1" s="735" t="s">
        <v>1041</v>
      </c>
      <c r="EP1" s="735"/>
      <c r="EQ1" s="735"/>
      <c r="ER1" s="735"/>
      <c r="ES1" s="735"/>
    </row>
    <row r="2" spans="1:149"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92"/>
      <c r="BC2" s="92"/>
      <c r="BD2" s="92"/>
      <c r="BE2" s="92"/>
      <c r="BF2" s="92"/>
      <c r="BG2" s="92"/>
      <c r="BI2" s="92"/>
      <c r="BJ2" s="92"/>
      <c r="BK2" s="92"/>
      <c r="BL2" s="92"/>
      <c r="BM2" s="92"/>
      <c r="BO2" s="92"/>
      <c r="BP2" s="92"/>
      <c r="BQ2" s="92"/>
      <c r="BR2" s="92"/>
      <c r="BS2" s="92"/>
      <c r="BU2" s="92"/>
      <c r="BV2" s="92"/>
      <c r="BW2" s="92"/>
      <c r="BX2" s="92"/>
      <c r="BY2" s="92"/>
      <c r="CA2" s="92"/>
      <c r="CB2" s="92"/>
      <c r="CC2" s="92"/>
      <c r="CD2" s="92"/>
      <c r="CE2" s="92"/>
      <c r="CG2" s="92"/>
      <c r="CH2" s="92"/>
      <c r="CI2" s="92"/>
      <c r="CJ2" s="92"/>
      <c r="CK2" s="92"/>
      <c r="CM2" s="92"/>
      <c r="CN2" s="92"/>
      <c r="CO2" s="92"/>
      <c r="CP2" s="92"/>
      <c r="CQ2" s="92"/>
      <c r="CS2" s="92"/>
      <c r="CT2" s="92"/>
      <c r="CU2" s="92"/>
      <c r="CV2" s="92"/>
      <c r="CW2" s="92"/>
      <c r="DD2" s="83"/>
      <c r="DW2" s="93" t="s">
        <v>1042</v>
      </c>
      <c r="EA2" s="92"/>
      <c r="EB2" s="92"/>
      <c r="EC2" s="93" t="s">
        <v>1042</v>
      </c>
      <c r="ED2" s="92"/>
      <c r="EH2"/>
      <c r="EI2" s="94" t="s">
        <v>1043</v>
      </c>
      <c r="EJ2" s="95">
        <v>3500</v>
      </c>
      <c r="EK2" s="92"/>
      <c r="EL2" s="92"/>
      <c r="EM2" s="96"/>
      <c r="EN2" s="97"/>
      <c r="EO2" s="94" t="s">
        <v>1043</v>
      </c>
      <c r="EP2" s="95">
        <v>3400</v>
      </c>
      <c r="EQ2" s="92"/>
      <c r="ER2" s="92"/>
      <c r="ES2" s="96"/>
    </row>
    <row r="3" spans="1:149" ht="17.25" x14ac:dyDescent="0.25">
      <c r="A3" s="736" t="s">
        <v>1908</v>
      </c>
      <c r="B3" s="736"/>
      <c r="C3" s="736"/>
      <c r="D3" s="736"/>
      <c r="E3" s="736"/>
      <c r="F3" s="571"/>
      <c r="G3" s="737" t="s">
        <v>1911</v>
      </c>
      <c r="H3" s="737"/>
      <c r="I3" s="737"/>
      <c r="J3" s="737"/>
      <c r="K3" s="737"/>
      <c r="M3" s="736" t="s">
        <v>1908</v>
      </c>
      <c r="N3" s="736"/>
      <c r="O3" s="736"/>
      <c r="P3" s="736"/>
      <c r="Q3" s="736"/>
      <c r="R3" s="571"/>
      <c r="S3" s="737" t="s">
        <v>1911</v>
      </c>
      <c r="T3" s="737"/>
      <c r="U3" s="737"/>
      <c r="V3" s="737"/>
      <c r="W3" s="737"/>
      <c r="Y3" s="736" t="s">
        <v>1908</v>
      </c>
      <c r="Z3" s="736"/>
      <c r="AA3" s="736"/>
      <c r="AB3" s="736"/>
      <c r="AC3" s="736"/>
      <c r="AD3" s="571"/>
      <c r="AE3" s="737" t="s">
        <v>1911</v>
      </c>
      <c r="AF3" s="737"/>
      <c r="AG3" s="737"/>
      <c r="AH3" s="737"/>
      <c r="AI3" s="737"/>
      <c r="AK3" s="736" t="s">
        <v>1908</v>
      </c>
      <c r="AL3" s="736"/>
      <c r="AM3" s="736"/>
      <c r="AN3" s="736"/>
      <c r="AO3" s="736"/>
      <c r="AP3" s="571"/>
      <c r="AQ3" s="737" t="s">
        <v>1911</v>
      </c>
      <c r="AR3" s="737"/>
      <c r="AS3" s="737"/>
      <c r="AT3" s="737"/>
      <c r="AU3" s="737"/>
      <c r="AW3" s="736" t="s">
        <v>1908</v>
      </c>
      <c r="AX3" s="736"/>
      <c r="AY3" s="736"/>
      <c r="AZ3" s="736"/>
      <c r="BA3" s="736"/>
      <c r="BB3" s="571"/>
      <c r="BC3" s="737" t="s">
        <v>1911</v>
      </c>
      <c r="BD3" s="737"/>
      <c r="BE3" s="737"/>
      <c r="BF3" s="737"/>
      <c r="BG3" s="737"/>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83"/>
      <c r="DE3" s="736" t="s">
        <v>1044</v>
      </c>
      <c r="DF3" s="736"/>
      <c r="DG3" s="736"/>
      <c r="DH3" s="736"/>
      <c r="DI3" s="736"/>
      <c r="DK3" s="736" t="s">
        <v>1044</v>
      </c>
      <c r="DL3" s="736"/>
      <c r="DM3" s="736"/>
      <c r="DN3" s="736"/>
      <c r="DO3" s="736"/>
      <c r="DQ3" s="736" t="s">
        <v>1044</v>
      </c>
      <c r="DR3" s="736"/>
      <c r="DS3" s="736"/>
      <c r="DT3" s="736"/>
      <c r="DU3" s="736"/>
      <c r="DW3" s="736" t="s">
        <v>1044</v>
      </c>
      <c r="DX3" s="736"/>
      <c r="DY3" s="736"/>
      <c r="DZ3" s="736"/>
      <c r="EA3" s="736"/>
      <c r="EB3" s="92"/>
      <c r="EC3" s="738" t="s">
        <v>1044</v>
      </c>
      <c r="ED3" s="738"/>
      <c r="EE3" s="738"/>
      <c r="EF3" s="738"/>
      <c r="EG3"/>
      <c r="EH3"/>
      <c r="EI3" s="98" t="s">
        <v>1045</v>
      </c>
      <c r="EJ3" s="92"/>
      <c r="EK3" s="92"/>
      <c r="EL3" s="92"/>
      <c r="EM3" s="92"/>
      <c r="EO3" s="98" t="s">
        <v>1045</v>
      </c>
      <c r="EP3" s="92"/>
      <c r="EQ3" s="92"/>
      <c r="ER3" s="92"/>
      <c r="ES3" s="92"/>
    </row>
    <row r="4" spans="1:149"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92"/>
      <c r="BC4" s="99"/>
      <c r="BD4" s="92"/>
      <c r="BE4" s="92"/>
      <c r="BF4" s="92"/>
      <c r="BG4" s="92"/>
      <c r="BI4" s="99"/>
      <c r="BJ4" s="92"/>
      <c r="BK4" s="92"/>
      <c r="BL4" s="92"/>
      <c r="BM4" s="92"/>
      <c r="BO4" s="99"/>
      <c r="BP4" s="92"/>
      <c r="BQ4" s="92"/>
      <c r="BR4" s="92"/>
      <c r="BS4" s="92"/>
      <c r="BU4" s="99"/>
      <c r="BV4" s="92"/>
      <c r="BW4" s="92"/>
      <c r="BX4" s="92"/>
      <c r="BY4" s="92"/>
      <c r="CA4" s="99"/>
      <c r="CB4" s="92"/>
      <c r="CC4" s="92"/>
      <c r="CD4" s="92"/>
      <c r="CE4" s="92"/>
      <c r="CG4" s="99"/>
      <c r="CH4" s="92"/>
      <c r="CI4" s="92"/>
      <c r="CJ4" s="92"/>
      <c r="CK4" s="92"/>
      <c r="CM4" s="99"/>
      <c r="CN4" s="92"/>
      <c r="CO4" s="92"/>
      <c r="CP4" s="92"/>
      <c r="CQ4" s="92"/>
      <c r="CS4" s="99"/>
      <c r="CT4" s="92"/>
      <c r="CU4" s="92"/>
      <c r="CV4" s="92"/>
      <c r="CW4" s="92"/>
      <c r="CY4" s="99"/>
      <c r="DD4" s="83"/>
      <c r="DE4" s="99"/>
      <c r="DK4" s="99"/>
      <c r="DQ4" s="99"/>
      <c r="DW4" s="99"/>
      <c r="EA4" s="92"/>
      <c r="EB4" s="92"/>
      <c r="EC4" s="100" t="s">
        <v>1042</v>
      </c>
      <c r="EE4"/>
      <c r="EF4"/>
      <c r="EG4"/>
      <c r="EH4"/>
      <c r="EI4" s="92"/>
      <c r="EJ4" s="92"/>
      <c r="EK4" s="92"/>
      <c r="EL4" s="92"/>
      <c r="EM4" s="92"/>
      <c r="EO4" s="92"/>
      <c r="EP4" s="92"/>
      <c r="EQ4" s="92"/>
      <c r="ER4" s="92"/>
      <c r="ES4" s="92"/>
    </row>
    <row r="5" spans="1:149"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E5" s="92"/>
      <c r="CG5" s="739" t="s">
        <v>1046</v>
      </c>
      <c r="CH5" s="740"/>
      <c r="CI5" s="741"/>
      <c r="CJ5" s="742"/>
      <c r="CK5" s="92"/>
      <c r="CM5" s="739" t="s">
        <v>1046</v>
      </c>
      <c r="CN5" s="740"/>
      <c r="CO5" s="741"/>
      <c r="CP5" s="742"/>
      <c r="CQ5" s="92"/>
      <c r="CS5" s="739" t="s">
        <v>1046</v>
      </c>
      <c r="CT5" s="740"/>
      <c r="CU5" s="741"/>
      <c r="CV5" s="742"/>
      <c r="CW5" s="92"/>
      <c r="CY5" s="739" t="s">
        <v>1046</v>
      </c>
      <c r="CZ5" s="740"/>
      <c r="DA5" s="741"/>
      <c r="DB5" s="742"/>
      <c r="DD5" s="83"/>
      <c r="DE5" s="739" t="s">
        <v>1046</v>
      </c>
      <c r="DF5" s="740"/>
      <c r="DG5" s="741"/>
      <c r="DH5" s="742"/>
      <c r="DK5" s="739" t="s">
        <v>1046</v>
      </c>
      <c r="DL5" s="740"/>
      <c r="DM5" s="741"/>
      <c r="DN5" s="742"/>
      <c r="DQ5" s="739" t="s">
        <v>1046</v>
      </c>
      <c r="DR5" s="740"/>
      <c r="DS5" s="741"/>
      <c r="DT5" s="742"/>
      <c r="DW5" s="739" t="s">
        <v>1046</v>
      </c>
      <c r="DX5" s="740"/>
      <c r="DY5" s="741"/>
      <c r="DZ5" s="742"/>
      <c r="EA5" s="92"/>
      <c r="EB5" s="92"/>
      <c r="EC5" s="743" t="s">
        <v>1046</v>
      </c>
      <c r="ED5" s="744"/>
      <c r="EE5" s="745"/>
      <c r="EF5" s="746"/>
      <c r="EG5"/>
      <c r="EH5"/>
      <c r="EI5" s="739" t="s">
        <v>1046</v>
      </c>
      <c r="EJ5" s="740"/>
      <c r="EK5" s="741"/>
      <c r="EL5" s="742"/>
      <c r="EM5" s="92"/>
      <c r="EO5" s="739" t="s">
        <v>1046</v>
      </c>
      <c r="EP5" s="740"/>
      <c r="EQ5" s="741"/>
      <c r="ER5" s="742"/>
      <c r="ES5" s="92"/>
    </row>
    <row r="6" spans="1:149" ht="51" x14ac:dyDescent="0.2">
      <c r="A6" s="518" t="s">
        <v>1047</v>
      </c>
      <c r="B6" s="101" t="s">
        <v>1048</v>
      </c>
      <c r="C6" s="518" t="s">
        <v>1049</v>
      </c>
      <c r="D6" s="101" t="s">
        <v>1050</v>
      </c>
      <c r="E6" s="101" t="s">
        <v>1051</v>
      </c>
      <c r="F6" s="291"/>
      <c r="G6" s="518" t="s">
        <v>1047</v>
      </c>
      <c r="H6" s="101" t="s">
        <v>1048</v>
      </c>
      <c r="I6" s="518" t="s">
        <v>1049</v>
      </c>
      <c r="J6" s="101" t="s">
        <v>1050</v>
      </c>
      <c r="K6" s="101" t="s">
        <v>1051</v>
      </c>
      <c r="M6" s="518" t="s">
        <v>1047</v>
      </c>
      <c r="N6" s="101" t="s">
        <v>1048</v>
      </c>
      <c r="O6" s="518" t="s">
        <v>1049</v>
      </c>
      <c r="P6" s="101" t="s">
        <v>1050</v>
      </c>
      <c r="Q6" s="101" t="s">
        <v>1051</v>
      </c>
      <c r="R6" s="291"/>
      <c r="S6" s="518" t="s">
        <v>1047</v>
      </c>
      <c r="T6" s="101" t="s">
        <v>1048</v>
      </c>
      <c r="U6" s="518"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291"/>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83"/>
      <c r="DE6" s="101" t="s">
        <v>1047</v>
      </c>
      <c r="DF6" s="101" t="s">
        <v>1048</v>
      </c>
      <c r="DG6" s="101" t="s">
        <v>1049</v>
      </c>
      <c r="DH6" s="101" t="s">
        <v>1050</v>
      </c>
      <c r="DI6" s="101" t="s">
        <v>1051</v>
      </c>
      <c r="DK6" s="101" t="s">
        <v>1047</v>
      </c>
      <c r="DL6" s="101" t="s">
        <v>1048</v>
      </c>
      <c r="DM6" s="101" t="s">
        <v>1049</v>
      </c>
      <c r="DN6" s="101" t="s">
        <v>1050</v>
      </c>
      <c r="DO6" s="101" t="s">
        <v>1051</v>
      </c>
      <c r="DQ6" s="101" t="s">
        <v>1047</v>
      </c>
      <c r="DR6" s="101" t="s">
        <v>1048</v>
      </c>
      <c r="DS6" s="101" t="s">
        <v>1049</v>
      </c>
      <c r="DT6" s="101" t="s">
        <v>1050</v>
      </c>
      <c r="DU6" s="101" t="s">
        <v>1051</v>
      </c>
      <c r="DW6" s="101" t="s">
        <v>1047</v>
      </c>
      <c r="DX6" s="101" t="s">
        <v>1048</v>
      </c>
      <c r="DY6" s="101" t="s">
        <v>1049</v>
      </c>
      <c r="DZ6" s="101" t="s">
        <v>1050</v>
      </c>
      <c r="EA6" s="101" t="s">
        <v>1051</v>
      </c>
      <c r="EB6" s="92"/>
      <c r="EC6" s="102" t="s">
        <v>1047</v>
      </c>
      <c r="ED6" s="102" t="s">
        <v>1048</v>
      </c>
      <c r="EE6" s="102" t="s">
        <v>1052</v>
      </c>
      <c r="EF6" s="101" t="s">
        <v>1050</v>
      </c>
      <c r="EG6" s="101" t="s">
        <v>1051</v>
      </c>
      <c r="EH6"/>
      <c r="EI6" s="101" t="s">
        <v>1047</v>
      </c>
      <c r="EJ6" s="101" t="s">
        <v>1048</v>
      </c>
      <c r="EK6" s="101" t="s">
        <v>1049</v>
      </c>
      <c r="EL6" s="101" t="s">
        <v>1050</v>
      </c>
      <c r="EM6" s="101" t="s">
        <v>1051</v>
      </c>
      <c r="EO6" s="101" t="s">
        <v>1047</v>
      </c>
      <c r="EP6" s="101" t="s">
        <v>1048</v>
      </c>
      <c r="EQ6" s="101" t="s">
        <v>1049</v>
      </c>
      <c r="ER6" s="101" t="s">
        <v>1050</v>
      </c>
      <c r="ES6" s="101" t="s">
        <v>1051</v>
      </c>
    </row>
    <row r="7" spans="1:149" x14ac:dyDescent="0.2">
      <c r="A7" s="168">
        <v>0</v>
      </c>
      <c r="B7" s="168">
        <v>6000</v>
      </c>
      <c r="C7" s="168">
        <v>0</v>
      </c>
      <c r="D7" s="168">
        <v>0</v>
      </c>
      <c r="E7" s="168">
        <v>0</v>
      </c>
      <c r="F7" s="292"/>
      <c r="G7" s="168">
        <v>0</v>
      </c>
      <c r="H7" s="168">
        <v>7300</v>
      </c>
      <c r="I7" s="168">
        <v>0</v>
      </c>
      <c r="J7" s="168">
        <v>0</v>
      </c>
      <c r="K7" s="168">
        <v>0</v>
      </c>
      <c r="M7" s="168">
        <v>0</v>
      </c>
      <c r="N7" s="168">
        <f>M8</f>
        <v>5250</v>
      </c>
      <c r="O7" s="168">
        <v>0</v>
      </c>
      <c r="P7" s="168">
        <v>0</v>
      </c>
      <c r="Q7" s="168">
        <v>0</v>
      </c>
      <c r="R7" s="292"/>
      <c r="S7" s="168">
        <v>0</v>
      </c>
      <c r="T7" s="168">
        <v>6925</v>
      </c>
      <c r="U7" s="168">
        <v>0</v>
      </c>
      <c r="V7" s="168">
        <v>0</v>
      </c>
      <c r="W7" s="168">
        <v>0</v>
      </c>
      <c r="Y7" s="168">
        <v>0</v>
      </c>
      <c r="Z7" s="168">
        <f t="shared" ref="Z7:Z13" si="0">Y8</f>
        <v>4350</v>
      </c>
      <c r="AA7" s="168">
        <v>0</v>
      </c>
      <c r="AB7" s="168">
        <v>0</v>
      </c>
      <c r="AC7" s="168">
        <v>0</v>
      </c>
      <c r="AD7" s="292"/>
      <c r="AE7" s="168">
        <v>0</v>
      </c>
      <c r="AF7" s="168">
        <f t="shared" ref="AF7:AF13" si="1">AE8</f>
        <v>6475</v>
      </c>
      <c r="AG7" s="168">
        <v>0</v>
      </c>
      <c r="AH7" s="168">
        <v>0</v>
      </c>
      <c r="AI7" s="168">
        <v>0</v>
      </c>
      <c r="AK7" s="168">
        <v>0</v>
      </c>
      <c r="AL7" s="168">
        <f t="shared" ref="AL7:AL13" si="2">AK8</f>
        <v>3950</v>
      </c>
      <c r="AM7" s="168">
        <v>0</v>
      </c>
      <c r="AN7" s="168">
        <v>0</v>
      </c>
      <c r="AO7" s="168">
        <v>0</v>
      </c>
      <c r="AP7" s="292"/>
      <c r="AQ7" s="168">
        <v>0</v>
      </c>
      <c r="AR7" s="168">
        <f t="shared" ref="AR7:AR13" si="3">AQ8</f>
        <v>6275</v>
      </c>
      <c r="AS7" s="168">
        <v>0</v>
      </c>
      <c r="AT7" s="168">
        <v>0</v>
      </c>
      <c r="AU7" s="168">
        <v>0</v>
      </c>
      <c r="AW7" s="168">
        <v>0</v>
      </c>
      <c r="AX7" s="168">
        <v>3800</v>
      </c>
      <c r="AY7" s="168">
        <v>0</v>
      </c>
      <c r="AZ7" s="168">
        <v>0</v>
      </c>
      <c r="BA7" s="168">
        <v>0</v>
      </c>
      <c r="BB7" s="292"/>
      <c r="BC7" s="168">
        <v>0</v>
      </c>
      <c r="BD7" s="168">
        <v>6200</v>
      </c>
      <c r="BE7" s="168">
        <v>0</v>
      </c>
      <c r="BF7" s="168">
        <v>0</v>
      </c>
      <c r="BG7" s="168">
        <v>0</v>
      </c>
      <c r="BI7" s="168">
        <v>0</v>
      </c>
      <c r="BJ7" s="168">
        <v>3800</v>
      </c>
      <c r="BK7" s="168">
        <v>0</v>
      </c>
      <c r="BL7" s="168">
        <v>0</v>
      </c>
      <c r="BM7" s="168">
        <v>0</v>
      </c>
      <c r="BO7" s="168">
        <v>0</v>
      </c>
      <c r="BP7" s="168">
        <v>3700</v>
      </c>
      <c r="BQ7" s="168">
        <v>0</v>
      </c>
      <c r="BR7" s="168">
        <v>0</v>
      </c>
      <c r="BS7" s="168">
        <v>0</v>
      </c>
      <c r="BU7" s="168">
        <v>0</v>
      </c>
      <c r="BV7" s="168">
        <v>2300</v>
      </c>
      <c r="BW7" s="168">
        <v>0</v>
      </c>
      <c r="BX7" s="168">
        <v>0</v>
      </c>
      <c r="BY7" s="168">
        <v>0</v>
      </c>
      <c r="CA7" s="168">
        <v>0</v>
      </c>
      <c r="CB7" s="168">
        <v>2250</v>
      </c>
      <c r="CC7" s="168">
        <v>0</v>
      </c>
      <c r="CD7" s="168">
        <v>0</v>
      </c>
      <c r="CE7" s="168">
        <v>0</v>
      </c>
      <c r="CG7" s="168">
        <v>0</v>
      </c>
      <c r="CH7" s="168">
        <v>2300</v>
      </c>
      <c r="CI7" s="168">
        <v>0</v>
      </c>
      <c r="CJ7" s="168">
        <v>0</v>
      </c>
      <c r="CK7" s="168">
        <v>0</v>
      </c>
      <c r="CM7" s="168">
        <v>0</v>
      </c>
      <c r="CN7" s="168">
        <v>2250</v>
      </c>
      <c r="CO7" s="168">
        <v>0</v>
      </c>
      <c r="CP7" s="168">
        <v>0</v>
      </c>
      <c r="CQ7" s="168">
        <v>0</v>
      </c>
      <c r="CS7" s="168">
        <v>0</v>
      </c>
      <c r="CT7" s="168">
        <v>2200</v>
      </c>
      <c r="CU7" s="168">
        <v>0</v>
      </c>
      <c r="CV7" s="168">
        <v>0</v>
      </c>
      <c r="CW7" s="168">
        <v>0</v>
      </c>
      <c r="CY7" s="103">
        <v>0</v>
      </c>
      <c r="CZ7" s="103">
        <v>2150</v>
      </c>
      <c r="DA7" s="103">
        <v>0</v>
      </c>
      <c r="DB7" s="103">
        <v>0</v>
      </c>
      <c r="DC7" s="103">
        <v>0</v>
      </c>
      <c r="DD7" s="83"/>
      <c r="DE7" s="103">
        <v>0</v>
      </c>
      <c r="DF7" s="103">
        <v>2100</v>
      </c>
      <c r="DG7" s="103">
        <v>0</v>
      </c>
      <c r="DH7" s="103">
        <v>0</v>
      </c>
      <c r="DI7" s="103" t="s">
        <v>1053</v>
      </c>
      <c r="DK7" s="103">
        <v>0</v>
      </c>
      <c r="DL7" s="103">
        <v>6050</v>
      </c>
      <c r="DM7" s="103">
        <v>0</v>
      </c>
      <c r="DN7" s="103">
        <v>0</v>
      </c>
      <c r="DO7" s="103" t="s">
        <v>1053</v>
      </c>
      <c r="DQ7" s="103">
        <v>0</v>
      </c>
      <c r="DR7" s="103">
        <v>6050</v>
      </c>
      <c r="DS7" s="103">
        <v>0</v>
      </c>
      <c r="DT7" s="103">
        <v>0</v>
      </c>
      <c r="DU7" s="103" t="s">
        <v>1053</v>
      </c>
      <c r="DW7" s="103">
        <v>0</v>
      </c>
      <c r="DX7" s="103">
        <v>7180</v>
      </c>
      <c r="DY7" s="103">
        <v>0</v>
      </c>
      <c r="DZ7" s="103">
        <v>0</v>
      </c>
      <c r="EA7" s="103" t="s">
        <v>1053</v>
      </c>
      <c r="EB7" s="92"/>
      <c r="EC7" s="104">
        <v>0</v>
      </c>
      <c r="ED7" s="104">
        <v>2650</v>
      </c>
      <c r="EE7" s="103">
        <v>0</v>
      </c>
      <c r="EF7" s="103">
        <v>0</v>
      </c>
      <c r="EG7" s="105" t="s">
        <v>1053</v>
      </c>
      <c r="EH7"/>
      <c r="EI7" s="103">
        <v>0</v>
      </c>
      <c r="EJ7" s="103">
        <v>2650</v>
      </c>
      <c r="EK7" s="103">
        <v>0</v>
      </c>
      <c r="EL7" s="103">
        <v>0</v>
      </c>
      <c r="EM7" s="103" t="s">
        <v>1053</v>
      </c>
      <c r="EO7" s="103">
        <v>0</v>
      </c>
      <c r="EP7" s="103">
        <v>2650</v>
      </c>
      <c r="EQ7" s="103">
        <v>0</v>
      </c>
      <c r="ER7" s="103">
        <v>0</v>
      </c>
      <c r="ES7" s="103" t="s">
        <v>1053</v>
      </c>
    </row>
    <row r="8" spans="1:149" x14ac:dyDescent="0.2">
      <c r="A8" s="168">
        <v>6000</v>
      </c>
      <c r="B8" s="168">
        <v>17600</v>
      </c>
      <c r="C8" s="168">
        <v>0</v>
      </c>
      <c r="D8" s="169">
        <v>0.1</v>
      </c>
      <c r="E8" s="168">
        <f t="shared" ref="E8:E14" si="4">A8</f>
        <v>6000</v>
      </c>
      <c r="F8" s="292"/>
      <c r="G8" s="168">
        <v>7300</v>
      </c>
      <c r="H8" s="168">
        <v>13100</v>
      </c>
      <c r="I8" s="168">
        <v>0</v>
      </c>
      <c r="J8" s="169">
        <v>0.1</v>
      </c>
      <c r="K8" s="168">
        <f t="shared" ref="K8:K14" si="5">G8</f>
        <v>7300</v>
      </c>
      <c r="M8" s="168">
        <v>5250</v>
      </c>
      <c r="N8" s="168">
        <f t="shared" ref="N8:N13" si="6">M9</f>
        <v>16250</v>
      </c>
      <c r="O8" s="168">
        <v>0</v>
      </c>
      <c r="P8" s="169">
        <v>0.1</v>
      </c>
      <c r="Q8" s="168">
        <f t="shared" ref="Q8:Q14" si="7">M8</f>
        <v>5250</v>
      </c>
      <c r="R8" s="292"/>
      <c r="S8" s="168">
        <v>6925</v>
      </c>
      <c r="T8" s="168">
        <f t="shared" ref="T8:T13" si="8">S9</f>
        <v>12425</v>
      </c>
      <c r="U8" s="168">
        <v>0</v>
      </c>
      <c r="V8" s="169">
        <v>0.1</v>
      </c>
      <c r="W8" s="168">
        <f t="shared" ref="W8:W14" si="9">S8</f>
        <v>6925</v>
      </c>
      <c r="Y8" s="168">
        <v>4350</v>
      </c>
      <c r="Z8" s="168">
        <f t="shared" si="0"/>
        <v>14625</v>
      </c>
      <c r="AA8" s="168">
        <v>0</v>
      </c>
      <c r="AB8" s="169">
        <v>0.1</v>
      </c>
      <c r="AC8" s="168">
        <f t="shared" ref="AC8:AC14" si="10">Y8</f>
        <v>4350</v>
      </c>
      <c r="AD8" s="292"/>
      <c r="AE8" s="168">
        <v>6475</v>
      </c>
      <c r="AF8" s="168">
        <f t="shared" si="1"/>
        <v>11613</v>
      </c>
      <c r="AG8" s="168">
        <v>0</v>
      </c>
      <c r="AH8" s="169">
        <v>0.1</v>
      </c>
      <c r="AI8" s="168">
        <f t="shared" ref="AI8:AI14" si="11">AE8</f>
        <v>6475</v>
      </c>
      <c r="AK8" s="168">
        <v>3950</v>
      </c>
      <c r="AL8" s="168">
        <f t="shared" si="2"/>
        <v>13900</v>
      </c>
      <c r="AM8" s="168">
        <v>0</v>
      </c>
      <c r="AN8" s="169">
        <v>0.1</v>
      </c>
      <c r="AO8" s="168">
        <f t="shared" ref="AO8:AO14" si="12">AK8</f>
        <v>3950</v>
      </c>
      <c r="AP8" s="292"/>
      <c r="AQ8" s="168">
        <v>6275</v>
      </c>
      <c r="AR8" s="168">
        <f t="shared" si="3"/>
        <v>11250</v>
      </c>
      <c r="AS8" s="168">
        <v>0</v>
      </c>
      <c r="AT8" s="169">
        <v>0.1</v>
      </c>
      <c r="AU8" s="168">
        <f t="shared" ref="AU8:AU14" si="13">AQ8</f>
        <v>6275</v>
      </c>
      <c r="AW8" s="168">
        <v>3800</v>
      </c>
      <c r="AX8" s="168">
        <v>13675</v>
      </c>
      <c r="AY8" s="168">
        <v>0</v>
      </c>
      <c r="AZ8" s="169">
        <v>0.1</v>
      </c>
      <c r="BA8" s="168">
        <v>3800</v>
      </c>
      <c r="BB8" s="292"/>
      <c r="BC8" s="168">
        <v>6200</v>
      </c>
      <c r="BD8" s="168">
        <v>11138</v>
      </c>
      <c r="BE8" s="168">
        <v>0</v>
      </c>
      <c r="BF8" s="169">
        <v>0.1</v>
      </c>
      <c r="BG8" s="168">
        <v>6200</v>
      </c>
      <c r="BI8" s="168">
        <v>3800</v>
      </c>
      <c r="BJ8" s="168">
        <v>13500</v>
      </c>
      <c r="BK8" s="168">
        <v>0</v>
      </c>
      <c r="BL8" s="169">
        <v>0.1</v>
      </c>
      <c r="BM8" s="168">
        <v>3800</v>
      </c>
      <c r="BO8" s="168">
        <v>3700</v>
      </c>
      <c r="BP8" s="168">
        <v>13225</v>
      </c>
      <c r="BQ8" s="168">
        <v>0</v>
      </c>
      <c r="BR8" s="169">
        <v>0.1</v>
      </c>
      <c r="BS8" s="168">
        <v>3700</v>
      </c>
      <c r="BU8" s="168">
        <v>2300</v>
      </c>
      <c r="BV8" s="168">
        <v>11625</v>
      </c>
      <c r="BW8" s="168">
        <v>0</v>
      </c>
      <c r="BX8" s="169">
        <v>0.1</v>
      </c>
      <c r="BY8" s="168">
        <v>2300</v>
      </c>
      <c r="CA8" s="168">
        <v>2250</v>
      </c>
      <c r="CB8" s="168">
        <v>11525</v>
      </c>
      <c r="CC8" s="168">
        <v>0</v>
      </c>
      <c r="CD8" s="169">
        <v>0.1</v>
      </c>
      <c r="CE8" s="168">
        <v>2250</v>
      </c>
      <c r="CG8" s="168">
        <v>2300</v>
      </c>
      <c r="CH8" s="168">
        <v>11525</v>
      </c>
      <c r="CI8" s="168">
        <v>0</v>
      </c>
      <c r="CJ8" s="169">
        <v>0.1</v>
      </c>
      <c r="CK8" s="168">
        <v>2300</v>
      </c>
      <c r="CM8" s="168">
        <v>2250</v>
      </c>
      <c r="CN8" s="168">
        <v>11325</v>
      </c>
      <c r="CO8" s="168">
        <v>0</v>
      </c>
      <c r="CP8" s="169">
        <v>0.1</v>
      </c>
      <c r="CQ8" s="168">
        <v>2250</v>
      </c>
      <c r="CS8" s="168">
        <v>2200</v>
      </c>
      <c r="CT8" s="168">
        <v>11125</v>
      </c>
      <c r="CU8" s="168">
        <v>0</v>
      </c>
      <c r="CV8" s="169">
        <v>0.1</v>
      </c>
      <c r="CW8" s="168">
        <v>2200</v>
      </c>
      <c r="CY8" s="103">
        <v>2150</v>
      </c>
      <c r="CZ8" s="103">
        <v>10850</v>
      </c>
      <c r="DA8" s="103">
        <v>0</v>
      </c>
      <c r="DB8" s="106">
        <v>0.1</v>
      </c>
      <c r="DC8" s="103">
        <v>2150</v>
      </c>
      <c r="DD8" s="83"/>
      <c r="DE8" s="103">
        <v>2100</v>
      </c>
      <c r="DF8" s="103">
        <v>10600</v>
      </c>
      <c r="DG8" s="103">
        <v>0</v>
      </c>
      <c r="DH8" s="106">
        <v>0.1</v>
      </c>
      <c r="DI8" s="103">
        <v>2100</v>
      </c>
      <c r="DK8" s="103">
        <v>6050</v>
      </c>
      <c r="DL8" s="103">
        <v>10425</v>
      </c>
      <c r="DM8" s="103">
        <v>0</v>
      </c>
      <c r="DN8" s="106">
        <v>0.1</v>
      </c>
      <c r="DO8" s="103">
        <v>6050</v>
      </c>
      <c r="DQ8" s="103">
        <v>6050</v>
      </c>
      <c r="DR8" s="103">
        <v>10425</v>
      </c>
      <c r="DS8" s="103">
        <v>0</v>
      </c>
      <c r="DT8" s="106">
        <v>0.1</v>
      </c>
      <c r="DU8" s="103">
        <v>6050</v>
      </c>
      <c r="DW8" s="103">
        <v>7180</v>
      </c>
      <c r="DX8" s="103">
        <v>10400</v>
      </c>
      <c r="DY8" s="103">
        <v>0</v>
      </c>
      <c r="DZ8" s="106">
        <v>0.1</v>
      </c>
      <c r="EA8" s="103">
        <v>7180</v>
      </c>
      <c r="EB8" s="92"/>
      <c r="EC8" s="107">
        <v>2650</v>
      </c>
      <c r="ED8" s="107">
        <v>10400</v>
      </c>
      <c r="EE8" s="103">
        <v>0</v>
      </c>
      <c r="EF8" s="106">
        <v>0.1</v>
      </c>
      <c r="EG8" s="105" t="s">
        <v>1054</v>
      </c>
      <c r="EH8"/>
      <c r="EI8" s="103">
        <v>2650</v>
      </c>
      <c r="EJ8" s="103">
        <v>10300</v>
      </c>
      <c r="EK8" s="103">
        <v>0</v>
      </c>
      <c r="EL8" s="106">
        <v>0.1</v>
      </c>
      <c r="EM8" s="103">
        <v>2650</v>
      </c>
      <c r="EO8" s="103">
        <v>2650</v>
      </c>
      <c r="EP8" s="103">
        <v>10120</v>
      </c>
      <c r="EQ8" s="103">
        <v>0</v>
      </c>
      <c r="ER8" s="106">
        <v>0.1</v>
      </c>
      <c r="ES8" s="103">
        <v>2650</v>
      </c>
    </row>
    <row r="9" spans="1:149" x14ac:dyDescent="0.2">
      <c r="A9" s="168">
        <v>17600</v>
      </c>
      <c r="B9" s="168">
        <v>53150</v>
      </c>
      <c r="C9" s="168">
        <v>1160</v>
      </c>
      <c r="D9" s="169">
        <v>0.12</v>
      </c>
      <c r="E9" s="168">
        <f t="shared" si="4"/>
        <v>17600</v>
      </c>
      <c r="F9" s="292"/>
      <c r="G9" s="168">
        <v>13100</v>
      </c>
      <c r="H9" s="168">
        <v>30875</v>
      </c>
      <c r="I9" s="168">
        <v>580</v>
      </c>
      <c r="J9" s="169">
        <v>0.12</v>
      </c>
      <c r="K9" s="168">
        <f t="shared" si="5"/>
        <v>13100</v>
      </c>
      <c r="M9" s="168">
        <v>16250</v>
      </c>
      <c r="N9" s="168">
        <f t="shared" si="6"/>
        <v>49975</v>
      </c>
      <c r="O9" s="168">
        <v>1100</v>
      </c>
      <c r="P9" s="169">
        <v>0.12</v>
      </c>
      <c r="Q9" s="168">
        <f t="shared" si="7"/>
        <v>16250</v>
      </c>
      <c r="R9" s="292"/>
      <c r="S9" s="168">
        <v>12425</v>
      </c>
      <c r="T9" s="168">
        <f t="shared" si="8"/>
        <v>29288</v>
      </c>
      <c r="U9" s="168">
        <v>550</v>
      </c>
      <c r="V9" s="169">
        <v>0.12</v>
      </c>
      <c r="W9" s="168">
        <f t="shared" si="9"/>
        <v>12425</v>
      </c>
      <c r="Y9" s="168">
        <v>14625</v>
      </c>
      <c r="Z9" s="168">
        <f t="shared" si="0"/>
        <v>46125</v>
      </c>
      <c r="AA9" s="168">
        <v>1027.5</v>
      </c>
      <c r="AB9" s="169">
        <v>0.12</v>
      </c>
      <c r="AC9" s="168">
        <f t="shared" si="10"/>
        <v>14625</v>
      </c>
      <c r="AD9" s="292"/>
      <c r="AE9" s="168">
        <v>11613</v>
      </c>
      <c r="AF9" s="168">
        <f t="shared" si="1"/>
        <v>27363</v>
      </c>
      <c r="AG9" s="168">
        <v>513.75</v>
      </c>
      <c r="AH9" s="169">
        <v>0.12</v>
      </c>
      <c r="AI9" s="168">
        <f t="shared" si="11"/>
        <v>11613</v>
      </c>
      <c r="AK9" s="168">
        <v>13900</v>
      </c>
      <c r="AL9" s="168">
        <f t="shared" si="2"/>
        <v>44475</v>
      </c>
      <c r="AM9" s="168">
        <v>995</v>
      </c>
      <c r="AN9" s="169">
        <v>0.12</v>
      </c>
      <c r="AO9" s="168">
        <f t="shared" si="12"/>
        <v>13900</v>
      </c>
      <c r="AP9" s="292"/>
      <c r="AQ9" s="168">
        <v>11250</v>
      </c>
      <c r="AR9" s="168">
        <f t="shared" si="3"/>
        <v>26538</v>
      </c>
      <c r="AS9" s="168">
        <v>497.5</v>
      </c>
      <c r="AT9" s="169">
        <v>0.12</v>
      </c>
      <c r="AU9" s="168">
        <f t="shared" si="13"/>
        <v>11250</v>
      </c>
      <c r="AW9" s="168">
        <v>13675</v>
      </c>
      <c r="AX9" s="168">
        <v>43925</v>
      </c>
      <c r="AY9" s="168">
        <v>987.5</v>
      </c>
      <c r="AZ9" s="169">
        <v>0.12</v>
      </c>
      <c r="BA9" s="168">
        <v>13675</v>
      </c>
      <c r="BB9" s="292"/>
      <c r="BC9" s="168">
        <v>11138</v>
      </c>
      <c r="BD9" s="168">
        <v>26263</v>
      </c>
      <c r="BE9" s="168">
        <v>493.75</v>
      </c>
      <c r="BF9" s="169">
        <v>0.12</v>
      </c>
      <c r="BG9" s="168">
        <v>11138</v>
      </c>
      <c r="BI9" s="168">
        <v>13500</v>
      </c>
      <c r="BJ9" s="168">
        <v>43275</v>
      </c>
      <c r="BK9" s="168">
        <v>970</v>
      </c>
      <c r="BL9" s="169">
        <v>0.12</v>
      </c>
      <c r="BM9" s="168">
        <v>13500</v>
      </c>
      <c r="BO9" s="168">
        <v>13225</v>
      </c>
      <c r="BP9" s="168">
        <v>42400</v>
      </c>
      <c r="BQ9" s="168">
        <v>952.5</v>
      </c>
      <c r="BR9" s="169">
        <v>0.12</v>
      </c>
      <c r="BS9" s="168">
        <v>13225</v>
      </c>
      <c r="BU9" s="168">
        <v>11625</v>
      </c>
      <c r="BV9" s="168">
        <v>40250</v>
      </c>
      <c r="BW9" s="168">
        <v>932.5</v>
      </c>
      <c r="BX9" s="169">
        <v>0.15</v>
      </c>
      <c r="BY9" s="168">
        <v>11625</v>
      </c>
      <c r="CA9" s="168">
        <v>11525</v>
      </c>
      <c r="CB9" s="168">
        <v>39900</v>
      </c>
      <c r="CC9" s="168">
        <v>927.5</v>
      </c>
      <c r="CD9" s="169">
        <v>0.15</v>
      </c>
      <c r="CE9" s="168">
        <v>11525</v>
      </c>
      <c r="CG9" s="168">
        <v>11525</v>
      </c>
      <c r="CH9" s="168">
        <v>39750</v>
      </c>
      <c r="CI9" s="168">
        <v>922.5</v>
      </c>
      <c r="CJ9" s="169">
        <v>0.15</v>
      </c>
      <c r="CK9" s="168">
        <v>11525</v>
      </c>
      <c r="CM9" s="168">
        <v>11325</v>
      </c>
      <c r="CN9" s="168">
        <v>39150</v>
      </c>
      <c r="CO9" s="168">
        <v>907.5</v>
      </c>
      <c r="CP9" s="169">
        <v>0.15</v>
      </c>
      <c r="CQ9" s="168">
        <v>11325</v>
      </c>
      <c r="CS9" s="168">
        <v>11125</v>
      </c>
      <c r="CT9" s="168">
        <v>38450</v>
      </c>
      <c r="CU9" s="168">
        <v>892.5</v>
      </c>
      <c r="CV9" s="169">
        <v>0.15</v>
      </c>
      <c r="CW9" s="168">
        <v>11125</v>
      </c>
      <c r="CY9" s="103">
        <v>10850</v>
      </c>
      <c r="CZ9" s="103">
        <v>37500</v>
      </c>
      <c r="DA9" s="103">
        <v>870</v>
      </c>
      <c r="DB9" s="106">
        <v>0.15</v>
      </c>
      <c r="DC9" s="103">
        <v>10850</v>
      </c>
      <c r="DD9" s="83"/>
      <c r="DE9" s="103">
        <v>10600</v>
      </c>
      <c r="DF9" s="103">
        <v>36600</v>
      </c>
      <c r="DG9" s="103">
        <v>850</v>
      </c>
      <c r="DH9" s="106">
        <v>0.15</v>
      </c>
      <c r="DI9" s="103">
        <v>10600</v>
      </c>
      <c r="DK9" s="103">
        <v>10425</v>
      </c>
      <c r="DL9" s="103">
        <v>36050</v>
      </c>
      <c r="DM9" s="103">
        <v>437.5</v>
      </c>
      <c r="DN9" s="106">
        <v>0.15</v>
      </c>
      <c r="DO9" s="103">
        <v>1045</v>
      </c>
      <c r="DQ9" s="103">
        <v>10425</v>
      </c>
      <c r="DR9" s="103">
        <v>36050</v>
      </c>
      <c r="DS9" s="103">
        <f>437.5</f>
        <v>437.5</v>
      </c>
      <c r="DT9" s="106">
        <v>0.15</v>
      </c>
      <c r="DU9" s="103">
        <v>1045</v>
      </c>
      <c r="DW9" s="103">
        <v>10400</v>
      </c>
      <c r="DX9" s="103">
        <v>36200</v>
      </c>
      <c r="DY9" s="103">
        <v>322</v>
      </c>
      <c r="DZ9" s="106">
        <v>0.15</v>
      </c>
      <c r="EA9" s="103">
        <v>10400</v>
      </c>
      <c r="EB9" s="92"/>
      <c r="EC9" s="107">
        <v>10400</v>
      </c>
      <c r="ED9" s="107">
        <v>35400</v>
      </c>
      <c r="EE9" s="103">
        <v>775</v>
      </c>
      <c r="EF9" s="106">
        <v>0.15</v>
      </c>
      <c r="EG9" s="107">
        <v>10400</v>
      </c>
      <c r="EH9"/>
      <c r="EI9" s="103">
        <v>10300</v>
      </c>
      <c r="EJ9" s="103">
        <v>33960</v>
      </c>
      <c r="EK9" s="103">
        <v>765</v>
      </c>
      <c r="EL9" s="106">
        <v>0.15</v>
      </c>
      <c r="EM9" s="103">
        <v>10300</v>
      </c>
      <c r="EO9" s="103">
        <v>10120</v>
      </c>
      <c r="EP9" s="103">
        <v>33520</v>
      </c>
      <c r="EQ9" s="103">
        <v>747</v>
      </c>
      <c r="ER9" s="106">
        <v>0.15</v>
      </c>
      <c r="ES9" s="103">
        <v>10120</v>
      </c>
    </row>
    <row r="10" spans="1:149" x14ac:dyDescent="0.2">
      <c r="A10" s="168">
        <v>53150</v>
      </c>
      <c r="B10" s="168">
        <v>106525</v>
      </c>
      <c r="C10" s="168">
        <v>5426</v>
      </c>
      <c r="D10" s="169">
        <v>0.22</v>
      </c>
      <c r="E10" s="168">
        <f t="shared" si="4"/>
        <v>53150</v>
      </c>
      <c r="F10" s="292"/>
      <c r="G10" s="168">
        <v>30875</v>
      </c>
      <c r="H10" s="168">
        <v>57563</v>
      </c>
      <c r="I10" s="168">
        <v>2713</v>
      </c>
      <c r="J10" s="169">
        <v>0.22</v>
      </c>
      <c r="K10" s="168">
        <f t="shared" si="5"/>
        <v>30875</v>
      </c>
      <c r="M10" s="168">
        <v>49975</v>
      </c>
      <c r="N10" s="168">
        <f t="shared" si="6"/>
        <v>100625</v>
      </c>
      <c r="O10" s="168">
        <v>5147</v>
      </c>
      <c r="P10" s="169">
        <v>0.22</v>
      </c>
      <c r="Q10" s="168">
        <f t="shared" si="7"/>
        <v>49975</v>
      </c>
      <c r="R10" s="292"/>
      <c r="S10" s="168">
        <v>29288</v>
      </c>
      <c r="T10" s="168">
        <f t="shared" si="8"/>
        <v>54613</v>
      </c>
      <c r="U10" s="168">
        <v>2573.5</v>
      </c>
      <c r="V10" s="169">
        <v>0.22</v>
      </c>
      <c r="W10" s="168">
        <f t="shared" si="9"/>
        <v>29288</v>
      </c>
      <c r="Y10" s="168">
        <v>46125</v>
      </c>
      <c r="Z10" s="168">
        <f t="shared" si="0"/>
        <v>93425</v>
      </c>
      <c r="AA10" s="168">
        <v>4807.5</v>
      </c>
      <c r="AB10" s="169">
        <v>0.22</v>
      </c>
      <c r="AC10" s="168">
        <f t="shared" si="10"/>
        <v>46125</v>
      </c>
      <c r="AD10" s="292"/>
      <c r="AE10" s="168">
        <v>27363</v>
      </c>
      <c r="AF10" s="168">
        <f t="shared" si="1"/>
        <v>51013</v>
      </c>
      <c r="AG10" s="168">
        <v>2403.75</v>
      </c>
      <c r="AH10" s="169">
        <v>0.22</v>
      </c>
      <c r="AI10" s="168">
        <f t="shared" si="11"/>
        <v>27363</v>
      </c>
      <c r="AK10" s="168">
        <v>44475</v>
      </c>
      <c r="AL10" s="168">
        <f t="shared" si="2"/>
        <v>90325</v>
      </c>
      <c r="AM10" s="168">
        <v>4664</v>
      </c>
      <c r="AN10" s="169">
        <v>0.22</v>
      </c>
      <c r="AO10" s="168">
        <f t="shared" si="12"/>
        <v>44475</v>
      </c>
      <c r="AP10" s="292"/>
      <c r="AQ10" s="168">
        <v>26538</v>
      </c>
      <c r="AR10" s="168">
        <f t="shared" si="3"/>
        <v>49463</v>
      </c>
      <c r="AS10" s="168">
        <v>2332</v>
      </c>
      <c r="AT10" s="169">
        <v>0.22</v>
      </c>
      <c r="AU10" s="168">
        <f t="shared" si="13"/>
        <v>26538</v>
      </c>
      <c r="AW10" s="168">
        <v>43925</v>
      </c>
      <c r="AX10" s="168">
        <v>89325</v>
      </c>
      <c r="AY10" s="168">
        <v>4617.5</v>
      </c>
      <c r="AZ10" s="169">
        <v>0.22</v>
      </c>
      <c r="BA10" s="168">
        <v>43925</v>
      </c>
      <c r="BB10" s="292"/>
      <c r="BC10" s="168">
        <v>26263</v>
      </c>
      <c r="BD10" s="168">
        <v>48963</v>
      </c>
      <c r="BE10" s="168">
        <v>2308.75</v>
      </c>
      <c r="BF10" s="169">
        <v>0.22</v>
      </c>
      <c r="BG10" s="168">
        <v>26263</v>
      </c>
      <c r="BI10" s="168">
        <v>43275</v>
      </c>
      <c r="BJ10" s="168">
        <v>88000</v>
      </c>
      <c r="BK10" s="168">
        <v>4543</v>
      </c>
      <c r="BL10" s="169">
        <v>0.22</v>
      </c>
      <c r="BM10" s="168">
        <v>43275</v>
      </c>
      <c r="BO10" s="168">
        <v>42400</v>
      </c>
      <c r="BP10" s="168">
        <v>86200</v>
      </c>
      <c r="BQ10" s="168">
        <v>4453.5</v>
      </c>
      <c r="BR10" s="169">
        <v>0.22</v>
      </c>
      <c r="BS10" s="168">
        <v>42400</v>
      </c>
      <c r="BU10" s="168">
        <v>40250</v>
      </c>
      <c r="BV10" s="168">
        <v>94200</v>
      </c>
      <c r="BW10" s="168">
        <v>5226.25</v>
      </c>
      <c r="BX10" s="169">
        <v>0.25</v>
      </c>
      <c r="BY10" s="168">
        <v>40250</v>
      </c>
      <c r="CA10" s="168">
        <v>39900</v>
      </c>
      <c r="CB10" s="168">
        <v>93400</v>
      </c>
      <c r="CC10" s="168">
        <v>5183.75</v>
      </c>
      <c r="CD10" s="169">
        <v>0.25</v>
      </c>
      <c r="CE10" s="168">
        <v>39900</v>
      </c>
      <c r="CG10" s="168">
        <v>39750</v>
      </c>
      <c r="CH10" s="168">
        <v>93050</v>
      </c>
      <c r="CI10" s="168">
        <v>5156.25</v>
      </c>
      <c r="CJ10" s="169">
        <v>0.25</v>
      </c>
      <c r="CK10" s="168">
        <v>39750</v>
      </c>
      <c r="CM10" s="168">
        <v>39150</v>
      </c>
      <c r="CN10" s="168">
        <v>91600</v>
      </c>
      <c r="CO10" s="168">
        <v>5081.25</v>
      </c>
      <c r="CP10" s="169">
        <v>0.25</v>
      </c>
      <c r="CQ10" s="168">
        <v>39150</v>
      </c>
      <c r="CS10" s="168">
        <v>38450</v>
      </c>
      <c r="CT10" s="168">
        <v>90050</v>
      </c>
      <c r="CU10" s="168">
        <v>4991.25</v>
      </c>
      <c r="CV10" s="169">
        <v>0.25</v>
      </c>
      <c r="CW10" s="168">
        <v>38450</v>
      </c>
      <c r="CY10" s="103">
        <v>37500</v>
      </c>
      <c r="CZ10" s="103">
        <v>87800</v>
      </c>
      <c r="DA10" s="103">
        <v>4867.5</v>
      </c>
      <c r="DB10" s="106">
        <v>0.25</v>
      </c>
      <c r="DC10" s="103">
        <v>37500</v>
      </c>
      <c r="DD10" s="83"/>
      <c r="DE10" s="103">
        <v>36600</v>
      </c>
      <c r="DF10" s="103">
        <v>85700</v>
      </c>
      <c r="DG10" s="103">
        <v>4750</v>
      </c>
      <c r="DH10" s="106">
        <v>0.25</v>
      </c>
      <c r="DI10" s="103">
        <v>36600</v>
      </c>
      <c r="DK10" s="103">
        <v>36050</v>
      </c>
      <c r="DL10" s="103">
        <v>67700</v>
      </c>
      <c r="DM10" s="103">
        <v>4281.25</v>
      </c>
      <c r="DN10" s="106">
        <v>0.25</v>
      </c>
      <c r="DO10" s="103">
        <v>36050</v>
      </c>
      <c r="DQ10" s="103">
        <v>36050</v>
      </c>
      <c r="DR10" s="103">
        <v>67700</v>
      </c>
      <c r="DS10" s="103">
        <v>4281.25</v>
      </c>
      <c r="DT10" s="106">
        <v>0.25</v>
      </c>
      <c r="DU10" s="103">
        <v>36050</v>
      </c>
      <c r="DW10" s="103">
        <v>36200</v>
      </c>
      <c r="DX10" s="103">
        <v>66530</v>
      </c>
      <c r="DY10" s="103">
        <v>4192</v>
      </c>
      <c r="DZ10" s="106">
        <v>0.25</v>
      </c>
      <c r="EA10" s="103">
        <v>36200</v>
      </c>
      <c r="EB10" s="92"/>
      <c r="EC10" s="107">
        <v>35400</v>
      </c>
      <c r="ED10" s="107">
        <v>84300</v>
      </c>
      <c r="EE10" s="103">
        <v>4525</v>
      </c>
      <c r="EF10" s="106">
        <v>0.25</v>
      </c>
      <c r="EG10" s="107">
        <v>35400</v>
      </c>
      <c r="EH10"/>
      <c r="EI10" s="103">
        <v>33960</v>
      </c>
      <c r="EJ10" s="103">
        <v>79725</v>
      </c>
      <c r="EK10" s="103">
        <v>4314</v>
      </c>
      <c r="EL10" s="106">
        <v>0.25</v>
      </c>
      <c r="EM10" s="103">
        <v>33960</v>
      </c>
      <c r="EO10" s="103">
        <v>33520</v>
      </c>
      <c r="EP10" s="103">
        <v>77075</v>
      </c>
      <c r="EQ10" s="103">
        <v>4257</v>
      </c>
      <c r="ER10" s="106">
        <v>0.25</v>
      </c>
      <c r="ES10" s="103">
        <v>33520</v>
      </c>
    </row>
    <row r="11" spans="1:149" x14ac:dyDescent="0.2">
      <c r="A11" s="168">
        <v>106525</v>
      </c>
      <c r="B11" s="168">
        <v>197950</v>
      </c>
      <c r="C11" s="168">
        <v>17168.5</v>
      </c>
      <c r="D11" s="169">
        <v>0.24</v>
      </c>
      <c r="E11" s="168">
        <f t="shared" si="4"/>
        <v>106525</v>
      </c>
      <c r="F11" s="292"/>
      <c r="G11" s="168">
        <v>57563</v>
      </c>
      <c r="H11" s="168">
        <v>103275</v>
      </c>
      <c r="I11" s="168">
        <v>8584.25</v>
      </c>
      <c r="J11" s="169">
        <v>0.24</v>
      </c>
      <c r="K11" s="168">
        <f t="shared" si="5"/>
        <v>57563</v>
      </c>
      <c r="M11" s="168">
        <v>100625</v>
      </c>
      <c r="N11" s="168">
        <f t="shared" si="6"/>
        <v>187350</v>
      </c>
      <c r="O11" s="168">
        <v>16290</v>
      </c>
      <c r="P11" s="169">
        <v>0.24</v>
      </c>
      <c r="Q11" s="168">
        <f t="shared" si="7"/>
        <v>100625</v>
      </c>
      <c r="R11" s="292"/>
      <c r="S11" s="168">
        <v>54613</v>
      </c>
      <c r="T11" s="168">
        <f t="shared" si="8"/>
        <v>97975</v>
      </c>
      <c r="U11" s="168">
        <v>8145</v>
      </c>
      <c r="V11" s="169">
        <v>0.24</v>
      </c>
      <c r="W11" s="168">
        <f t="shared" si="9"/>
        <v>54613</v>
      </c>
      <c r="Y11" s="168">
        <v>93425</v>
      </c>
      <c r="Z11" s="168">
        <f t="shared" si="0"/>
        <v>174400</v>
      </c>
      <c r="AA11" s="168">
        <v>15213.5</v>
      </c>
      <c r="AB11" s="169">
        <v>0.24</v>
      </c>
      <c r="AC11" s="168">
        <f t="shared" si="10"/>
        <v>93425</v>
      </c>
      <c r="AD11" s="292"/>
      <c r="AE11" s="168">
        <v>51013</v>
      </c>
      <c r="AF11" s="168">
        <f t="shared" si="1"/>
        <v>91500</v>
      </c>
      <c r="AG11" s="168">
        <v>7606.75</v>
      </c>
      <c r="AH11" s="169">
        <v>0.24</v>
      </c>
      <c r="AI11" s="168">
        <f t="shared" si="11"/>
        <v>51013</v>
      </c>
      <c r="AK11" s="168">
        <v>90325</v>
      </c>
      <c r="AL11" s="168">
        <f t="shared" si="2"/>
        <v>168875</v>
      </c>
      <c r="AM11" s="168">
        <v>14751</v>
      </c>
      <c r="AN11" s="169">
        <v>0.24</v>
      </c>
      <c r="AO11" s="168">
        <f t="shared" si="12"/>
        <v>90325</v>
      </c>
      <c r="AP11" s="292"/>
      <c r="AQ11" s="168">
        <v>49463</v>
      </c>
      <c r="AR11" s="168">
        <f t="shared" si="3"/>
        <v>88738</v>
      </c>
      <c r="AS11" s="168">
        <v>7375.5</v>
      </c>
      <c r="AT11" s="169">
        <v>0.24</v>
      </c>
      <c r="AU11" s="168">
        <f t="shared" si="13"/>
        <v>49463</v>
      </c>
      <c r="AW11" s="168">
        <v>89325</v>
      </c>
      <c r="AX11" s="168">
        <v>167100</v>
      </c>
      <c r="AY11" s="168">
        <v>14605.5</v>
      </c>
      <c r="AZ11" s="169">
        <v>0.24</v>
      </c>
      <c r="BA11" s="168">
        <v>89325</v>
      </c>
      <c r="BB11" s="292"/>
      <c r="BC11" s="168">
        <v>48963</v>
      </c>
      <c r="BD11" s="168">
        <v>87850</v>
      </c>
      <c r="BE11" s="168">
        <v>7302.75</v>
      </c>
      <c r="BF11" s="169">
        <v>0.24</v>
      </c>
      <c r="BG11" s="168">
        <v>48963</v>
      </c>
      <c r="BI11" s="168">
        <v>88000</v>
      </c>
      <c r="BJ11" s="168">
        <v>164525</v>
      </c>
      <c r="BK11" s="168">
        <v>14382.5</v>
      </c>
      <c r="BL11" s="169">
        <v>0.24</v>
      </c>
      <c r="BM11" s="168">
        <v>88000</v>
      </c>
      <c r="BO11" s="168">
        <v>86200</v>
      </c>
      <c r="BP11" s="168">
        <v>161200</v>
      </c>
      <c r="BQ11" s="168">
        <v>14089.5</v>
      </c>
      <c r="BR11" s="169">
        <v>0.24</v>
      </c>
      <c r="BS11" s="168">
        <v>86200</v>
      </c>
      <c r="BU11" s="168">
        <v>94200</v>
      </c>
      <c r="BV11" s="168">
        <v>193950</v>
      </c>
      <c r="BW11" s="168">
        <v>18713.75</v>
      </c>
      <c r="BX11" s="169">
        <v>0.28000000000000003</v>
      </c>
      <c r="BY11" s="168">
        <v>94200</v>
      </c>
      <c r="CA11" s="168">
        <v>93400</v>
      </c>
      <c r="CB11" s="168">
        <v>192400</v>
      </c>
      <c r="CC11" s="168">
        <v>18558.75</v>
      </c>
      <c r="CD11" s="169">
        <v>0.28000000000000003</v>
      </c>
      <c r="CE11" s="168">
        <v>93400</v>
      </c>
      <c r="CG11" s="168">
        <v>93050</v>
      </c>
      <c r="CH11" s="168">
        <v>191600</v>
      </c>
      <c r="CI11" s="168">
        <v>18481.25</v>
      </c>
      <c r="CJ11" s="169">
        <v>0.28000000000000003</v>
      </c>
      <c r="CK11" s="168">
        <v>93050</v>
      </c>
      <c r="CM11" s="168">
        <v>91600</v>
      </c>
      <c r="CN11" s="168">
        <v>188600</v>
      </c>
      <c r="CO11" s="168">
        <v>18193.75</v>
      </c>
      <c r="CP11" s="169">
        <v>0.28000000000000003</v>
      </c>
      <c r="CQ11" s="168">
        <v>91600</v>
      </c>
      <c r="CS11" s="168">
        <v>90050</v>
      </c>
      <c r="CT11" s="168">
        <v>185450</v>
      </c>
      <c r="CU11" s="168">
        <v>17891.25</v>
      </c>
      <c r="CV11" s="169">
        <v>0.28000000000000003</v>
      </c>
      <c r="CW11" s="168">
        <v>90050</v>
      </c>
      <c r="CY11" s="103">
        <v>87800</v>
      </c>
      <c r="CZ11" s="103">
        <v>180800</v>
      </c>
      <c r="DA11" s="103">
        <v>17442.5</v>
      </c>
      <c r="DB11" s="106">
        <v>0.28000000000000003</v>
      </c>
      <c r="DC11" s="103">
        <v>87800</v>
      </c>
      <c r="DD11" s="83"/>
      <c r="DE11" s="103">
        <v>85700</v>
      </c>
      <c r="DF11" s="103">
        <v>176500</v>
      </c>
      <c r="DG11" s="103">
        <v>17025</v>
      </c>
      <c r="DH11" s="106">
        <v>0.28000000000000003</v>
      </c>
      <c r="DI11" s="103">
        <v>85700</v>
      </c>
      <c r="DK11" s="103">
        <v>67700</v>
      </c>
      <c r="DL11" s="103">
        <v>84450</v>
      </c>
      <c r="DM11" s="103">
        <v>12193.75</v>
      </c>
      <c r="DN11" s="106">
        <v>0.27</v>
      </c>
      <c r="DO11" s="103">
        <v>67700</v>
      </c>
      <c r="DQ11" s="103">
        <v>67700</v>
      </c>
      <c r="DR11" s="103">
        <v>84450</v>
      </c>
      <c r="DS11" s="103">
        <v>12193.75</v>
      </c>
      <c r="DT11" s="106">
        <v>0.27</v>
      </c>
      <c r="DU11" s="103">
        <v>67700</v>
      </c>
      <c r="DW11" s="103">
        <v>66530</v>
      </c>
      <c r="DX11" s="103">
        <v>173600</v>
      </c>
      <c r="DY11" s="103">
        <v>11774.5</v>
      </c>
      <c r="DZ11" s="106">
        <v>0.28000000000000003</v>
      </c>
      <c r="EA11" s="103">
        <v>66530</v>
      </c>
      <c r="EB11" s="92"/>
      <c r="EC11" s="107">
        <v>84300</v>
      </c>
      <c r="ED11" s="107">
        <v>173600</v>
      </c>
      <c r="EE11" s="103">
        <v>16750</v>
      </c>
      <c r="EF11" s="106">
        <v>0.28000000000000003</v>
      </c>
      <c r="EG11" s="107">
        <v>84300</v>
      </c>
      <c r="EH11"/>
      <c r="EI11" s="103">
        <v>79725</v>
      </c>
      <c r="EJ11" s="103">
        <v>166500</v>
      </c>
      <c r="EK11" s="103">
        <v>15755.25</v>
      </c>
      <c r="EL11" s="106">
        <v>0.28000000000000003</v>
      </c>
      <c r="EM11" s="103">
        <v>79725</v>
      </c>
      <c r="EO11" s="103">
        <v>77075</v>
      </c>
      <c r="EP11" s="103">
        <v>162800</v>
      </c>
      <c r="EQ11" s="103">
        <v>15145.75</v>
      </c>
      <c r="ER11" s="106">
        <v>0.28000000000000003</v>
      </c>
      <c r="ES11" s="103">
        <v>77075</v>
      </c>
    </row>
    <row r="12" spans="1:149" x14ac:dyDescent="0.2">
      <c r="A12" s="168">
        <v>197950</v>
      </c>
      <c r="B12" s="168">
        <v>249725</v>
      </c>
      <c r="C12" s="168">
        <v>39110.5</v>
      </c>
      <c r="D12" s="169">
        <v>0.32</v>
      </c>
      <c r="E12" s="168">
        <f t="shared" si="4"/>
        <v>197950</v>
      </c>
      <c r="F12" s="292"/>
      <c r="G12" s="168">
        <v>103275</v>
      </c>
      <c r="H12" s="168">
        <v>129163</v>
      </c>
      <c r="I12" s="168">
        <v>19555.25</v>
      </c>
      <c r="J12" s="169">
        <v>0.32</v>
      </c>
      <c r="K12" s="168">
        <f t="shared" si="5"/>
        <v>103275</v>
      </c>
      <c r="M12" s="168">
        <v>187350</v>
      </c>
      <c r="N12" s="168">
        <f t="shared" si="6"/>
        <v>236500</v>
      </c>
      <c r="O12" s="168">
        <v>37104</v>
      </c>
      <c r="P12" s="169">
        <v>0.32</v>
      </c>
      <c r="Q12" s="168">
        <f t="shared" si="7"/>
        <v>187350</v>
      </c>
      <c r="R12" s="292"/>
      <c r="S12" s="168">
        <v>97975</v>
      </c>
      <c r="T12" s="168">
        <f t="shared" si="8"/>
        <v>122550</v>
      </c>
      <c r="U12" s="168">
        <v>18552</v>
      </c>
      <c r="V12" s="169">
        <v>0.32</v>
      </c>
      <c r="W12" s="168">
        <f t="shared" si="9"/>
        <v>97975</v>
      </c>
      <c r="Y12" s="168">
        <v>174400</v>
      </c>
      <c r="Z12" s="168">
        <f t="shared" si="0"/>
        <v>220300</v>
      </c>
      <c r="AA12" s="168">
        <v>34647.5</v>
      </c>
      <c r="AB12" s="169">
        <v>0.32</v>
      </c>
      <c r="AC12" s="168">
        <f t="shared" si="10"/>
        <v>174400</v>
      </c>
      <c r="AD12" s="292"/>
      <c r="AE12" s="168">
        <v>91500</v>
      </c>
      <c r="AF12" s="168">
        <f t="shared" si="1"/>
        <v>114450</v>
      </c>
      <c r="AG12" s="168">
        <v>17323.75</v>
      </c>
      <c r="AH12" s="169">
        <v>0.32</v>
      </c>
      <c r="AI12" s="168">
        <f t="shared" si="11"/>
        <v>91500</v>
      </c>
      <c r="AK12" s="168">
        <v>168875</v>
      </c>
      <c r="AL12" s="168">
        <f t="shared" si="2"/>
        <v>213375</v>
      </c>
      <c r="AM12" s="168">
        <v>33603</v>
      </c>
      <c r="AN12" s="169">
        <v>0.32</v>
      </c>
      <c r="AO12" s="168">
        <f t="shared" si="12"/>
        <v>168875</v>
      </c>
      <c r="AP12" s="292"/>
      <c r="AQ12" s="168">
        <v>88738</v>
      </c>
      <c r="AR12" s="168">
        <f t="shared" si="3"/>
        <v>110988</v>
      </c>
      <c r="AS12" s="168">
        <v>16801.5</v>
      </c>
      <c r="AT12" s="169">
        <v>0.32</v>
      </c>
      <c r="AU12" s="168">
        <f t="shared" si="13"/>
        <v>88738</v>
      </c>
      <c r="AW12" s="168">
        <v>167100</v>
      </c>
      <c r="AX12" s="168">
        <v>211150</v>
      </c>
      <c r="AY12" s="168">
        <v>33271.5</v>
      </c>
      <c r="AZ12" s="169">
        <v>0.32</v>
      </c>
      <c r="BA12" s="168">
        <v>167100</v>
      </c>
      <c r="BB12" s="292"/>
      <c r="BC12" s="168">
        <v>87850</v>
      </c>
      <c r="BD12" s="168">
        <v>109875</v>
      </c>
      <c r="BE12" s="168">
        <v>16635.75</v>
      </c>
      <c r="BF12" s="169">
        <v>0.32</v>
      </c>
      <c r="BG12" s="168">
        <v>87850</v>
      </c>
      <c r="BI12" s="168">
        <v>164525</v>
      </c>
      <c r="BJ12" s="168">
        <v>207900</v>
      </c>
      <c r="BK12" s="168">
        <v>32748.5</v>
      </c>
      <c r="BL12" s="169">
        <v>0.32</v>
      </c>
      <c r="BM12" s="168">
        <v>164525</v>
      </c>
      <c r="BO12" s="168">
        <v>161200</v>
      </c>
      <c r="BP12" s="168">
        <v>203700</v>
      </c>
      <c r="BQ12" s="168">
        <v>32089.5</v>
      </c>
      <c r="BR12" s="169">
        <v>0.32</v>
      </c>
      <c r="BS12" s="168">
        <v>161200</v>
      </c>
      <c r="BU12" s="168">
        <v>193950</v>
      </c>
      <c r="BV12" s="168">
        <v>419000</v>
      </c>
      <c r="BW12" s="168">
        <v>46643.75</v>
      </c>
      <c r="BX12" s="169">
        <v>0.33</v>
      </c>
      <c r="BY12" s="168">
        <v>193950</v>
      </c>
      <c r="CA12" s="168">
        <v>192400</v>
      </c>
      <c r="CB12" s="168">
        <v>415600</v>
      </c>
      <c r="CC12" s="168">
        <v>46278.75</v>
      </c>
      <c r="CD12" s="169">
        <v>0.33</v>
      </c>
      <c r="CE12" s="168">
        <v>192400</v>
      </c>
      <c r="CG12" s="168">
        <v>191600</v>
      </c>
      <c r="CH12" s="168">
        <v>413800</v>
      </c>
      <c r="CI12" s="168">
        <v>46075.25</v>
      </c>
      <c r="CJ12" s="169">
        <v>0.33</v>
      </c>
      <c r="CK12" s="168">
        <v>191600</v>
      </c>
      <c r="CM12" s="168">
        <v>188600</v>
      </c>
      <c r="CN12" s="168">
        <v>407350</v>
      </c>
      <c r="CO12" s="168">
        <v>45353.75</v>
      </c>
      <c r="CP12" s="169">
        <v>0.33</v>
      </c>
      <c r="CQ12" s="168">
        <v>188600</v>
      </c>
      <c r="CS12" s="168">
        <v>185450</v>
      </c>
      <c r="CT12" s="168">
        <v>400550</v>
      </c>
      <c r="CU12" s="168">
        <v>44603.25</v>
      </c>
      <c r="CV12" s="169">
        <v>0.33</v>
      </c>
      <c r="CW12" s="168">
        <v>185450</v>
      </c>
      <c r="CY12" s="103">
        <v>180800</v>
      </c>
      <c r="CZ12" s="103">
        <v>390500</v>
      </c>
      <c r="DA12" s="103">
        <v>43482.5</v>
      </c>
      <c r="DB12" s="106">
        <v>0.33</v>
      </c>
      <c r="DC12" s="103">
        <v>180800</v>
      </c>
      <c r="DD12" s="83"/>
      <c r="DE12" s="103">
        <v>176500</v>
      </c>
      <c r="DF12" s="103">
        <v>381250</v>
      </c>
      <c r="DG12" s="103">
        <v>42449</v>
      </c>
      <c r="DH12" s="106">
        <v>0.33</v>
      </c>
      <c r="DI12" s="103">
        <v>176500</v>
      </c>
      <c r="DK12" s="103">
        <v>84450</v>
      </c>
      <c r="DL12" s="103">
        <v>87700</v>
      </c>
      <c r="DM12" s="103">
        <v>16716.25</v>
      </c>
      <c r="DN12" s="106">
        <v>0.3</v>
      </c>
      <c r="DO12" s="103">
        <v>84450</v>
      </c>
      <c r="DQ12" s="103">
        <v>84450</v>
      </c>
      <c r="DR12" s="103">
        <v>87700</v>
      </c>
      <c r="DS12" s="103">
        <v>16716.25</v>
      </c>
      <c r="DT12" s="106">
        <v>0.3</v>
      </c>
      <c r="DU12" s="103">
        <v>84450</v>
      </c>
      <c r="DW12" s="103">
        <v>173600</v>
      </c>
      <c r="DX12" s="103">
        <v>375000</v>
      </c>
      <c r="DY12" s="103">
        <v>41754.1</v>
      </c>
      <c r="DZ12" s="106">
        <v>0.33</v>
      </c>
      <c r="EA12" s="103">
        <v>173600</v>
      </c>
      <c r="EB12" s="92"/>
      <c r="EC12" s="107">
        <v>173600</v>
      </c>
      <c r="ED12" s="107">
        <v>375000</v>
      </c>
      <c r="EE12" s="103">
        <v>41754</v>
      </c>
      <c r="EF12" s="106">
        <v>0.33</v>
      </c>
      <c r="EG12" s="107">
        <v>173600</v>
      </c>
      <c r="EH12"/>
      <c r="EI12" s="103">
        <v>166500</v>
      </c>
      <c r="EJ12" s="103">
        <v>359650</v>
      </c>
      <c r="EK12" s="103">
        <v>40052.25</v>
      </c>
      <c r="EL12" s="106">
        <v>0.33</v>
      </c>
      <c r="EM12" s="103">
        <v>166500</v>
      </c>
      <c r="EO12" s="103">
        <v>162800</v>
      </c>
      <c r="EP12" s="103">
        <v>351650</v>
      </c>
      <c r="EQ12" s="103">
        <v>39148.75</v>
      </c>
      <c r="ER12" s="106">
        <v>0.33</v>
      </c>
      <c r="ES12" s="103">
        <v>162800</v>
      </c>
    </row>
    <row r="13" spans="1:149" ht="25.5" x14ac:dyDescent="0.2">
      <c r="A13" s="168">
        <v>249725</v>
      </c>
      <c r="B13" s="168">
        <v>615350</v>
      </c>
      <c r="C13" s="168">
        <v>55678.5</v>
      </c>
      <c r="D13" s="169">
        <v>0.35</v>
      </c>
      <c r="E13" s="168">
        <f t="shared" si="4"/>
        <v>249725</v>
      </c>
      <c r="F13" s="292"/>
      <c r="G13" s="168">
        <v>129163</v>
      </c>
      <c r="H13" s="168">
        <v>311975</v>
      </c>
      <c r="I13" s="168">
        <v>27839.25</v>
      </c>
      <c r="J13" s="169">
        <v>0.35</v>
      </c>
      <c r="K13" s="168">
        <f t="shared" si="5"/>
        <v>129163</v>
      </c>
      <c r="M13" s="168">
        <v>236500</v>
      </c>
      <c r="N13" s="168">
        <f t="shared" si="6"/>
        <v>583375</v>
      </c>
      <c r="O13" s="168">
        <v>52832</v>
      </c>
      <c r="P13" s="169">
        <v>0.35</v>
      </c>
      <c r="Q13" s="168">
        <f t="shared" si="7"/>
        <v>236500</v>
      </c>
      <c r="R13" s="292"/>
      <c r="S13" s="168">
        <v>122550</v>
      </c>
      <c r="T13" s="168">
        <f t="shared" si="8"/>
        <v>295988</v>
      </c>
      <c r="U13" s="168">
        <v>26416</v>
      </c>
      <c r="V13" s="169">
        <v>0.35</v>
      </c>
      <c r="W13" s="168">
        <f t="shared" si="9"/>
        <v>122550</v>
      </c>
      <c r="Y13" s="168">
        <v>220300</v>
      </c>
      <c r="Z13" s="168">
        <f t="shared" si="0"/>
        <v>544250</v>
      </c>
      <c r="AA13" s="168">
        <v>49335.5</v>
      </c>
      <c r="AB13" s="169">
        <v>0.35</v>
      </c>
      <c r="AC13" s="168">
        <f t="shared" si="10"/>
        <v>220300</v>
      </c>
      <c r="AD13" s="292"/>
      <c r="AE13" s="168">
        <v>114450</v>
      </c>
      <c r="AF13" s="168">
        <f t="shared" si="1"/>
        <v>276425</v>
      </c>
      <c r="AG13" s="168">
        <v>24667.75</v>
      </c>
      <c r="AH13" s="169">
        <v>0.35</v>
      </c>
      <c r="AI13" s="168">
        <f t="shared" si="11"/>
        <v>114450</v>
      </c>
      <c r="AK13" s="168">
        <v>213375</v>
      </c>
      <c r="AL13" s="168">
        <f t="shared" si="2"/>
        <v>527550</v>
      </c>
      <c r="AM13" s="168">
        <v>47843</v>
      </c>
      <c r="AN13" s="169">
        <v>0.35</v>
      </c>
      <c r="AO13" s="168">
        <f t="shared" si="12"/>
        <v>213375</v>
      </c>
      <c r="AP13" s="292"/>
      <c r="AQ13" s="168">
        <v>110988</v>
      </c>
      <c r="AR13" s="168">
        <f t="shared" si="3"/>
        <v>268075</v>
      </c>
      <c r="AS13" s="168">
        <v>23921.5</v>
      </c>
      <c r="AT13" s="169">
        <v>0.35</v>
      </c>
      <c r="AU13" s="168">
        <f t="shared" si="13"/>
        <v>110988</v>
      </c>
      <c r="AW13" s="168">
        <v>211150</v>
      </c>
      <c r="AX13" s="168">
        <v>522200</v>
      </c>
      <c r="AY13" s="168">
        <v>47367.5</v>
      </c>
      <c r="AZ13" s="169">
        <v>0.35</v>
      </c>
      <c r="BA13" s="168">
        <v>211150</v>
      </c>
      <c r="BB13" s="292"/>
      <c r="BC13" s="168">
        <v>109875</v>
      </c>
      <c r="BD13" s="168">
        <v>265400</v>
      </c>
      <c r="BE13" s="168">
        <v>23683.75</v>
      </c>
      <c r="BF13" s="169">
        <v>0.35</v>
      </c>
      <c r="BG13" s="168">
        <v>109875</v>
      </c>
      <c r="BI13" s="168">
        <v>207900</v>
      </c>
      <c r="BJ13" s="168">
        <v>514100</v>
      </c>
      <c r="BK13" s="168">
        <v>46628.5</v>
      </c>
      <c r="BL13" s="169">
        <v>0.35</v>
      </c>
      <c r="BM13" s="168">
        <v>207900</v>
      </c>
      <c r="BO13" s="168">
        <v>203700</v>
      </c>
      <c r="BP13" s="168">
        <v>503700</v>
      </c>
      <c r="BQ13" s="168">
        <v>45689.5</v>
      </c>
      <c r="BR13" s="169">
        <v>0.35</v>
      </c>
      <c r="BS13" s="168">
        <v>203700</v>
      </c>
      <c r="BU13" s="168">
        <v>419000</v>
      </c>
      <c r="BV13" s="168">
        <v>420700</v>
      </c>
      <c r="BW13" s="168">
        <v>120910.25</v>
      </c>
      <c r="BX13" s="169">
        <v>0.35</v>
      </c>
      <c r="BY13" s="168">
        <v>419000</v>
      </c>
      <c r="CA13" s="168">
        <v>415600</v>
      </c>
      <c r="CB13" s="168">
        <v>417300</v>
      </c>
      <c r="CC13" s="168">
        <v>119934.75</v>
      </c>
      <c r="CD13" s="169">
        <v>0.35</v>
      </c>
      <c r="CE13" s="168">
        <v>415600</v>
      </c>
      <c r="CG13" s="168">
        <v>413800</v>
      </c>
      <c r="CH13" s="168">
        <v>415500</v>
      </c>
      <c r="CI13" s="168">
        <v>119401.25</v>
      </c>
      <c r="CJ13" s="169">
        <v>0.35</v>
      </c>
      <c r="CK13" s="168">
        <v>413800</v>
      </c>
      <c r="CM13" s="168">
        <v>407350</v>
      </c>
      <c r="CN13" s="168">
        <v>409000</v>
      </c>
      <c r="CO13" s="168">
        <v>117541.25</v>
      </c>
      <c r="CP13" s="169">
        <v>0.35</v>
      </c>
      <c r="CQ13" s="168">
        <v>407350</v>
      </c>
      <c r="CS13" s="168">
        <v>400550</v>
      </c>
      <c r="CT13" s="168">
        <v>402200</v>
      </c>
      <c r="CU13" s="168">
        <v>115586.25</v>
      </c>
      <c r="CV13" s="169">
        <v>0.35</v>
      </c>
      <c r="CW13" s="168">
        <v>400550</v>
      </c>
      <c r="CY13" s="103">
        <v>390500</v>
      </c>
      <c r="CZ13" s="103" t="s">
        <v>1057</v>
      </c>
      <c r="DA13" s="103">
        <v>112683.5</v>
      </c>
      <c r="DB13" s="106">
        <v>0.35</v>
      </c>
      <c r="DC13" s="103">
        <v>390500</v>
      </c>
      <c r="DD13" s="83"/>
      <c r="DE13" s="103">
        <v>381250</v>
      </c>
      <c r="DF13" s="103" t="s">
        <v>13</v>
      </c>
      <c r="DG13" s="103">
        <v>110016.5</v>
      </c>
      <c r="DH13" s="106">
        <v>0.35</v>
      </c>
      <c r="DI13" s="103">
        <v>381250</v>
      </c>
      <c r="DK13" s="103">
        <v>87700</v>
      </c>
      <c r="DL13" s="103">
        <v>173900</v>
      </c>
      <c r="DM13" s="103">
        <v>17691.25</v>
      </c>
      <c r="DN13" s="106">
        <v>0.28000000000000003</v>
      </c>
      <c r="DO13" s="103">
        <v>87700</v>
      </c>
      <c r="DQ13" s="103">
        <v>87700</v>
      </c>
      <c r="DR13" s="103">
        <v>173900</v>
      </c>
      <c r="DS13" s="103">
        <v>17691.25</v>
      </c>
      <c r="DT13" s="106">
        <v>0.28000000000000003</v>
      </c>
      <c r="DU13" s="103">
        <v>87700</v>
      </c>
      <c r="DW13" s="103">
        <v>375000</v>
      </c>
      <c r="DX13" s="103" t="s">
        <v>13</v>
      </c>
      <c r="DY13" s="103">
        <v>108216.1</v>
      </c>
      <c r="DZ13" s="106">
        <v>0.35</v>
      </c>
      <c r="EA13" s="103">
        <v>375000</v>
      </c>
      <c r="EB13" s="92"/>
      <c r="EC13" s="107">
        <v>375000</v>
      </c>
      <c r="ED13" s="105" t="s">
        <v>13</v>
      </c>
      <c r="EE13" s="103">
        <v>108216</v>
      </c>
      <c r="EF13" s="106">
        <v>0.35</v>
      </c>
      <c r="EG13" s="107">
        <v>375000</v>
      </c>
      <c r="EH13"/>
      <c r="EI13" s="103">
        <v>359650</v>
      </c>
      <c r="EJ13" s="103" t="s">
        <v>13</v>
      </c>
      <c r="EK13" s="103">
        <v>103791.75</v>
      </c>
      <c r="EL13" s="106">
        <v>0.35</v>
      </c>
      <c r="EM13" s="103">
        <v>359650</v>
      </c>
      <c r="EO13" s="103">
        <v>351650</v>
      </c>
      <c r="EP13" s="103" t="s">
        <v>13</v>
      </c>
      <c r="EQ13" s="103">
        <v>101469.25</v>
      </c>
      <c r="ER13" s="106">
        <v>0.35</v>
      </c>
      <c r="ES13" s="103">
        <v>351650</v>
      </c>
    </row>
    <row r="14" spans="1:149" x14ac:dyDescent="0.2">
      <c r="A14" s="168">
        <v>615350</v>
      </c>
      <c r="B14" s="168" t="s">
        <v>1057</v>
      </c>
      <c r="C14" s="168">
        <v>183647.25</v>
      </c>
      <c r="D14" s="169">
        <v>0.37</v>
      </c>
      <c r="E14" s="168">
        <f t="shared" si="4"/>
        <v>615350</v>
      </c>
      <c r="F14" s="292"/>
      <c r="G14" s="168">
        <v>311975</v>
      </c>
      <c r="H14" s="168" t="s">
        <v>1057</v>
      </c>
      <c r="I14" s="168">
        <v>91823.63</v>
      </c>
      <c r="J14" s="169">
        <v>0.37</v>
      </c>
      <c r="K14" s="168">
        <f t="shared" si="5"/>
        <v>311975</v>
      </c>
      <c r="M14" s="168">
        <v>583375</v>
      </c>
      <c r="N14" s="168" t="s">
        <v>1057</v>
      </c>
      <c r="O14" s="168">
        <v>174328.25</v>
      </c>
      <c r="P14" s="169">
        <v>0.37</v>
      </c>
      <c r="Q14" s="168">
        <f t="shared" si="7"/>
        <v>583375</v>
      </c>
      <c r="R14" s="292"/>
      <c r="S14" s="168">
        <v>295988</v>
      </c>
      <c r="T14" s="168" t="s">
        <v>1057</v>
      </c>
      <c r="U14" s="168">
        <v>87119.13</v>
      </c>
      <c r="V14" s="169">
        <v>0.37</v>
      </c>
      <c r="W14" s="168">
        <f t="shared" si="9"/>
        <v>295988</v>
      </c>
      <c r="Y14" s="168">
        <v>544250</v>
      </c>
      <c r="Z14" s="168" t="s">
        <v>1057</v>
      </c>
      <c r="AA14" s="168">
        <v>162718</v>
      </c>
      <c r="AB14" s="169">
        <v>0.37</v>
      </c>
      <c r="AC14" s="168">
        <f t="shared" si="10"/>
        <v>544250</v>
      </c>
      <c r="AD14" s="292"/>
      <c r="AE14" s="168">
        <v>276425</v>
      </c>
      <c r="AF14" s="168" t="s">
        <v>1057</v>
      </c>
      <c r="AG14" s="168">
        <v>81359</v>
      </c>
      <c r="AH14" s="169">
        <v>0.37</v>
      </c>
      <c r="AI14" s="168">
        <f t="shared" si="11"/>
        <v>276425</v>
      </c>
      <c r="AK14" s="168">
        <v>527550</v>
      </c>
      <c r="AL14" s="168" t="s">
        <v>1057</v>
      </c>
      <c r="AM14" s="168">
        <v>157804.25</v>
      </c>
      <c r="AN14" s="169">
        <v>0.37</v>
      </c>
      <c r="AO14" s="168">
        <f t="shared" si="12"/>
        <v>527550</v>
      </c>
      <c r="AP14" s="292"/>
      <c r="AQ14" s="168">
        <v>268075</v>
      </c>
      <c r="AR14" s="168" t="s">
        <v>1057</v>
      </c>
      <c r="AS14" s="168">
        <v>78902.13</v>
      </c>
      <c r="AT14" s="169">
        <v>0.37</v>
      </c>
      <c r="AU14" s="168">
        <f t="shared" si="13"/>
        <v>268075</v>
      </c>
      <c r="AW14" s="168">
        <v>522200</v>
      </c>
      <c r="AX14" s="168" t="s">
        <v>1057</v>
      </c>
      <c r="AY14" s="168">
        <v>156235</v>
      </c>
      <c r="AZ14" s="169">
        <v>0.37</v>
      </c>
      <c r="BA14" s="168">
        <v>522200</v>
      </c>
      <c r="BB14" s="292"/>
      <c r="BC14" s="168">
        <v>265400</v>
      </c>
      <c r="BD14" s="168" t="s">
        <v>1057</v>
      </c>
      <c r="BE14" s="168">
        <v>78117.5</v>
      </c>
      <c r="BF14" s="169">
        <v>0.37</v>
      </c>
      <c r="BG14" s="168">
        <v>265400</v>
      </c>
      <c r="BI14" s="168">
        <v>514100</v>
      </c>
      <c r="BJ14" s="168" t="s">
        <v>1057</v>
      </c>
      <c r="BK14" s="168">
        <v>153798.5</v>
      </c>
      <c r="BL14" s="169">
        <v>0.37</v>
      </c>
      <c r="BM14" s="168">
        <v>514100</v>
      </c>
      <c r="BO14" s="168">
        <v>503700</v>
      </c>
      <c r="BP14" s="168" t="s">
        <v>1057</v>
      </c>
      <c r="BQ14" s="168">
        <v>150689.5</v>
      </c>
      <c r="BR14" s="169">
        <v>0.37</v>
      </c>
      <c r="BS14" s="168">
        <v>503700</v>
      </c>
      <c r="BU14" s="168">
        <v>420700</v>
      </c>
      <c r="BV14" s="168" t="s">
        <v>1057</v>
      </c>
      <c r="BW14" s="168">
        <v>121505.25</v>
      </c>
      <c r="BX14" s="169">
        <v>0.39600000000000002</v>
      </c>
      <c r="BY14" s="168">
        <v>420700</v>
      </c>
      <c r="CA14" s="168">
        <v>417300</v>
      </c>
      <c r="CB14" s="168" t="s">
        <v>1057</v>
      </c>
      <c r="CC14" s="168">
        <v>120529.75</v>
      </c>
      <c r="CD14" s="169">
        <v>0.39600000000000002</v>
      </c>
      <c r="CE14" s="168">
        <v>417300</v>
      </c>
      <c r="CG14" s="168">
        <v>415500</v>
      </c>
      <c r="CH14" s="168" t="s">
        <v>1057</v>
      </c>
      <c r="CI14" s="168">
        <v>119996.25</v>
      </c>
      <c r="CJ14" s="169">
        <v>0.39600000000000002</v>
      </c>
      <c r="CK14" s="168">
        <v>415500</v>
      </c>
      <c r="CM14" s="168">
        <v>409000</v>
      </c>
      <c r="CN14" s="168" t="s">
        <v>1057</v>
      </c>
      <c r="CO14" s="168">
        <v>118118.75</v>
      </c>
      <c r="CP14" s="169">
        <v>0.39600000000000002</v>
      </c>
      <c r="CQ14" s="168">
        <v>409000</v>
      </c>
      <c r="CS14" s="168">
        <v>402200</v>
      </c>
      <c r="CT14" s="168" t="s">
        <v>1057</v>
      </c>
      <c r="CU14" s="168">
        <v>116163.75</v>
      </c>
      <c r="CV14" s="169">
        <v>0.39600000000000002</v>
      </c>
      <c r="CW14" s="168">
        <v>402200</v>
      </c>
      <c r="CY14" s="103">
        <v>0</v>
      </c>
      <c r="CZ14" s="103">
        <v>0</v>
      </c>
      <c r="DA14" s="103">
        <v>0</v>
      </c>
      <c r="DB14" s="106">
        <v>0</v>
      </c>
      <c r="DC14" s="103">
        <v>0</v>
      </c>
      <c r="DD14" s="83"/>
      <c r="DE14" s="103">
        <v>0</v>
      </c>
      <c r="DF14" s="103">
        <v>0</v>
      </c>
      <c r="DG14" s="103">
        <v>0</v>
      </c>
      <c r="DH14" s="106">
        <v>0</v>
      </c>
      <c r="DI14" s="103">
        <v>0</v>
      </c>
      <c r="DK14" s="103">
        <v>173900</v>
      </c>
      <c r="DL14" s="103">
        <v>375700</v>
      </c>
      <c r="DM14" s="103">
        <v>41827.25</v>
      </c>
      <c r="DN14" s="106">
        <v>0.33</v>
      </c>
      <c r="DO14" s="103">
        <v>173900</v>
      </c>
      <c r="DQ14" s="103">
        <v>173900</v>
      </c>
      <c r="DR14" s="103">
        <v>375700</v>
      </c>
      <c r="DS14" s="103">
        <v>41827.25</v>
      </c>
      <c r="DT14" s="106">
        <v>0.33</v>
      </c>
      <c r="DU14" s="103">
        <v>173900</v>
      </c>
      <c r="EA14" s="92"/>
      <c r="EB14" s="92"/>
      <c r="EE14"/>
      <c r="EF14"/>
      <c r="EG14"/>
      <c r="EH14"/>
      <c r="EI14" s="92"/>
      <c r="EJ14" s="92"/>
      <c r="EK14" s="92"/>
      <c r="EL14" s="92"/>
      <c r="EM14" s="92"/>
      <c r="EO14" s="92"/>
      <c r="EP14" s="92"/>
      <c r="EQ14" s="92"/>
      <c r="ER14" s="92"/>
      <c r="ES14" s="92"/>
    </row>
    <row r="15" spans="1:149"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290"/>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G15" s="103">
        <v>0</v>
      </c>
      <c r="CH15" s="103">
        <v>0</v>
      </c>
      <c r="CI15" s="103">
        <v>0</v>
      </c>
      <c r="CJ15" s="106">
        <v>0</v>
      </c>
      <c r="CK15" s="103">
        <v>0</v>
      </c>
      <c r="CM15" s="103">
        <v>0</v>
      </c>
      <c r="CN15" s="103">
        <v>0</v>
      </c>
      <c r="CO15" s="103">
        <v>0</v>
      </c>
      <c r="CP15" s="106">
        <v>0</v>
      </c>
      <c r="CQ15" s="103">
        <v>0</v>
      </c>
      <c r="CS15" s="103">
        <v>0</v>
      </c>
      <c r="CT15" s="103">
        <v>0</v>
      </c>
      <c r="CU15" s="103">
        <v>0</v>
      </c>
      <c r="CV15" s="106">
        <v>0</v>
      </c>
      <c r="CW15" s="103">
        <v>0</v>
      </c>
      <c r="CY15" s="103">
        <v>0</v>
      </c>
      <c r="CZ15" s="103">
        <v>0</v>
      </c>
      <c r="DA15" s="103">
        <v>0</v>
      </c>
      <c r="DB15" s="106">
        <v>0</v>
      </c>
      <c r="DC15" s="103">
        <v>0</v>
      </c>
      <c r="DD15" s="83"/>
      <c r="DE15" s="103">
        <v>0</v>
      </c>
      <c r="DF15" s="103">
        <v>0</v>
      </c>
      <c r="DG15" s="103">
        <v>0</v>
      </c>
      <c r="DH15" s="106">
        <v>0</v>
      </c>
      <c r="DI15" s="103">
        <v>0</v>
      </c>
      <c r="DK15" s="103">
        <v>375700</v>
      </c>
      <c r="DL15" s="103" t="s">
        <v>13</v>
      </c>
      <c r="DM15" s="103">
        <v>108421.25</v>
      </c>
      <c r="DN15" s="106">
        <v>0.35</v>
      </c>
      <c r="DO15" s="103">
        <v>375700</v>
      </c>
      <c r="DQ15" s="103">
        <v>375700</v>
      </c>
      <c r="DR15" s="103" t="s">
        <v>13</v>
      </c>
      <c r="DS15" s="103">
        <v>108421.25</v>
      </c>
      <c r="DT15" s="106">
        <v>0.35</v>
      </c>
      <c r="DU15" s="103">
        <v>375700</v>
      </c>
      <c r="DW15" s="736" t="s">
        <v>1055</v>
      </c>
      <c r="DX15" s="736"/>
      <c r="DY15" s="736"/>
      <c r="DZ15" s="736"/>
      <c r="EA15" s="736"/>
      <c r="EB15" s="92"/>
      <c r="EC15" s="108" t="s">
        <v>1055</v>
      </c>
      <c r="EE15"/>
      <c r="EF15"/>
      <c r="EG15"/>
      <c r="EH15"/>
      <c r="EI15" s="98" t="s">
        <v>1055</v>
      </c>
      <c r="EJ15" s="92"/>
      <c r="EK15" s="92"/>
      <c r="EL15" s="92"/>
      <c r="EM15" s="92"/>
      <c r="EO15" s="98" t="s">
        <v>1055</v>
      </c>
      <c r="EP15" s="92"/>
      <c r="EQ15" s="92"/>
      <c r="ER15" s="92"/>
      <c r="ES15" s="92"/>
    </row>
    <row r="16" spans="1:149"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92"/>
      <c r="BC16" s="92"/>
      <c r="BD16" s="92"/>
      <c r="BE16" s="92"/>
      <c r="BF16" s="92"/>
      <c r="BG16" s="92"/>
      <c r="BI16" s="92"/>
      <c r="BJ16" s="92"/>
      <c r="BK16" s="92"/>
      <c r="BL16" s="92"/>
      <c r="BM16" s="92"/>
      <c r="BO16" s="92"/>
      <c r="BP16" s="92"/>
      <c r="BQ16" s="92"/>
      <c r="BR16" s="92"/>
      <c r="BS16" s="92"/>
      <c r="BU16" s="92"/>
      <c r="BV16" s="92"/>
      <c r="BW16" s="92"/>
      <c r="BX16" s="92"/>
      <c r="BY16" s="92"/>
      <c r="CA16" s="92"/>
      <c r="CB16" s="92"/>
      <c r="CC16" s="92"/>
      <c r="CD16" s="92"/>
      <c r="CE16" s="92"/>
      <c r="CG16" s="92"/>
      <c r="CH16" s="92"/>
      <c r="CI16" s="92"/>
      <c r="CJ16" s="92"/>
      <c r="CK16" s="92"/>
      <c r="CM16" s="92"/>
      <c r="CN16" s="92"/>
      <c r="CO16" s="92"/>
      <c r="CP16" s="92"/>
      <c r="CQ16" s="92"/>
      <c r="CS16" s="92"/>
      <c r="CT16" s="92"/>
      <c r="CU16" s="92"/>
      <c r="CV16" s="92"/>
      <c r="CW16" s="92"/>
      <c r="DD16" s="83"/>
      <c r="EA16" s="92"/>
      <c r="EB16" s="92"/>
      <c r="EE16"/>
      <c r="EF16"/>
      <c r="EG16"/>
      <c r="EH16"/>
      <c r="EI16" s="92"/>
      <c r="EJ16" s="92"/>
      <c r="EK16" s="92"/>
      <c r="EL16" s="92"/>
      <c r="EM16" s="92"/>
      <c r="EO16" s="92"/>
      <c r="EP16" s="92"/>
      <c r="EQ16" s="92"/>
      <c r="ER16" s="92"/>
      <c r="ES16" s="92"/>
    </row>
    <row r="17" spans="1:149" ht="17.25" x14ac:dyDescent="0.25">
      <c r="A17" s="736" t="s">
        <v>1909</v>
      </c>
      <c r="B17" s="736"/>
      <c r="C17" s="736"/>
      <c r="D17" s="736"/>
      <c r="E17" s="736"/>
      <c r="F17" s="571"/>
      <c r="G17" s="736" t="s">
        <v>1912</v>
      </c>
      <c r="H17" s="736"/>
      <c r="I17" s="736"/>
      <c r="J17" s="736"/>
      <c r="K17" s="736"/>
      <c r="M17" s="736" t="s">
        <v>1909</v>
      </c>
      <c r="N17" s="736"/>
      <c r="O17" s="736"/>
      <c r="P17" s="736"/>
      <c r="Q17" s="736"/>
      <c r="R17" s="571"/>
      <c r="S17" s="736" t="s">
        <v>1912</v>
      </c>
      <c r="T17" s="736"/>
      <c r="U17" s="736"/>
      <c r="V17" s="736"/>
      <c r="W17" s="736"/>
      <c r="Y17" s="736" t="s">
        <v>1909</v>
      </c>
      <c r="Z17" s="736"/>
      <c r="AA17" s="736"/>
      <c r="AB17" s="736"/>
      <c r="AC17" s="736"/>
      <c r="AD17" s="571"/>
      <c r="AE17" s="736" t="s">
        <v>1912</v>
      </c>
      <c r="AF17" s="736"/>
      <c r="AG17" s="736"/>
      <c r="AH17" s="736"/>
      <c r="AI17" s="736"/>
      <c r="AK17" s="736" t="s">
        <v>1909</v>
      </c>
      <c r="AL17" s="736"/>
      <c r="AM17" s="736"/>
      <c r="AN17" s="736"/>
      <c r="AO17" s="736"/>
      <c r="AP17" s="571"/>
      <c r="AQ17" s="736" t="s">
        <v>1912</v>
      </c>
      <c r="AR17" s="736"/>
      <c r="AS17" s="736"/>
      <c r="AT17" s="736"/>
      <c r="AU17" s="736"/>
      <c r="AW17" s="736" t="s">
        <v>1909</v>
      </c>
      <c r="AX17" s="736"/>
      <c r="AY17" s="736"/>
      <c r="AZ17" s="736"/>
      <c r="BA17" s="736"/>
      <c r="BB17" s="571"/>
      <c r="BC17" s="736" t="s">
        <v>1912</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G17" s="736" t="s">
        <v>1055</v>
      </c>
      <c r="CH17" s="736"/>
      <c r="CI17" s="736"/>
      <c r="CJ17" s="736"/>
      <c r="CK17" s="736"/>
      <c r="CM17" s="736" t="s">
        <v>1055</v>
      </c>
      <c r="CN17" s="736"/>
      <c r="CO17" s="736"/>
      <c r="CP17" s="736"/>
      <c r="CQ17" s="736"/>
      <c r="CS17" s="736" t="s">
        <v>1055</v>
      </c>
      <c r="CT17" s="736"/>
      <c r="CU17" s="736"/>
      <c r="CV17" s="736"/>
      <c r="CW17" s="736"/>
      <c r="CY17" s="736" t="s">
        <v>1055</v>
      </c>
      <c r="CZ17" s="736"/>
      <c r="DA17" s="736"/>
      <c r="DB17" s="736"/>
      <c r="DC17" s="736"/>
      <c r="DD17" s="83"/>
      <c r="DE17" s="736" t="s">
        <v>1055</v>
      </c>
      <c r="DF17" s="736"/>
      <c r="DG17" s="736"/>
      <c r="DH17" s="736"/>
      <c r="DI17" s="736"/>
      <c r="DK17" s="736" t="s">
        <v>1055</v>
      </c>
      <c r="DL17" s="736"/>
      <c r="DM17" s="736"/>
      <c r="DN17" s="736"/>
      <c r="DO17" s="736"/>
      <c r="DQ17" s="736" t="s">
        <v>1055</v>
      </c>
      <c r="DR17" s="736"/>
      <c r="DS17" s="736"/>
      <c r="DT17" s="736"/>
      <c r="DU17" s="736"/>
      <c r="DW17" s="739" t="s">
        <v>1046</v>
      </c>
      <c r="DX17" s="740"/>
      <c r="DY17" s="109"/>
      <c r="DZ17" s="110"/>
      <c r="EA17" s="92"/>
      <c r="EB17" s="92"/>
      <c r="EC17" s="743" t="s">
        <v>1046</v>
      </c>
      <c r="ED17" s="744"/>
      <c r="EE17" s="747"/>
      <c r="EF17" s="748"/>
      <c r="EG17"/>
      <c r="EH17"/>
      <c r="EI17" s="739" t="s">
        <v>1046</v>
      </c>
      <c r="EJ17" s="740"/>
      <c r="EK17" s="741"/>
      <c r="EL17" s="742"/>
      <c r="EM17" s="92"/>
      <c r="EO17" s="739" t="s">
        <v>1046</v>
      </c>
      <c r="EP17" s="740"/>
      <c r="EQ17" s="741"/>
      <c r="ER17" s="742"/>
      <c r="ES17" s="92"/>
    </row>
    <row r="18" spans="1:149"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92"/>
      <c r="BC18" s="92"/>
      <c r="BD18" s="92"/>
      <c r="BE18" s="92"/>
      <c r="BF18" s="92"/>
      <c r="BG18" s="92"/>
      <c r="BI18" s="92"/>
      <c r="BJ18" s="92"/>
      <c r="BK18" s="92"/>
      <c r="BL18" s="92"/>
      <c r="BM18" s="92"/>
      <c r="BO18" s="92"/>
      <c r="BP18" s="92"/>
      <c r="BQ18" s="92"/>
      <c r="BR18" s="92"/>
      <c r="BS18" s="92"/>
      <c r="BU18" s="92"/>
      <c r="BV18" s="92"/>
      <c r="BW18" s="92"/>
      <c r="BX18" s="92"/>
      <c r="BY18" s="92"/>
      <c r="CA18" s="92"/>
      <c r="CB18" s="92"/>
      <c r="CC18" s="92"/>
      <c r="CD18" s="92"/>
      <c r="CE18" s="92"/>
      <c r="CG18" s="92"/>
      <c r="CH18" s="92"/>
      <c r="CI18" s="92"/>
      <c r="CJ18" s="92"/>
      <c r="CK18" s="92"/>
      <c r="CM18" s="92"/>
      <c r="CN18" s="92"/>
      <c r="CO18" s="92"/>
      <c r="CP18" s="92"/>
      <c r="CQ18" s="92"/>
      <c r="CS18" s="92"/>
      <c r="CT18" s="92"/>
      <c r="CU18" s="92"/>
      <c r="CV18" s="92"/>
      <c r="CW18" s="92"/>
      <c r="DD18" s="83"/>
      <c r="DW18" s="101" t="s">
        <v>1047</v>
      </c>
      <c r="DX18" s="101" t="s">
        <v>1048</v>
      </c>
      <c r="DY18" s="101" t="s">
        <v>1049</v>
      </c>
      <c r="DZ18" s="101" t="s">
        <v>1050</v>
      </c>
      <c r="EA18" s="101" t="s">
        <v>1051</v>
      </c>
      <c r="EB18" s="92"/>
      <c r="EC18" s="102" t="s">
        <v>1047</v>
      </c>
      <c r="ED18" s="102" t="s">
        <v>1048</v>
      </c>
      <c r="EE18" s="102" t="s">
        <v>1052</v>
      </c>
      <c r="EF18" s="101" t="s">
        <v>1050</v>
      </c>
      <c r="EG18" s="101" t="s">
        <v>1051</v>
      </c>
      <c r="EH18"/>
      <c r="EI18" s="101" t="s">
        <v>1047</v>
      </c>
      <c r="EJ18" s="101" t="s">
        <v>1048</v>
      </c>
      <c r="EK18" s="101" t="s">
        <v>1049</v>
      </c>
      <c r="EL18" s="101" t="s">
        <v>1050</v>
      </c>
      <c r="EM18" s="101" t="s">
        <v>1051</v>
      </c>
      <c r="EO18" s="101" t="s">
        <v>1047</v>
      </c>
      <c r="EP18" s="101" t="s">
        <v>1048</v>
      </c>
      <c r="EQ18" s="101" t="s">
        <v>1049</v>
      </c>
      <c r="ER18" s="101" t="s">
        <v>1050</v>
      </c>
      <c r="ES18" s="101" t="s">
        <v>1051</v>
      </c>
    </row>
    <row r="19" spans="1:149"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E19" s="92"/>
      <c r="CG19" s="739" t="s">
        <v>1046</v>
      </c>
      <c r="CH19" s="740"/>
      <c r="CI19" s="109"/>
      <c r="CJ19" s="110"/>
      <c r="CK19" s="92"/>
      <c r="CM19" s="739" t="s">
        <v>1046</v>
      </c>
      <c r="CN19" s="740"/>
      <c r="CO19" s="109"/>
      <c r="CP19" s="110"/>
      <c r="CQ19" s="92"/>
      <c r="CS19" s="739" t="s">
        <v>1046</v>
      </c>
      <c r="CT19" s="740"/>
      <c r="CU19" s="109"/>
      <c r="CV19" s="110"/>
      <c r="CW19" s="92"/>
      <c r="CY19" s="739" t="s">
        <v>1046</v>
      </c>
      <c r="CZ19" s="740"/>
      <c r="DA19" s="109"/>
      <c r="DB19" s="110"/>
      <c r="DD19" s="83"/>
      <c r="DE19" s="739" t="s">
        <v>1046</v>
      </c>
      <c r="DF19" s="740"/>
      <c r="DG19" s="109"/>
      <c r="DH19" s="110"/>
      <c r="DK19" s="739" t="s">
        <v>1046</v>
      </c>
      <c r="DL19" s="740"/>
      <c r="DM19" s="109"/>
      <c r="DN19" s="110"/>
      <c r="DQ19" s="739" t="s">
        <v>1046</v>
      </c>
      <c r="DR19" s="740"/>
      <c r="DS19" s="109"/>
      <c r="DT19" s="110"/>
      <c r="DW19" s="103">
        <v>0</v>
      </c>
      <c r="DX19" s="103">
        <v>15750</v>
      </c>
      <c r="DY19" s="103">
        <v>0</v>
      </c>
      <c r="DZ19" s="103">
        <v>0</v>
      </c>
      <c r="EA19" s="103" t="s">
        <v>1056</v>
      </c>
      <c r="EB19" s="92"/>
      <c r="EC19" s="104">
        <v>0</v>
      </c>
      <c r="ED19" s="104">
        <v>8000</v>
      </c>
      <c r="EE19" s="103">
        <v>0</v>
      </c>
      <c r="EF19" s="103">
        <v>0</v>
      </c>
      <c r="EG19" s="103" t="s">
        <v>1056</v>
      </c>
      <c r="EH19"/>
      <c r="EI19" s="103">
        <v>0</v>
      </c>
      <c r="EJ19" s="103">
        <v>8000</v>
      </c>
      <c r="EK19" s="103">
        <v>0</v>
      </c>
      <c r="EL19" s="103">
        <v>0</v>
      </c>
      <c r="EM19" s="103" t="s">
        <v>1056</v>
      </c>
      <c r="EO19" s="103">
        <v>0</v>
      </c>
      <c r="EP19" s="103">
        <v>8000</v>
      </c>
      <c r="EQ19" s="103">
        <v>0</v>
      </c>
      <c r="ER19" s="103">
        <v>0</v>
      </c>
      <c r="ES19" s="103" t="s">
        <v>1056</v>
      </c>
    </row>
    <row r="20" spans="1:149" ht="25.5" x14ac:dyDescent="0.2">
      <c r="A20" s="101" t="s">
        <v>1047</v>
      </c>
      <c r="B20" s="101" t="s">
        <v>1048</v>
      </c>
      <c r="C20" s="101" t="s">
        <v>1049</v>
      </c>
      <c r="D20" s="101" t="s">
        <v>1050</v>
      </c>
      <c r="E20" s="101" t="s">
        <v>1051</v>
      </c>
      <c r="F20" s="291"/>
      <c r="G20" s="518" t="s">
        <v>1047</v>
      </c>
      <c r="H20" s="101" t="s">
        <v>1048</v>
      </c>
      <c r="I20" s="518" t="s">
        <v>1049</v>
      </c>
      <c r="J20" s="101" t="s">
        <v>1050</v>
      </c>
      <c r="K20" s="101" t="s">
        <v>1051</v>
      </c>
      <c r="M20" s="101" t="s">
        <v>1047</v>
      </c>
      <c r="N20" s="101" t="s">
        <v>1048</v>
      </c>
      <c r="O20" s="101" t="s">
        <v>1049</v>
      </c>
      <c r="P20" s="101" t="s">
        <v>1050</v>
      </c>
      <c r="Q20" s="101" t="s">
        <v>1051</v>
      </c>
      <c r="R20" s="291"/>
      <c r="S20" s="518" t="s">
        <v>1047</v>
      </c>
      <c r="T20" s="101" t="s">
        <v>1048</v>
      </c>
      <c r="U20" s="518"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291"/>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1" t="s">
        <v>1047</v>
      </c>
      <c r="CZ20" s="101" t="s">
        <v>1048</v>
      </c>
      <c r="DA20" s="101" t="s">
        <v>1049</v>
      </c>
      <c r="DB20" s="101" t="s">
        <v>1050</v>
      </c>
      <c r="DC20" s="101" t="s">
        <v>1051</v>
      </c>
      <c r="DD20" s="83"/>
      <c r="DE20" s="101" t="s">
        <v>1047</v>
      </c>
      <c r="DF20" s="101" t="s">
        <v>1048</v>
      </c>
      <c r="DG20" s="101" t="s">
        <v>1049</v>
      </c>
      <c r="DH20" s="101" t="s">
        <v>1050</v>
      </c>
      <c r="DI20" s="101" t="s">
        <v>1051</v>
      </c>
      <c r="DK20" s="101" t="s">
        <v>1047</v>
      </c>
      <c r="DL20" s="101" t="s">
        <v>1048</v>
      </c>
      <c r="DM20" s="101" t="s">
        <v>1049</v>
      </c>
      <c r="DN20" s="101" t="s">
        <v>1050</v>
      </c>
      <c r="DO20" s="101" t="s">
        <v>1051</v>
      </c>
      <c r="DQ20" s="101" t="s">
        <v>1047</v>
      </c>
      <c r="DR20" s="101" t="s">
        <v>1048</v>
      </c>
      <c r="DS20" s="101" t="s">
        <v>1049</v>
      </c>
      <c r="DT20" s="101" t="s">
        <v>1050</v>
      </c>
      <c r="DU20" s="101" t="s">
        <v>1051</v>
      </c>
      <c r="DW20" s="103">
        <v>15750</v>
      </c>
      <c r="DX20" s="103">
        <v>24450</v>
      </c>
      <c r="DY20" s="103">
        <v>0</v>
      </c>
      <c r="DZ20" s="106">
        <v>0.1</v>
      </c>
      <c r="EA20" s="103">
        <v>15750</v>
      </c>
      <c r="EB20" s="92"/>
      <c r="EC20" s="107">
        <v>8000</v>
      </c>
      <c r="ED20" s="107">
        <v>23950</v>
      </c>
      <c r="EE20" s="103">
        <v>0</v>
      </c>
      <c r="EF20" s="106">
        <v>0.1</v>
      </c>
      <c r="EG20" s="107">
        <v>8000</v>
      </c>
      <c r="EH20"/>
      <c r="EI20" s="103">
        <v>8000</v>
      </c>
      <c r="EJ20" s="103">
        <v>23550</v>
      </c>
      <c r="EK20" s="103">
        <v>0</v>
      </c>
      <c r="EL20" s="106">
        <v>0.1</v>
      </c>
      <c r="EM20" s="103">
        <v>8000</v>
      </c>
      <c r="EO20" s="103">
        <v>8000</v>
      </c>
      <c r="EP20" s="103">
        <v>23350</v>
      </c>
      <c r="EQ20" s="103">
        <v>0</v>
      </c>
      <c r="ER20" s="106">
        <v>0.1</v>
      </c>
      <c r="ES20" s="103">
        <v>8000</v>
      </c>
    </row>
    <row r="21" spans="1:149" x14ac:dyDescent="0.2">
      <c r="A21" s="168">
        <v>0</v>
      </c>
      <c r="B21" s="168">
        <v>16300</v>
      </c>
      <c r="C21" s="168">
        <v>0</v>
      </c>
      <c r="D21" s="168">
        <v>0</v>
      </c>
      <c r="E21" s="168">
        <v>0</v>
      </c>
      <c r="F21" s="292"/>
      <c r="G21" s="168">
        <v>0</v>
      </c>
      <c r="H21" s="168">
        <v>14600</v>
      </c>
      <c r="I21" s="168">
        <v>0</v>
      </c>
      <c r="J21" s="168">
        <v>0</v>
      </c>
      <c r="K21" s="168">
        <v>0</v>
      </c>
      <c r="M21" s="168">
        <v>0</v>
      </c>
      <c r="N21" s="168">
        <v>14800</v>
      </c>
      <c r="O21" s="168">
        <v>0</v>
      </c>
      <c r="P21" s="168">
        <v>0</v>
      </c>
      <c r="Q21" s="168">
        <v>0</v>
      </c>
      <c r="R21" s="292"/>
      <c r="S21" s="168">
        <v>0</v>
      </c>
      <c r="T21" s="168">
        <f t="shared" ref="T21:T27" si="14">S22</f>
        <v>13850</v>
      </c>
      <c r="U21" s="168">
        <v>0</v>
      </c>
      <c r="V21" s="168">
        <v>0</v>
      </c>
      <c r="W21" s="168">
        <v>0</v>
      </c>
      <c r="Y21" s="168">
        <v>0</v>
      </c>
      <c r="Z21" s="168">
        <f t="shared" ref="Z21:Z27" si="15">Y22</f>
        <v>13000</v>
      </c>
      <c r="AA21" s="168">
        <v>0</v>
      </c>
      <c r="AB21" s="168">
        <v>0</v>
      </c>
      <c r="AC21" s="168">
        <v>0</v>
      </c>
      <c r="AD21" s="292"/>
      <c r="AE21" s="168">
        <v>0</v>
      </c>
      <c r="AF21" s="168">
        <f t="shared" ref="AF21:AF27" si="16">AE22</f>
        <v>12950</v>
      </c>
      <c r="AG21" s="168">
        <v>0</v>
      </c>
      <c r="AH21" s="168">
        <v>0</v>
      </c>
      <c r="AI21" s="168">
        <v>0</v>
      </c>
      <c r="AK21" s="168">
        <v>0</v>
      </c>
      <c r="AL21" s="168">
        <f t="shared" ref="AL21:AL27" si="17">AK22</f>
        <v>12200</v>
      </c>
      <c r="AM21" s="168">
        <v>0</v>
      </c>
      <c r="AN21" s="168">
        <v>0</v>
      </c>
      <c r="AO21" s="168">
        <v>0</v>
      </c>
      <c r="AP21" s="292"/>
      <c r="AQ21" s="168">
        <v>0</v>
      </c>
      <c r="AR21" s="168">
        <f t="shared" ref="AR21:AR27" si="18">AQ22</f>
        <v>12550</v>
      </c>
      <c r="AS21" s="168">
        <v>0</v>
      </c>
      <c r="AT21" s="168">
        <v>0</v>
      </c>
      <c r="AU21" s="168">
        <v>0</v>
      </c>
      <c r="AW21" s="168">
        <v>0</v>
      </c>
      <c r="AX21" s="168">
        <v>11900</v>
      </c>
      <c r="AY21" s="168">
        <v>0</v>
      </c>
      <c r="AZ21" s="168">
        <v>0</v>
      </c>
      <c r="BA21" s="168">
        <v>0</v>
      </c>
      <c r="BB21" s="292"/>
      <c r="BC21" s="168">
        <v>0</v>
      </c>
      <c r="BD21" s="168">
        <v>12400</v>
      </c>
      <c r="BE21" s="168">
        <v>0</v>
      </c>
      <c r="BF21" s="168">
        <v>0</v>
      </c>
      <c r="BG21" s="168">
        <v>0</v>
      </c>
      <c r="BI21" s="168">
        <v>0</v>
      </c>
      <c r="BJ21" s="168">
        <v>11800</v>
      </c>
      <c r="BK21" s="168">
        <v>0</v>
      </c>
      <c r="BL21" s="168">
        <v>0</v>
      </c>
      <c r="BM21" s="168">
        <v>0</v>
      </c>
      <c r="BO21" s="168">
        <v>0</v>
      </c>
      <c r="BP21" s="168">
        <v>11550</v>
      </c>
      <c r="BQ21" s="168">
        <v>0</v>
      </c>
      <c r="BR21" s="168">
        <v>0</v>
      </c>
      <c r="BS21" s="168">
        <v>0</v>
      </c>
      <c r="BU21" s="168">
        <v>0</v>
      </c>
      <c r="BV21" s="168">
        <v>8650</v>
      </c>
      <c r="BW21" s="168">
        <v>0</v>
      </c>
      <c r="BX21" s="168">
        <v>0</v>
      </c>
      <c r="BY21" s="168">
        <v>0</v>
      </c>
      <c r="CA21" s="168">
        <v>0</v>
      </c>
      <c r="CB21" s="168">
        <v>8550</v>
      </c>
      <c r="CC21" s="168">
        <v>0</v>
      </c>
      <c r="CD21" s="168">
        <v>0</v>
      </c>
      <c r="CE21" s="168">
        <v>0</v>
      </c>
      <c r="CG21" s="168">
        <v>0</v>
      </c>
      <c r="CH21" s="168">
        <v>8600</v>
      </c>
      <c r="CI21" s="168">
        <v>0</v>
      </c>
      <c r="CJ21" s="168">
        <v>0</v>
      </c>
      <c r="CK21" s="168">
        <v>0</v>
      </c>
      <c r="CM21" s="168">
        <v>0</v>
      </c>
      <c r="CN21" s="168">
        <v>8450</v>
      </c>
      <c r="CO21" s="168">
        <v>0</v>
      </c>
      <c r="CP21" s="168">
        <v>0</v>
      </c>
      <c r="CQ21" s="168">
        <v>0</v>
      </c>
      <c r="CS21" s="168">
        <v>0</v>
      </c>
      <c r="CT21" s="168">
        <v>8300</v>
      </c>
      <c r="CU21" s="168">
        <v>0</v>
      </c>
      <c r="CV21" s="168">
        <v>0</v>
      </c>
      <c r="CW21" s="168">
        <v>0</v>
      </c>
      <c r="CY21" s="103">
        <v>0</v>
      </c>
      <c r="CZ21" s="103">
        <v>8100</v>
      </c>
      <c r="DA21" s="103">
        <v>0</v>
      </c>
      <c r="DB21" s="103">
        <v>0</v>
      </c>
      <c r="DC21" s="103">
        <v>0</v>
      </c>
      <c r="DD21" s="83"/>
      <c r="DE21" s="103">
        <v>0</v>
      </c>
      <c r="DF21" s="103">
        <v>7900</v>
      </c>
      <c r="DG21" s="103">
        <v>0</v>
      </c>
      <c r="DH21" s="103">
        <v>0</v>
      </c>
      <c r="DI21" s="103" t="s">
        <v>1056</v>
      </c>
      <c r="DK21" s="103">
        <v>0</v>
      </c>
      <c r="DL21" s="103">
        <v>13750</v>
      </c>
      <c r="DM21" s="103">
        <v>0</v>
      </c>
      <c r="DN21" s="103">
        <v>0</v>
      </c>
      <c r="DO21" s="103" t="s">
        <v>1056</v>
      </c>
      <c r="DQ21" s="103">
        <v>0</v>
      </c>
      <c r="DR21" s="103">
        <v>13750</v>
      </c>
      <c r="DS21" s="103">
        <v>0</v>
      </c>
      <c r="DT21" s="103">
        <v>0</v>
      </c>
      <c r="DU21" s="103" t="s">
        <v>1056</v>
      </c>
      <c r="DW21" s="103">
        <v>24450</v>
      </c>
      <c r="DX21" s="103">
        <v>75650</v>
      </c>
      <c r="DY21" s="103">
        <v>870</v>
      </c>
      <c r="DZ21" s="106">
        <v>0.15</v>
      </c>
      <c r="EA21" s="103">
        <v>24450</v>
      </c>
      <c r="EB21" s="92"/>
      <c r="EC21" s="107">
        <v>23950</v>
      </c>
      <c r="ED21" s="107">
        <v>75650</v>
      </c>
      <c r="EE21" s="107">
        <v>1595</v>
      </c>
      <c r="EF21" s="106">
        <v>0.15</v>
      </c>
      <c r="EG21" s="107">
        <v>23950</v>
      </c>
      <c r="EH21"/>
      <c r="EI21" s="103">
        <v>23550</v>
      </c>
      <c r="EJ21" s="103">
        <v>72150</v>
      </c>
      <c r="EK21" s="103">
        <v>1555</v>
      </c>
      <c r="EL21" s="106">
        <v>0.15</v>
      </c>
      <c r="EM21" s="103">
        <v>23550</v>
      </c>
      <c r="EO21" s="103">
        <v>23350</v>
      </c>
      <c r="EP21" s="103">
        <v>70700</v>
      </c>
      <c r="EQ21" s="103">
        <v>1535</v>
      </c>
      <c r="ER21" s="106">
        <v>0.15</v>
      </c>
      <c r="ES21" s="103">
        <v>23350</v>
      </c>
    </row>
    <row r="22" spans="1:149" x14ac:dyDescent="0.2">
      <c r="A22" s="168">
        <v>16300</v>
      </c>
      <c r="B22" s="168">
        <v>39500</v>
      </c>
      <c r="C22" s="168">
        <v>0</v>
      </c>
      <c r="D22" s="169">
        <v>0.1</v>
      </c>
      <c r="E22" s="168">
        <f t="shared" ref="E22:E28" si="19">A22</f>
        <v>16300</v>
      </c>
      <c r="F22" s="292"/>
      <c r="G22" s="168">
        <v>14600</v>
      </c>
      <c r="H22" s="168">
        <v>26200</v>
      </c>
      <c r="I22" s="168">
        <v>0</v>
      </c>
      <c r="J22" s="169">
        <v>0.1</v>
      </c>
      <c r="K22" s="168">
        <f t="shared" ref="K22:K28" si="20">G22</f>
        <v>14600</v>
      </c>
      <c r="M22" s="168">
        <v>14800</v>
      </c>
      <c r="N22" s="168">
        <f t="shared" ref="N22:N27" si="21">M23</f>
        <v>36800</v>
      </c>
      <c r="O22" s="168">
        <v>0</v>
      </c>
      <c r="P22" s="169">
        <v>0.1</v>
      </c>
      <c r="Q22" s="168">
        <f t="shared" ref="Q22:Q28" si="22">M22</f>
        <v>14800</v>
      </c>
      <c r="R22" s="292"/>
      <c r="S22" s="168">
        <v>13850</v>
      </c>
      <c r="T22" s="168">
        <f t="shared" si="14"/>
        <v>24850</v>
      </c>
      <c r="U22" s="168">
        <v>0</v>
      </c>
      <c r="V22" s="169">
        <v>0.1</v>
      </c>
      <c r="W22" s="168">
        <f t="shared" ref="W22:W28" si="23">S22</f>
        <v>13850</v>
      </c>
      <c r="Y22" s="168">
        <v>13000</v>
      </c>
      <c r="Z22" s="168">
        <f t="shared" si="15"/>
        <v>33550</v>
      </c>
      <c r="AA22" s="168">
        <v>0</v>
      </c>
      <c r="AB22" s="169">
        <v>0.1</v>
      </c>
      <c r="AC22" s="168">
        <f t="shared" ref="AC22:AC28" si="24">Y22</f>
        <v>13000</v>
      </c>
      <c r="AD22" s="292"/>
      <c r="AE22" s="168">
        <v>12950</v>
      </c>
      <c r="AF22" s="168">
        <f t="shared" si="16"/>
        <v>23225</v>
      </c>
      <c r="AG22" s="168">
        <v>0</v>
      </c>
      <c r="AH22" s="169">
        <v>0.1</v>
      </c>
      <c r="AI22" s="168">
        <f t="shared" ref="AI22:AI28" si="25">AE22</f>
        <v>12950</v>
      </c>
      <c r="AK22" s="168">
        <v>12200</v>
      </c>
      <c r="AL22" s="168">
        <f t="shared" si="17"/>
        <v>32100</v>
      </c>
      <c r="AM22" s="168">
        <v>0</v>
      </c>
      <c r="AN22" s="169">
        <v>0.1</v>
      </c>
      <c r="AO22" s="168">
        <f t="shared" ref="AO22:AO28" si="26">AK22</f>
        <v>12200</v>
      </c>
      <c r="AP22" s="292"/>
      <c r="AQ22" s="168">
        <v>12550</v>
      </c>
      <c r="AR22" s="168">
        <f t="shared" si="18"/>
        <v>22500</v>
      </c>
      <c r="AS22" s="168">
        <v>0</v>
      </c>
      <c r="AT22" s="169">
        <v>0.1</v>
      </c>
      <c r="AU22" s="168">
        <f t="shared" ref="AU22:AU28" si="27">AQ22</f>
        <v>12550</v>
      </c>
      <c r="AW22" s="168">
        <v>11900</v>
      </c>
      <c r="AX22" s="168">
        <v>31650</v>
      </c>
      <c r="AY22" s="168">
        <v>0</v>
      </c>
      <c r="AZ22" s="169">
        <v>0.1</v>
      </c>
      <c r="BA22" s="168">
        <v>11900</v>
      </c>
      <c r="BB22" s="292"/>
      <c r="BC22" s="168">
        <v>12400</v>
      </c>
      <c r="BD22" s="168">
        <v>22275</v>
      </c>
      <c r="BE22" s="168">
        <v>0</v>
      </c>
      <c r="BF22" s="169">
        <v>0.1</v>
      </c>
      <c r="BG22" s="168">
        <v>12400</v>
      </c>
      <c r="BI22" s="168">
        <v>11800</v>
      </c>
      <c r="BJ22" s="168">
        <v>31200</v>
      </c>
      <c r="BK22" s="168">
        <v>0</v>
      </c>
      <c r="BL22" s="169">
        <v>0.1</v>
      </c>
      <c r="BM22" s="168">
        <v>11800</v>
      </c>
      <c r="BO22" s="168">
        <v>11550</v>
      </c>
      <c r="BP22" s="168">
        <v>30600</v>
      </c>
      <c r="BQ22" s="168">
        <v>0</v>
      </c>
      <c r="BR22" s="169">
        <v>0.1</v>
      </c>
      <c r="BS22" s="168">
        <v>11550</v>
      </c>
      <c r="BU22" s="168">
        <v>8650</v>
      </c>
      <c r="BV22" s="168">
        <v>27300</v>
      </c>
      <c r="BW22" s="168">
        <v>0</v>
      </c>
      <c r="BX22" s="169">
        <v>0.1</v>
      </c>
      <c r="BY22" s="168">
        <v>8650</v>
      </c>
      <c r="CA22" s="168">
        <v>8550</v>
      </c>
      <c r="CB22" s="168">
        <v>27100</v>
      </c>
      <c r="CC22" s="168">
        <v>0</v>
      </c>
      <c r="CD22" s="169">
        <v>0.1</v>
      </c>
      <c r="CE22" s="168">
        <v>8550</v>
      </c>
      <c r="CG22" s="168">
        <v>8600</v>
      </c>
      <c r="CH22" s="168">
        <v>27050</v>
      </c>
      <c r="CI22" s="168">
        <v>0</v>
      </c>
      <c r="CJ22" s="169">
        <v>0.1</v>
      </c>
      <c r="CK22" s="168">
        <v>8600</v>
      </c>
      <c r="CM22" s="168">
        <v>8450</v>
      </c>
      <c r="CN22" s="168">
        <v>26600</v>
      </c>
      <c r="CO22" s="168">
        <v>0</v>
      </c>
      <c r="CP22" s="169">
        <v>0.1</v>
      </c>
      <c r="CQ22" s="168">
        <v>8450</v>
      </c>
      <c r="CS22" s="168">
        <v>8300</v>
      </c>
      <c r="CT22" s="168">
        <v>26150</v>
      </c>
      <c r="CU22" s="168">
        <v>0</v>
      </c>
      <c r="CV22" s="169">
        <v>0.1</v>
      </c>
      <c r="CW22" s="168">
        <v>8300</v>
      </c>
      <c r="CY22" s="103">
        <v>8100</v>
      </c>
      <c r="CZ22" s="103">
        <v>25500</v>
      </c>
      <c r="DA22" s="103">
        <v>0</v>
      </c>
      <c r="DB22" s="106">
        <v>0.1</v>
      </c>
      <c r="DC22" s="103">
        <v>8100</v>
      </c>
      <c r="DD22" s="83"/>
      <c r="DE22" s="103">
        <v>7900</v>
      </c>
      <c r="DF22" s="103">
        <v>24900</v>
      </c>
      <c r="DG22" s="103">
        <v>0</v>
      </c>
      <c r="DH22" s="106">
        <v>0.1</v>
      </c>
      <c r="DI22" s="103">
        <v>7900</v>
      </c>
      <c r="DK22" s="103">
        <v>13750</v>
      </c>
      <c r="DL22" s="103">
        <v>24500</v>
      </c>
      <c r="DM22" s="103">
        <v>0</v>
      </c>
      <c r="DN22" s="106">
        <v>0.1</v>
      </c>
      <c r="DO22" s="103">
        <v>13750</v>
      </c>
      <c r="DQ22" s="103">
        <v>13750</v>
      </c>
      <c r="DR22" s="103">
        <v>24500</v>
      </c>
      <c r="DS22" s="103">
        <v>0</v>
      </c>
      <c r="DT22" s="106">
        <v>0.1</v>
      </c>
      <c r="DU22" s="103">
        <v>13750</v>
      </c>
      <c r="DW22" s="103">
        <v>75650</v>
      </c>
      <c r="DX22" s="103">
        <v>118130</v>
      </c>
      <c r="DY22" s="103">
        <v>8550</v>
      </c>
      <c r="DZ22" s="106">
        <v>0.25</v>
      </c>
      <c r="EA22" s="103">
        <v>75650</v>
      </c>
      <c r="EB22" s="92"/>
      <c r="EC22" s="107">
        <v>75650</v>
      </c>
      <c r="ED22" s="107">
        <v>144800</v>
      </c>
      <c r="EE22" s="107">
        <v>9350</v>
      </c>
      <c r="EF22" s="106">
        <v>0.25</v>
      </c>
      <c r="EG22" s="107">
        <v>75650</v>
      </c>
      <c r="EH22"/>
      <c r="EI22" s="103">
        <v>72150</v>
      </c>
      <c r="EJ22" s="103">
        <v>137850</v>
      </c>
      <c r="EK22" s="103">
        <v>8845</v>
      </c>
      <c r="EL22" s="106">
        <v>0.25</v>
      </c>
      <c r="EM22" s="103">
        <v>72150</v>
      </c>
      <c r="EO22" s="103">
        <v>70700</v>
      </c>
      <c r="EP22" s="103">
        <v>133800</v>
      </c>
      <c r="EQ22" s="103">
        <v>8637.5</v>
      </c>
      <c r="ER22" s="106">
        <v>0.25</v>
      </c>
      <c r="ES22" s="103">
        <v>70700</v>
      </c>
    </row>
    <row r="23" spans="1:149" x14ac:dyDescent="0.2">
      <c r="A23" s="168">
        <v>39500</v>
      </c>
      <c r="B23" s="168">
        <v>110600</v>
      </c>
      <c r="C23" s="168">
        <v>2320</v>
      </c>
      <c r="D23" s="169">
        <v>0.12</v>
      </c>
      <c r="E23" s="168">
        <f t="shared" si="19"/>
        <v>39500</v>
      </c>
      <c r="F23" s="292"/>
      <c r="G23" s="168">
        <v>26200</v>
      </c>
      <c r="H23" s="168">
        <v>61750</v>
      </c>
      <c r="I23" s="168">
        <v>1160</v>
      </c>
      <c r="J23" s="169">
        <v>0.12</v>
      </c>
      <c r="K23" s="168">
        <f t="shared" si="20"/>
        <v>26200</v>
      </c>
      <c r="M23" s="168">
        <v>36800</v>
      </c>
      <c r="N23" s="168">
        <f t="shared" si="21"/>
        <v>104250</v>
      </c>
      <c r="O23" s="168">
        <v>2200</v>
      </c>
      <c r="P23" s="169">
        <v>0.12</v>
      </c>
      <c r="Q23" s="168">
        <f t="shared" si="22"/>
        <v>36800</v>
      </c>
      <c r="R23" s="292"/>
      <c r="S23" s="168">
        <v>24850</v>
      </c>
      <c r="T23" s="168">
        <f t="shared" si="14"/>
        <v>58575</v>
      </c>
      <c r="U23" s="168">
        <v>1100</v>
      </c>
      <c r="V23" s="169">
        <v>0.12</v>
      </c>
      <c r="W23" s="168">
        <f t="shared" si="23"/>
        <v>24850</v>
      </c>
      <c r="Y23" s="168">
        <v>33550</v>
      </c>
      <c r="Z23" s="168">
        <f t="shared" si="15"/>
        <v>96550</v>
      </c>
      <c r="AA23" s="168">
        <v>2055</v>
      </c>
      <c r="AB23" s="169">
        <v>0.12</v>
      </c>
      <c r="AC23" s="168">
        <f t="shared" si="24"/>
        <v>33550</v>
      </c>
      <c r="AD23" s="292"/>
      <c r="AE23" s="168">
        <v>23225</v>
      </c>
      <c r="AF23" s="168">
        <f t="shared" si="16"/>
        <v>54725</v>
      </c>
      <c r="AG23" s="168">
        <v>1027.5</v>
      </c>
      <c r="AH23" s="169">
        <v>0.12</v>
      </c>
      <c r="AI23" s="168">
        <f t="shared" si="25"/>
        <v>23225</v>
      </c>
      <c r="AK23" s="168">
        <v>32100</v>
      </c>
      <c r="AL23" s="168">
        <f t="shared" si="17"/>
        <v>93250</v>
      </c>
      <c r="AM23" s="168">
        <v>1990</v>
      </c>
      <c r="AN23" s="169">
        <v>0.12</v>
      </c>
      <c r="AO23" s="168">
        <f t="shared" si="26"/>
        <v>32100</v>
      </c>
      <c r="AP23" s="292"/>
      <c r="AQ23" s="168">
        <v>22500</v>
      </c>
      <c r="AR23" s="168">
        <f t="shared" si="18"/>
        <v>53075</v>
      </c>
      <c r="AS23" s="168">
        <v>995</v>
      </c>
      <c r="AT23" s="169">
        <v>0.12</v>
      </c>
      <c r="AU23" s="168">
        <f t="shared" si="27"/>
        <v>22500</v>
      </c>
      <c r="AW23" s="168">
        <v>31650</v>
      </c>
      <c r="AX23" s="168">
        <v>92150</v>
      </c>
      <c r="AY23" s="168">
        <v>1975</v>
      </c>
      <c r="AZ23" s="169">
        <v>0.12</v>
      </c>
      <c r="BA23" s="168">
        <v>31650</v>
      </c>
      <c r="BB23" s="292"/>
      <c r="BC23" s="168">
        <v>22275</v>
      </c>
      <c r="BD23" s="168">
        <v>52525</v>
      </c>
      <c r="BE23" s="168">
        <v>987.5</v>
      </c>
      <c r="BF23" s="169">
        <v>0.12</v>
      </c>
      <c r="BG23" s="168">
        <v>22275</v>
      </c>
      <c r="BI23" s="168">
        <v>31200</v>
      </c>
      <c r="BJ23" s="168">
        <v>90750</v>
      </c>
      <c r="BK23" s="168">
        <v>1940</v>
      </c>
      <c r="BL23" s="169">
        <v>0.12</v>
      </c>
      <c r="BM23" s="168">
        <v>31200</v>
      </c>
      <c r="BO23" s="168">
        <v>30600</v>
      </c>
      <c r="BP23" s="168">
        <v>88950</v>
      </c>
      <c r="BQ23" s="168">
        <v>1905</v>
      </c>
      <c r="BR23" s="169">
        <v>0.12</v>
      </c>
      <c r="BS23" s="168">
        <v>30600</v>
      </c>
      <c r="BU23" s="168">
        <v>27300</v>
      </c>
      <c r="BV23" s="168">
        <v>84550</v>
      </c>
      <c r="BW23" s="168">
        <v>1865</v>
      </c>
      <c r="BX23" s="169">
        <v>0.15</v>
      </c>
      <c r="BY23" s="168">
        <v>27300</v>
      </c>
      <c r="CA23" s="168">
        <v>27100</v>
      </c>
      <c r="CB23" s="168">
        <v>83850</v>
      </c>
      <c r="CC23" s="168">
        <v>1855</v>
      </c>
      <c r="CD23" s="169">
        <v>0.15</v>
      </c>
      <c r="CE23" s="168">
        <v>27100</v>
      </c>
      <c r="CG23" s="168">
        <v>27050</v>
      </c>
      <c r="CH23" s="168">
        <v>83500</v>
      </c>
      <c r="CI23" s="168">
        <v>1845</v>
      </c>
      <c r="CJ23" s="169">
        <v>0.15</v>
      </c>
      <c r="CK23" s="168">
        <v>27050</v>
      </c>
      <c r="CM23" s="168">
        <v>26600</v>
      </c>
      <c r="CN23" s="168">
        <v>82250</v>
      </c>
      <c r="CO23" s="168">
        <v>1815</v>
      </c>
      <c r="CP23" s="169">
        <v>0.15</v>
      </c>
      <c r="CQ23" s="168">
        <v>26600</v>
      </c>
      <c r="CS23" s="168">
        <v>26150</v>
      </c>
      <c r="CT23" s="168">
        <v>80800</v>
      </c>
      <c r="CU23" s="168">
        <v>1785</v>
      </c>
      <c r="CV23" s="169">
        <v>0.15</v>
      </c>
      <c r="CW23" s="168">
        <v>26150</v>
      </c>
      <c r="CY23" s="103">
        <v>25500</v>
      </c>
      <c r="CZ23" s="103">
        <v>78800</v>
      </c>
      <c r="DA23" s="103">
        <v>1740</v>
      </c>
      <c r="DB23" s="106">
        <v>0.15</v>
      </c>
      <c r="DC23" s="103">
        <v>25500</v>
      </c>
      <c r="DD23" s="83"/>
      <c r="DE23" s="103">
        <v>24900</v>
      </c>
      <c r="DF23" s="103">
        <v>76900</v>
      </c>
      <c r="DG23" s="103">
        <v>1700</v>
      </c>
      <c r="DH23" s="106">
        <v>0.15</v>
      </c>
      <c r="DI23" s="103">
        <v>24900</v>
      </c>
      <c r="DK23" s="103">
        <v>24500</v>
      </c>
      <c r="DL23" s="103">
        <v>75750</v>
      </c>
      <c r="DM23" s="103">
        <v>1075</v>
      </c>
      <c r="DN23" s="106">
        <v>0.15</v>
      </c>
      <c r="DO23" s="103">
        <v>24500</v>
      </c>
      <c r="DQ23" s="103">
        <v>24500</v>
      </c>
      <c r="DR23" s="103">
        <v>75750</v>
      </c>
      <c r="DS23" s="103">
        <v>1075</v>
      </c>
      <c r="DT23" s="106">
        <v>0.15</v>
      </c>
      <c r="DU23" s="103">
        <v>24500</v>
      </c>
      <c r="DW23" s="103">
        <v>118130</v>
      </c>
      <c r="DX23" s="103">
        <v>216600</v>
      </c>
      <c r="DY23" s="103">
        <v>19170</v>
      </c>
      <c r="DZ23" s="106">
        <v>0.28000000000000003</v>
      </c>
      <c r="EA23" s="103">
        <v>118130</v>
      </c>
      <c r="EB23" s="92"/>
      <c r="EC23" s="107">
        <v>144800</v>
      </c>
      <c r="ED23" s="107">
        <v>216600</v>
      </c>
      <c r="EE23" s="107">
        <v>26637.5</v>
      </c>
      <c r="EF23" s="106">
        <v>0.28000000000000003</v>
      </c>
      <c r="EG23" s="107">
        <v>144800</v>
      </c>
      <c r="EH23"/>
      <c r="EI23" s="103">
        <v>137850</v>
      </c>
      <c r="EJ23" s="103">
        <v>207700</v>
      </c>
      <c r="EK23" s="103">
        <v>25270</v>
      </c>
      <c r="EL23" s="106">
        <v>0.28000000000000003</v>
      </c>
      <c r="EM23" s="103">
        <v>137850</v>
      </c>
      <c r="EO23" s="103">
        <v>133800</v>
      </c>
      <c r="EP23" s="103">
        <v>203150</v>
      </c>
      <c r="EQ23" s="103">
        <v>24412.5</v>
      </c>
      <c r="ER23" s="106">
        <v>0.28000000000000003</v>
      </c>
      <c r="ES23" s="103">
        <v>133800</v>
      </c>
    </row>
    <row r="24" spans="1:149" x14ac:dyDescent="0.2">
      <c r="A24" s="168">
        <v>110600</v>
      </c>
      <c r="B24" s="168">
        <v>217350</v>
      </c>
      <c r="C24" s="168">
        <v>10852</v>
      </c>
      <c r="D24" s="169">
        <v>0.22</v>
      </c>
      <c r="E24" s="168">
        <f t="shared" si="19"/>
        <v>110600</v>
      </c>
      <c r="F24" s="292"/>
      <c r="G24" s="168">
        <v>61750</v>
      </c>
      <c r="H24" s="168">
        <v>115125</v>
      </c>
      <c r="I24" s="168">
        <v>5426</v>
      </c>
      <c r="J24" s="169">
        <v>0.22</v>
      </c>
      <c r="K24" s="168">
        <f t="shared" si="20"/>
        <v>61750</v>
      </c>
      <c r="M24" s="168">
        <v>104250</v>
      </c>
      <c r="N24" s="168">
        <f t="shared" si="21"/>
        <v>205550</v>
      </c>
      <c r="O24" s="168">
        <v>10294</v>
      </c>
      <c r="P24" s="169">
        <v>0.22</v>
      </c>
      <c r="Q24" s="168">
        <f t="shared" si="22"/>
        <v>104250</v>
      </c>
      <c r="R24" s="292"/>
      <c r="S24" s="168">
        <v>58575</v>
      </c>
      <c r="T24" s="168">
        <f t="shared" si="14"/>
        <v>109225</v>
      </c>
      <c r="U24" s="168">
        <v>5147</v>
      </c>
      <c r="V24" s="169">
        <v>0.22</v>
      </c>
      <c r="W24" s="168">
        <f t="shared" si="23"/>
        <v>58575</v>
      </c>
      <c r="Y24" s="168">
        <v>96550</v>
      </c>
      <c r="Z24" s="168">
        <f t="shared" si="15"/>
        <v>191150</v>
      </c>
      <c r="AA24" s="168">
        <v>9615</v>
      </c>
      <c r="AB24" s="169">
        <v>0.22</v>
      </c>
      <c r="AC24" s="168">
        <f t="shared" si="24"/>
        <v>96550</v>
      </c>
      <c r="AD24" s="292"/>
      <c r="AE24" s="168">
        <v>54725</v>
      </c>
      <c r="AF24" s="168">
        <f t="shared" si="16"/>
        <v>102025</v>
      </c>
      <c r="AG24" s="168">
        <v>4807.5</v>
      </c>
      <c r="AH24" s="169">
        <v>0.22</v>
      </c>
      <c r="AI24" s="168">
        <f t="shared" si="25"/>
        <v>54725</v>
      </c>
      <c r="AK24" s="168">
        <v>93250</v>
      </c>
      <c r="AL24" s="168">
        <f t="shared" si="17"/>
        <v>184950</v>
      </c>
      <c r="AM24" s="168">
        <v>9328</v>
      </c>
      <c r="AN24" s="169">
        <v>0.22</v>
      </c>
      <c r="AO24" s="168">
        <f t="shared" si="26"/>
        <v>93250</v>
      </c>
      <c r="AP24" s="292"/>
      <c r="AQ24" s="168">
        <v>53075</v>
      </c>
      <c r="AR24" s="168">
        <f t="shared" si="18"/>
        <v>98925</v>
      </c>
      <c r="AS24" s="168">
        <v>4664</v>
      </c>
      <c r="AT24" s="169">
        <v>0.22</v>
      </c>
      <c r="AU24" s="168">
        <f t="shared" si="27"/>
        <v>53075</v>
      </c>
      <c r="AW24" s="168">
        <v>92150</v>
      </c>
      <c r="AX24" s="168">
        <v>182950</v>
      </c>
      <c r="AY24" s="168">
        <v>9235</v>
      </c>
      <c r="AZ24" s="169">
        <v>0.22</v>
      </c>
      <c r="BA24" s="168">
        <v>92150</v>
      </c>
      <c r="BB24" s="292"/>
      <c r="BC24" s="168">
        <v>52525</v>
      </c>
      <c r="BD24" s="168">
        <v>97925</v>
      </c>
      <c r="BE24" s="168">
        <v>4617.5</v>
      </c>
      <c r="BF24" s="169">
        <v>0.22</v>
      </c>
      <c r="BG24" s="168">
        <v>52525</v>
      </c>
      <c r="BI24" s="168">
        <v>90750</v>
      </c>
      <c r="BJ24" s="168">
        <v>180200</v>
      </c>
      <c r="BK24" s="168">
        <v>9086</v>
      </c>
      <c r="BL24" s="169">
        <v>0.22</v>
      </c>
      <c r="BM24" s="168">
        <v>90750</v>
      </c>
      <c r="BO24" s="168">
        <v>88950</v>
      </c>
      <c r="BP24" s="168">
        <v>176550</v>
      </c>
      <c r="BQ24" s="168">
        <v>8907</v>
      </c>
      <c r="BR24" s="169">
        <v>0.22</v>
      </c>
      <c r="BS24" s="168">
        <v>88950</v>
      </c>
      <c r="BU24" s="168">
        <v>84550</v>
      </c>
      <c r="BV24" s="168">
        <v>161750</v>
      </c>
      <c r="BW24" s="168">
        <v>10452.5</v>
      </c>
      <c r="BX24" s="169">
        <v>0.25</v>
      </c>
      <c r="BY24" s="168">
        <v>84550</v>
      </c>
      <c r="CA24" s="168">
        <v>83850</v>
      </c>
      <c r="CB24" s="168">
        <v>160450</v>
      </c>
      <c r="CC24" s="168">
        <v>10367.5</v>
      </c>
      <c r="CD24" s="169">
        <v>0.25</v>
      </c>
      <c r="CE24" s="168">
        <v>83850</v>
      </c>
      <c r="CG24" s="168">
        <v>83500</v>
      </c>
      <c r="CH24" s="168">
        <v>159800</v>
      </c>
      <c r="CI24" s="168">
        <v>10312.5</v>
      </c>
      <c r="CJ24" s="169">
        <v>0.25</v>
      </c>
      <c r="CK24" s="168">
        <v>83500</v>
      </c>
      <c r="CM24" s="168">
        <v>82250</v>
      </c>
      <c r="CN24" s="168">
        <v>157300</v>
      </c>
      <c r="CO24" s="168">
        <v>10162.5</v>
      </c>
      <c r="CP24" s="169">
        <v>0.25</v>
      </c>
      <c r="CQ24" s="168">
        <v>82250</v>
      </c>
      <c r="CS24" s="168">
        <v>80800</v>
      </c>
      <c r="CT24" s="168">
        <v>154700</v>
      </c>
      <c r="CU24" s="168">
        <v>9982.5</v>
      </c>
      <c r="CV24" s="169">
        <v>0.25</v>
      </c>
      <c r="CW24" s="168">
        <v>80800</v>
      </c>
      <c r="CY24" s="103">
        <v>78800</v>
      </c>
      <c r="CZ24" s="103">
        <v>150800</v>
      </c>
      <c r="DA24" s="103">
        <v>9735</v>
      </c>
      <c r="DB24" s="106">
        <v>0.25</v>
      </c>
      <c r="DC24" s="103">
        <v>78800</v>
      </c>
      <c r="DD24" s="83"/>
      <c r="DE24" s="103">
        <v>76900</v>
      </c>
      <c r="DF24" s="103">
        <v>147250</v>
      </c>
      <c r="DG24" s="103">
        <v>9500</v>
      </c>
      <c r="DH24" s="106">
        <v>0.25</v>
      </c>
      <c r="DI24" s="103">
        <v>76900</v>
      </c>
      <c r="DK24" s="103">
        <v>75750</v>
      </c>
      <c r="DL24" s="103">
        <v>94050</v>
      </c>
      <c r="DM24" s="103">
        <v>8762.5</v>
      </c>
      <c r="DN24" s="106">
        <v>0.25</v>
      </c>
      <c r="DO24" s="103">
        <v>75750</v>
      </c>
      <c r="DQ24" s="103">
        <v>75750</v>
      </c>
      <c r="DR24" s="103">
        <v>94050</v>
      </c>
      <c r="DS24" s="103">
        <v>8762.5</v>
      </c>
      <c r="DT24" s="106">
        <v>0.25</v>
      </c>
      <c r="DU24" s="103">
        <v>75750</v>
      </c>
      <c r="DW24" s="103">
        <v>216600</v>
      </c>
      <c r="DX24" s="103">
        <v>380700</v>
      </c>
      <c r="DY24" s="103">
        <v>46741.599999999999</v>
      </c>
      <c r="DZ24" s="106">
        <v>0.33</v>
      </c>
      <c r="EA24" s="103">
        <v>216600</v>
      </c>
      <c r="EB24" s="92"/>
      <c r="EC24" s="107">
        <v>216600</v>
      </c>
      <c r="ED24" s="107">
        <v>380700</v>
      </c>
      <c r="EE24" s="107">
        <v>46741.5</v>
      </c>
      <c r="EF24" s="106">
        <v>0.33</v>
      </c>
      <c r="EG24" s="107">
        <v>216600</v>
      </c>
      <c r="EH24"/>
      <c r="EI24" s="103">
        <v>207700</v>
      </c>
      <c r="EJ24" s="103">
        <v>365100</v>
      </c>
      <c r="EK24" s="103">
        <v>44828</v>
      </c>
      <c r="EL24" s="106">
        <v>0.33</v>
      </c>
      <c r="EM24" s="103">
        <v>207700</v>
      </c>
      <c r="EO24" s="103">
        <v>203150</v>
      </c>
      <c r="EP24" s="103">
        <v>357000</v>
      </c>
      <c r="EQ24" s="103">
        <v>43830.5</v>
      </c>
      <c r="ER24" s="106">
        <v>0.33</v>
      </c>
      <c r="ES24" s="103">
        <v>203150</v>
      </c>
    </row>
    <row r="25" spans="1:149" ht="25.5" x14ac:dyDescent="0.2">
      <c r="A25" s="168">
        <v>217350</v>
      </c>
      <c r="B25" s="168">
        <v>400200</v>
      </c>
      <c r="C25" s="168">
        <v>34337</v>
      </c>
      <c r="D25" s="169">
        <v>0.24</v>
      </c>
      <c r="E25" s="168">
        <f t="shared" si="19"/>
        <v>217350</v>
      </c>
      <c r="F25" s="292"/>
      <c r="G25" s="168">
        <v>115125</v>
      </c>
      <c r="H25" s="168">
        <v>206550</v>
      </c>
      <c r="I25" s="168">
        <v>17168.5</v>
      </c>
      <c r="J25" s="169">
        <v>0.24</v>
      </c>
      <c r="K25" s="168">
        <f t="shared" si="20"/>
        <v>115125</v>
      </c>
      <c r="M25" s="168">
        <v>205550</v>
      </c>
      <c r="N25" s="168">
        <f t="shared" si="21"/>
        <v>379000</v>
      </c>
      <c r="O25" s="168">
        <v>32580</v>
      </c>
      <c r="P25" s="169">
        <v>0.24</v>
      </c>
      <c r="Q25" s="168">
        <f t="shared" si="22"/>
        <v>205550</v>
      </c>
      <c r="R25" s="292"/>
      <c r="S25" s="168">
        <v>109225</v>
      </c>
      <c r="T25" s="168">
        <f t="shared" si="14"/>
        <v>195950</v>
      </c>
      <c r="U25" s="168">
        <v>16290</v>
      </c>
      <c r="V25" s="169">
        <v>0.24</v>
      </c>
      <c r="W25" s="168">
        <f t="shared" si="23"/>
        <v>109225</v>
      </c>
      <c r="Y25" s="168">
        <v>191150</v>
      </c>
      <c r="Z25" s="168">
        <f t="shared" si="15"/>
        <v>353100</v>
      </c>
      <c r="AA25" s="168">
        <v>30427</v>
      </c>
      <c r="AB25" s="169">
        <v>0.24</v>
      </c>
      <c r="AC25" s="168">
        <f t="shared" si="24"/>
        <v>191150</v>
      </c>
      <c r="AD25" s="292"/>
      <c r="AE25" s="168">
        <v>102025</v>
      </c>
      <c r="AF25" s="168">
        <f t="shared" si="16"/>
        <v>183000</v>
      </c>
      <c r="AG25" s="168">
        <v>15213.5</v>
      </c>
      <c r="AH25" s="169">
        <v>0.24</v>
      </c>
      <c r="AI25" s="168">
        <f t="shared" si="25"/>
        <v>102025</v>
      </c>
      <c r="AK25" s="168">
        <v>184950</v>
      </c>
      <c r="AL25" s="168">
        <f t="shared" si="17"/>
        <v>342050</v>
      </c>
      <c r="AM25" s="168">
        <v>29502</v>
      </c>
      <c r="AN25" s="169">
        <v>0.24</v>
      </c>
      <c r="AO25" s="168">
        <f t="shared" si="26"/>
        <v>184950</v>
      </c>
      <c r="AP25" s="292"/>
      <c r="AQ25" s="168">
        <v>98925</v>
      </c>
      <c r="AR25" s="168">
        <f t="shared" si="18"/>
        <v>177475</v>
      </c>
      <c r="AS25" s="168">
        <v>14751</v>
      </c>
      <c r="AT25" s="169">
        <v>0.24</v>
      </c>
      <c r="AU25" s="168">
        <f t="shared" si="27"/>
        <v>98925</v>
      </c>
      <c r="AW25" s="168">
        <v>182950</v>
      </c>
      <c r="AX25" s="168">
        <v>338500</v>
      </c>
      <c r="AY25" s="168">
        <v>29211</v>
      </c>
      <c r="AZ25" s="169">
        <v>0.24</v>
      </c>
      <c r="BA25" s="168">
        <v>182950</v>
      </c>
      <c r="BB25" s="292"/>
      <c r="BC25" s="168">
        <v>97925</v>
      </c>
      <c r="BD25" s="168">
        <v>175700</v>
      </c>
      <c r="BE25" s="168">
        <v>14605.5</v>
      </c>
      <c r="BF25" s="169">
        <v>0.24</v>
      </c>
      <c r="BG25" s="168">
        <v>97925</v>
      </c>
      <c r="BI25" s="168">
        <v>180200</v>
      </c>
      <c r="BJ25" s="168">
        <v>333250</v>
      </c>
      <c r="BK25" s="168">
        <v>28765</v>
      </c>
      <c r="BL25" s="169">
        <v>0.24</v>
      </c>
      <c r="BM25" s="168">
        <v>180200</v>
      </c>
      <c r="BO25" s="168">
        <v>176550</v>
      </c>
      <c r="BP25" s="168">
        <v>326550</v>
      </c>
      <c r="BQ25" s="168">
        <v>28179</v>
      </c>
      <c r="BR25" s="169">
        <v>0.24</v>
      </c>
      <c r="BS25" s="168">
        <v>176550</v>
      </c>
      <c r="BU25" s="168">
        <v>161750</v>
      </c>
      <c r="BV25" s="168">
        <v>242000</v>
      </c>
      <c r="BW25" s="168">
        <v>29752.5</v>
      </c>
      <c r="BX25" s="169">
        <v>0.28000000000000003</v>
      </c>
      <c r="BY25" s="168">
        <v>161750</v>
      </c>
      <c r="CA25" s="168">
        <v>160450</v>
      </c>
      <c r="CB25" s="168">
        <v>240000</v>
      </c>
      <c r="CC25" s="168">
        <v>29517.5</v>
      </c>
      <c r="CD25" s="169">
        <v>0.28000000000000003</v>
      </c>
      <c r="CE25" s="168">
        <v>160450</v>
      </c>
      <c r="CG25" s="168">
        <v>159800</v>
      </c>
      <c r="CH25" s="168">
        <v>239050</v>
      </c>
      <c r="CI25" s="168">
        <v>29387.5</v>
      </c>
      <c r="CJ25" s="169">
        <v>0.28000000000000003</v>
      </c>
      <c r="CK25" s="168">
        <v>159800</v>
      </c>
      <c r="CM25" s="168">
        <v>157300</v>
      </c>
      <c r="CN25" s="168">
        <v>235300</v>
      </c>
      <c r="CO25" s="168">
        <v>28925</v>
      </c>
      <c r="CP25" s="169">
        <v>0.28000000000000003</v>
      </c>
      <c r="CQ25" s="168">
        <v>157300</v>
      </c>
      <c r="CS25" s="168">
        <v>154700</v>
      </c>
      <c r="CT25" s="168">
        <v>231350</v>
      </c>
      <c r="CU25" s="168">
        <v>28457.5</v>
      </c>
      <c r="CV25" s="169">
        <v>0.28000000000000003</v>
      </c>
      <c r="CW25" s="168">
        <v>154700</v>
      </c>
      <c r="CY25" s="103">
        <v>150800</v>
      </c>
      <c r="CZ25" s="103">
        <v>225550</v>
      </c>
      <c r="DA25" s="103">
        <v>27735</v>
      </c>
      <c r="DB25" s="106">
        <v>0.28000000000000003</v>
      </c>
      <c r="DC25" s="103">
        <v>150800</v>
      </c>
      <c r="DD25" s="83"/>
      <c r="DE25" s="103">
        <v>147250</v>
      </c>
      <c r="DF25" s="103">
        <v>220200</v>
      </c>
      <c r="DG25" s="103">
        <v>27087.5</v>
      </c>
      <c r="DH25" s="106">
        <v>0.28000000000000003</v>
      </c>
      <c r="DI25" s="103">
        <v>147250</v>
      </c>
      <c r="DK25" s="103">
        <v>94050</v>
      </c>
      <c r="DL25" s="103">
        <v>124050</v>
      </c>
      <c r="DM25" s="103">
        <v>13337.5</v>
      </c>
      <c r="DN25" s="106">
        <v>0.27</v>
      </c>
      <c r="DO25" s="103">
        <v>94050</v>
      </c>
      <c r="DQ25" s="103">
        <v>94050</v>
      </c>
      <c r="DR25" s="103">
        <v>124050</v>
      </c>
      <c r="DS25" s="103">
        <v>13337.5</v>
      </c>
      <c r="DT25" s="106">
        <v>0.27</v>
      </c>
      <c r="DU25" s="103">
        <v>94050</v>
      </c>
      <c r="DW25" s="103">
        <v>380700</v>
      </c>
      <c r="DX25" s="103" t="s">
        <v>1057</v>
      </c>
      <c r="DY25" s="103">
        <v>100894.6</v>
      </c>
      <c r="DZ25" s="106">
        <v>0.35</v>
      </c>
      <c r="EA25" s="103">
        <v>380700</v>
      </c>
      <c r="EB25" s="92"/>
      <c r="EC25" s="107">
        <v>380700</v>
      </c>
      <c r="ED25" s="105" t="s">
        <v>1057</v>
      </c>
      <c r="EE25" s="105">
        <v>100894.5</v>
      </c>
      <c r="EF25" s="106">
        <v>0.35</v>
      </c>
      <c r="EG25" s="103">
        <v>380700</v>
      </c>
      <c r="EH25"/>
      <c r="EI25" s="103">
        <v>365100</v>
      </c>
      <c r="EJ25" s="103" t="s">
        <v>1057</v>
      </c>
      <c r="EK25" s="103">
        <v>96770</v>
      </c>
      <c r="EL25" s="106">
        <v>0.35</v>
      </c>
      <c r="EM25" s="103">
        <v>365100</v>
      </c>
      <c r="EO25" s="103">
        <v>357000</v>
      </c>
      <c r="EP25" s="103" t="s">
        <v>1057</v>
      </c>
      <c r="EQ25" s="103">
        <v>94601</v>
      </c>
      <c r="ER25" s="106">
        <v>0.35</v>
      </c>
      <c r="ES25" s="103">
        <v>357000</v>
      </c>
    </row>
    <row r="26" spans="1:149" x14ac:dyDescent="0.2">
      <c r="A26" s="168">
        <v>400200</v>
      </c>
      <c r="B26" s="168">
        <v>503750</v>
      </c>
      <c r="C26" s="168">
        <v>78221</v>
      </c>
      <c r="D26" s="169">
        <v>0.32</v>
      </c>
      <c r="E26" s="168">
        <f t="shared" si="19"/>
        <v>400200</v>
      </c>
      <c r="F26" s="292"/>
      <c r="G26" s="168">
        <v>206550</v>
      </c>
      <c r="H26" s="168">
        <v>258325</v>
      </c>
      <c r="I26" s="168">
        <v>39110.5</v>
      </c>
      <c r="J26" s="169">
        <v>0.32</v>
      </c>
      <c r="K26" s="168">
        <f t="shared" si="20"/>
        <v>206550</v>
      </c>
      <c r="M26" s="168">
        <v>379000</v>
      </c>
      <c r="N26" s="168">
        <f t="shared" si="21"/>
        <v>477300</v>
      </c>
      <c r="O26" s="168">
        <v>74208</v>
      </c>
      <c r="P26" s="169">
        <v>0.32</v>
      </c>
      <c r="Q26" s="168">
        <f t="shared" si="22"/>
        <v>379000</v>
      </c>
      <c r="R26" s="292"/>
      <c r="S26" s="168">
        <v>195950</v>
      </c>
      <c r="T26" s="168">
        <f t="shared" si="14"/>
        <v>245100</v>
      </c>
      <c r="U26" s="168">
        <v>37104</v>
      </c>
      <c r="V26" s="169">
        <v>0.32</v>
      </c>
      <c r="W26" s="168">
        <f t="shared" si="23"/>
        <v>195950</v>
      </c>
      <c r="Y26" s="168">
        <v>353100</v>
      </c>
      <c r="Z26" s="168">
        <f t="shared" si="15"/>
        <v>444900</v>
      </c>
      <c r="AA26" s="168">
        <v>69295</v>
      </c>
      <c r="AB26" s="169">
        <v>0.32</v>
      </c>
      <c r="AC26" s="168">
        <f t="shared" si="24"/>
        <v>353100</v>
      </c>
      <c r="AD26" s="292"/>
      <c r="AE26" s="168">
        <v>183000</v>
      </c>
      <c r="AF26" s="168">
        <f t="shared" si="16"/>
        <v>228900</v>
      </c>
      <c r="AG26" s="168">
        <v>34647.5</v>
      </c>
      <c r="AH26" s="169">
        <v>0.32</v>
      </c>
      <c r="AI26" s="168">
        <f t="shared" si="25"/>
        <v>183000</v>
      </c>
      <c r="AK26" s="168">
        <v>342050</v>
      </c>
      <c r="AL26" s="168">
        <f t="shared" si="17"/>
        <v>431050</v>
      </c>
      <c r="AM26" s="168">
        <v>67206</v>
      </c>
      <c r="AN26" s="169">
        <v>0.32</v>
      </c>
      <c r="AO26" s="168">
        <f t="shared" si="26"/>
        <v>342050</v>
      </c>
      <c r="AP26" s="292"/>
      <c r="AQ26" s="168">
        <v>177475</v>
      </c>
      <c r="AR26" s="168">
        <f t="shared" si="18"/>
        <v>221975</v>
      </c>
      <c r="AS26" s="168">
        <v>33603</v>
      </c>
      <c r="AT26" s="169">
        <v>0.32</v>
      </c>
      <c r="AU26" s="168">
        <f t="shared" si="27"/>
        <v>177475</v>
      </c>
      <c r="AW26" s="168">
        <v>338500</v>
      </c>
      <c r="AX26" s="168">
        <v>426600</v>
      </c>
      <c r="AY26" s="168">
        <v>66543</v>
      </c>
      <c r="AZ26" s="169">
        <v>0.32</v>
      </c>
      <c r="BA26" s="168">
        <v>338500</v>
      </c>
      <c r="BB26" s="292"/>
      <c r="BC26" s="168">
        <v>175700</v>
      </c>
      <c r="BD26" s="168">
        <v>219750</v>
      </c>
      <c r="BE26" s="168">
        <v>33271.5</v>
      </c>
      <c r="BF26" s="169">
        <v>0.32</v>
      </c>
      <c r="BG26" s="168">
        <v>175700</v>
      </c>
      <c r="BI26" s="168">
        <v>333250</v>
      </c>
      <c r="BJ26" s="168">
        <v>420000</v>
      </c>
      <c r="BK26" s="168">
        <v>65497</v>
      </c>
      <c r="BL26" s="169">
        <v>0.32</v>
      </c>
      <c r="BM26" s="168">
        <v>333250</v>
      </c>
      <c r="BO26" s="168">
        <v>326550</v>
      </c>
      <c r="BP26" s="168">
        <v>411550</v>
      </c>
      <c r="BQ26" s="168">
        <v>64179</v>
      </c>
      <c r="BR26" s="169">
        <v>0.32</v>
      </c>
      <c r="BS26" s="168">
        <v>326550</v>
      </c>
      <c r="BU26" s="168">
        <v>242000</v>
      </c>
      <c r="BV26" s="168">
        <v>425350</v>
      </c>
      <c r="BW26" s="168">
        <v>52222.5</v>
      </c>
      <c r="BX26" s="169">
        <v>0.33</v>
      </c>
      <c r="BY26" s="168">
        <v>242000</v>
      </c>
      <c r="CA26" s="168">
        <v>240000</v>
      </c>
      <c r="CB26" s="168">
        <v>421900</v>
      </c>
      <c r="CC26" s="168">
        <v>51791.5</v>
      </c>
      <c r="CD26" s="169">
        <v>0.33</v>
      </c>
      <c r="CE26" s="168">
        <v>240000</v>
      </c>
      <c r="CG26" s="168">
        <v>239050</v>
      </c>
      <c r="CH26" s="168">
        <v>420100</v>
      </c>
      <c r="CI26" s="168">
        <v>51577.5</v>
      </c>
      <c r="CJ26" s="169">
        <v>0.33</v>
      </c>
      <c r="CK26" s="168">
        <v>239050</v>
      </c>
      <c r="CM26" s="168">
        <v>235300</v>
      </c>
      <c r="CN26" s="168">
        <v>413550</v>
      </c>
      <c r="CO26" s="168">
        <v>50765</v>
      </c>
      <c r="CP26" s="169">
        <v>0.33</v>
      </c>
      <c r="CQ26" s="168">
        <v>235300</v>
      </c>
      <c r="CS26" s="168">
        <v>231350</v>
      </c>
      <c r="CT26" s="168">
        <v>406650</v>
      </c>
      <c r="CU26" s="168">
        <v>49919.5</v>
      </c>
      <c r="CV26" s="169">
        <v>0.33</v>
      </c>
      <c r="CW26" s="168">
        <v>231350</v>
      </c>
      <c r="CY26" s="103">
        <v>225550</v>
      </c>
      <c r="CZ26" s="103">
        <v>396450</v>
      </c>
      <c r="DA26" s="103">
        <v>48665</v>
      </c>
      <c r="DB26" s="106">
        <v>0.33</v>
      </c>
      <c r="DC26" s="103">
        <v>225550</v>
      </c>
      <c r="DD26" s="83"/>
      <c r="DE26" s="103">
        <v>220200</v>
      </c>
      <c r="DF26" s="103">
        <v>387050</v>
      </c>
      <c r="DG26" s="103">
        <v>47513.5</v>
      </c>
      <c r="DH26" s="106">
        <v>0.33</v>
      </c>
      <c r="DI26" s="103">
        <v>220200</v>
      </c>
      <c r="DK26" s="103">
        <v>124050</v>
      </c>
      <c r="DL26" s="103">
        <v>145050</v>
      </c>
      <c r="DM26" s="103">
        <v>21437.5</v>
      </c>
      <c r="DN26" s="106">
        <v>0.25</v>
      </c>
      <c r="DO26" s="103">
        <v>124050</v>
      </c>
      <c r="DQ26" s="103">
        <v>124050</v>
      </c>
      <c r="DR26" s="103">
        <v>145050</v>
      </c>
      <c r="DS26" s="103">
        <v>21437.5</v>
      </c>
      <c r="DT26" s="106">
        <v>0.25</v>
      </c>
      <c r="DU26" s="103">
        <v>124050</v>
      </c>
      <c r="EA26" s="92"/>
      <c r="EB26" s="92"/>
      <c r="EC26" s="92"/>
      <c r="ED26" s="92"/>
      <c r="EG26"/>
      <c r="EH26"/>
      <c r="EI26" s="92"/>
      <c r="EJ26" s="92"/>
      <c r="EK26" s="92"/>
      <c r="EL26" s="92"/>
      <c r="EM26" s="92"/>
      <c r="EO26" s="92"/>
      <c r="EP26" s="92"/>
      <c r="EQ26" s="92"/>
      <c r="ER26" s="92"/>
      <c r="ES26" s="92"/>
    </row>
    <row r="27" spans="1:149" s="79" customFormat="1" x14ac:dyDescent="0.2">
      <c r="A27" s="168">
        <v>503750</v>
      </c>
      <c r="B27" s="168">
        <v>747500</v>
      </c>
      <c r="C27" s="168">
        <v>111357</v>
      </c>
      <c r="D27" s="169">
        <v>0.35</v>
      </c>
      <c r="E27" s="168">
        <f t="shared" si="19"/>
        <v>503750</v>
      </c>
      <c r="F27" s="292"/>
      <c r="G27" s="168">
        <v>258325</v>
      </c>
      <c r="H27" s="168">
        <v>380200</v>
      </c>
      <c r="I27" s="168">
        <v>55678.5</v>
      </c>
      <c r="J27" s="169">
        <v>0.35</v>
      </c>
      <c r="K27" s="168">
        <f t="shared" si="20"/>
        <v>258325</v>
      </c>
      <c r="M27" s="168">
        <v>477300</v>
      </c>
      <c r="N27" s="168">
        <f t="shared" si="21"/>
        <v>708550</v>
      </c>
      <c r="O27" s="168">
        <v>105664</v>
      </c>
      <c r="P27" s="169">
        <v>0.35</v>
      </c>
      <c r="Q27" s="168">
        <f t="shared" si="22"/>
        <v>477300</v>
      </c>
      <c r="R27" s="292"/>
      <c r="S27" s="168">
        <v>245100</v>
      </c>
      <c r="T27" s="168">
        <f t="shared" si="14"/>
        <v>360725</v>
      </c>
      <c r="U27" s="168">
        <v>52832</v>
      </c>
      <c r="V27" s="169">
        <v>0.35</v>
      </c>
      <c r="W27" s="168">
        <f t="shared" si="23"/>
        <v>245100</v>
      </c>
      <c r="Y27" s="168">
        <v>444900</v>
      </c>
      <c r="Z27" s="168">
        <f t="shared" si="15"/>
        <v>660850</v>
      </c>
      <c r="AA27" s="168">
        <v>98671</v>
      </c>
      <c r="AB27" s="169">
        <v>0.35</v>
      </c>
      <c r="AC27" s="168">
        <f t="shared" si="24"/>
        <v>444900</v>
      </c>
      <c r="AD27" s="292"/>
      <c r="AE27" s="168">
        <v>228900</v>
      </c>
      <c r="AF27" s="168">
        <f t="shared" si="16"/>
        <v>336875</v>
      </c>
      <c r="AG27" s="168">
        <v>49335.5</v>
      </c>
      <c r="AH27" s="169">
        <v>0.35</v>
      </c>
      <c r="AI27" s="168">
        <f t="shared" si="25"/>
        <v>228900</v>
      </c>
      <c r="AK27" s="168">
        <v>431050</v>
      </c>
      <c r="AL27" s="168">
        <f t="shared" si="17"/>
        <v>640500</v>
      </c>
      <c r="AM27" s="168">
        <v>95686</v>
      </c>
      <c r="AN27" s="169">
        <v>0.35</v>
      </c>
      <c r="AO27" s="168">
        <f t="shared" si="26"/>
        <v>431050</v>
      </c>
      <c r="AP27" s="292"/>
      <c r="AQ27" s="168">
        <v>221975</v>
      </c>
      <c r="AR27" s="168">
        <f t="shared" si="18"/>
        <v>326700</v>
      </c>
      <c r="AS27" s="168">
        <v>47843</v>
      </c>
      <c r="AT27" s="169">
        <v>0.35</v>
      </c>
      <c r="AU27" s="168">
        <f t="shared" si="27"/>
        <v>221975</v>
      </c>
      <c r="AW27" s="168">
        <v>426600</v>
      </c>
      <c r="AX27" s="168">
        <v>633950</v>
      </c>
      <c r="AY27" s="168">
        <v>94735</v>
      </c>
      <c r="AZ27" s="169">
        <v>0.35</v>
      </c>
      <c r="BA27" s="168">
        <v>426600</v>
      </c>
      <c r="BB27" s="292"/>
      <c r="BC27" s="168">
        <v>219700</v>
      </c>
      <c r="BD27" s="168">
        <v>323425</v>
      </c>
      <c r="BE27" s="168">
        <v>47367.5</v>
      </c>
      <c r="BF27" s="169">
        <v>0.35</v>
      </c>
      <c r="BG27" s="168">
        <v>219750</v>
      </c>
      <c r="BI27" s="168">
        <v>420000</v>
      </c>
      <c r="BJ27" s="168">
        <v>624150</v>
      </c>
      <c r="BK27" s="168">
        <v>93257</v>
      </c>
      <c r="BL27" s="169">
        <v>0.35</v>
      </c>
      <c r="BM27" s="168">
        <v>420000</v>
      </c>
      <c r="BO27" s="168">
        <v>411550</v>
      </c>
      <c r="BP27" s="168">
        <v>611550</v>
      </c>
      <c r="BQ27" s="168">
        <v>91379</v>
      </c>
      <c r="BR27" s="169">
        <v>0.35</v>
      </c>
      <c r="BS27" s="168">
        <v>411550</v>
      </c>
      <c r="BU27" s="168">
        <v>425350</v>
      </c>
      <c r="BV27" s="168">
        <v>479350</v>
      </c>
      <c r="BW27" s="168">
        <v>112728</v>
      </c>
      <c r="BX27" s="169">
        <v>0.35</v>
      </c>
      <c r="BY27" s="168">
        <v>425350</v>
      </c>
      <c r="CA27" s="168">
        <v>421900</v>
      </c>
      <c r="CB27" s="168">
        <v>475500</v>
      </c>
      <c r="CC27" s="168">
        <v>111818.5</v>
      </c>
      <c r="CD27" s="169">
        <v>0.35</v>
      </c>
      <c r="CE27" s="168">
        <v>421900</v>
      </c>
      <c r="CG27" s="168">
        <v>420100</v>
      </c>
      <c r="CH27" s="168">
        <v>473450</v>
      </c>
      <c r="CI27" s="168">
        <v>111324</v>
      </c>
      <c r="CJ27" s="169">
        <v>0.35</v>
      </c>
      <c r="CK27" s="168">
        <v>420100</v>
      </c>
      <c r="CM27" s="168">
        <v>413550</v>
      </c>
      <c r="CN27" s="168">
        <v>466050</v>
      </c>
      <c r="CO27" s="168">
        <v>109587.5</v>
      </c>
      <c r="CP27" s="169">
        <v>0.35</v>
      </c>
      <c r="CQ27" s="168">
        <v>413550</v>
      </c>
      <c r="CS27" s="168">
        <v>406650</v>
      </c>
      <c r="CT27" s="168">
        <v>458300</v>
      </c>
      <c r="CU27" s="168">
        <v>107768.5</v>
      </c>
      <c r="CV27" s="169">
        <v>0.35</v>
      </c>
      <c r="CW27" s="168">
        <v>406650</v>
      </c>
      <c r="CY27" s="103">
        <v>396450</v>
      </c>
      <c r="CZ27" s="103" t="s">
        <v>1057</v>
      </c>
      <c r="DA27" s="103">
        <v>105062</v>
      </c>
      <c r="DB27" s="106">
        <v>0.35</v>
      </c>
      <c r="DC27" s="103">
        <v>396450</v>
      </c>
      <c r="DD27" s="88"/>
      <c r="DE27" s="103">
        <v>387050</v>
      </c>
      <c r="DF27" s="103" t="s">
        <v>13</v>
      </c>
      <c r="DG27" s="103">
        <v>102574</v>
      </c>
      <c r="DH27" s="106">
        <v>0.35</v>
      </c>
      <c r="DI27" s="103">
        <v>387050</v>
      </c>
      <c r="DJ27" s="111"/>
      <c r="DK27" s="103">
        <v>145050</v>
      </c>
      <c r="DL27" s="103">
        <v>217000</v>
      </c>
      <c r="DM27" s="103">
        <v>26687.5</v>
      </c>
      <c r="DN27" s="106">
        <v>0.28000000000000003</v>
      </c>
      <c r="DO27" s="103">
        <v>145050</v>
      </c>
      <c r="DP27" s="111"/>
      <c r="DQ27" s="103">
        <v>145050</v>
      </c>
      <c r="DR27" s="103">
        <v>217000</v>
      </c>
      <c r="DS27" s="103">
        <v>26687.5</v>
      </c>
      <c r="DT27" s="106">
        <v>0.28000000000000003</v>
      </c>
      <c r="DU27" s="103">
        <v>145050</v>
      </c>
      <c r="DV27" s="111"/>
      <c r="DW27" s="111"/>
      <c r="DX27" s="111" t="s">
        <v>1058</v>
      </c>
      <c r="DY27" s="111" t="s">
        <v>1059</v>
      </c>
      <c r="DZ27" s="111" t="s">
        <v>1060</v>
      </c>
      <c r="EA27" s="111"/>
      <c r="EB27" s="111"/>
      <c r="EC27" s="111"/>
      <c r="ED27" s="111" t="s">
        <v>1058</v>
      </c>
      <c r="EE27" s="111" t="s">
        <v>1059</v>
      </c>
      <c r="EF27" s="111" t="s">
        <v>1060</v>
      </c>
      <c r="EI27" s="111"/>
      <c r="EJ27" s="111" t="s">
        <v>1058</v>
      </c>
      <c r="EK27" s="111" t="s">
        <v>1059</v>
      </c>
      <c r="EL27" s="111" t="s">
        <v>1060</v>
      </c>
      <c r="EM27" s="111"/>
      <c r="EO27" s="111"/>
      <c r="EP27" s="111" t="s">
        <v>1058</v>
      </c>
      <c r="EQ27" s="111" t="s">
        <v>1059</v>
      </c>
      <c r="ER27" s="111" t="s">
        <v>1060</v>
      </c>
      <c r="ES27" s="111"/>
    </row>
    <row r="28" spans="1:149" x14ac:dyDescent="0.2">
      <c r="A28" s="168">
        <v>747500</v>
      </c>
      <c r="B28" s="168" t="s">
        <v>1057</v>
      </c>
      <c r="C28" s="168">
        <v>196669.5</v>
      </c>
      <c r="D28" s="169">
        <v>0.37</v>
      </c>
      <c r="E28" s="168">
        <f t="shared" si="19"/>
        <v>747500</v>
      </c>
      <c r="F28" s="292"/>
      <c r="G28" s="168">
        <v>380200</v>
      </c>
      <c r="H28" s="168" t="s">
        <v>1057</v>
      </c>
      <c r="I28" s="168">
        <v>98334.75</v>
      </c>
      <c r="J28" s="169">
        <v>0.37</v>
      </c>
      <c r="K28" s="168">
        <f t="shared" si="20"/>
        <v>380200</v>
      </c>
      <c r="M28" s="168">
        <v>708550</v>
      </c>
      <c r="N28" s="168" t="s">
        <v>1057</v>
      </c>
      <c r="O28" s="168">
        <v>186601.5</v>
      </c>
      <c r="P28" s="169">
        <v>0.37</v>
      </c>
      <c r="Q28" s="168">
        <f t="shared" si="22"/>
        <v>708550</v>
      </c>
      <c r="R28" s="292"/>
      <c r="S28" s="168">
        <v>360725</v>
      </c>
      <c r="T28" s="168" t="s">
        <v>1057</v>
      </c>
      <c r="U28" s="168">
        <v>93300.75</v>
      </c>
      <c r="V28" s="169">
        <v>0.37</v>
      </c>
      <c r="W28" s="168">
        <f t="shared" si="23"/>
        <v>360725</v>
      </c>
      <c r="Y28" s="168">
        <v>660850</v>
      </c>
      <c r="Z28" s="168" t="s">
        <v>1057</v>
      </c>
      <c r="AA28" s="168">
        <v>174253.5</v>
      </c>
      <c r="AB28" s="169">
        <v>0.37</v>
      </c>
      <c r="AC28" s="168">
        <f t="shared" si="24"/>
        <v>660850</v>
      </c>
      <c r="AD28" s="292"/>
      <c r="AE28" s="168">
        <v>336875</v>
      </c>
      <c r="AF28" s="168" t="s">
        <v>1057</v>
      </c>
      <c r="AG28" s="168">
        <v>87126.75</v>
      </c>
      <c r="AH28" s="169">
        <v>0.37</v>
      </c>
      <c r="AI28" s="168">
        <f t="shared" si="25"/>
        <v>336875</v>
      </c>
      <c r="AK28" s="168">
        <v>640500</v>
      </c>
      <c r="AL28" s="168" t="s">
        <v>1057</v>
      </c>
      <c r="AM28" s="168">
        <v>168993.5</v>
      </c>
      <c r="AN28" s="169">
        <v>0.37</v>
      </c>
      <c r="AO28" s="168">
        <f t="shared" si="26"/>
        <v>640500</v>
      </c>
      <c r="AP28" s="292"/>
      <c r="AQ28" s="168">
        <v>326700</v>
      </c>
      <c r="AR28" s="168" t="s">
        <v>1057</v>
      </c>
      <c r="AS28" s="168">
        <v>84496.75</v>
      </c>
      <c r="AT28" s="169">
        <v>0.37</v>
      </c>
      <c r="AU28" s="168">
        <f t="shared" si="27"/>
        <v>326700</v>
      </c>
      <c r="AW28" s="168">
        <v>633950</v>
      </c>
      <c r="AX28" s="168" t="s">
        <v>1057</v>
      </c>
      <c r="AY28" s="168">
        <v>167307.5</v>
      </c>
      <c r="AZ28" s="169">
        <v>0.37</v>
      </c>
      <c r="BA28" s="168">
        <v>633950</v>
      </c>
      <c r="BB28" s="292"/>
      <c r="BC28" s="168">
        <v>323425</v>
      </c>
      <c r="BD28" s="168" t="s">
        <v>1057</v>
      </c>
      <c r="BE28" s="168">
        <v>83653.75</v>
      </c>
      <c r="BF28" s="169">
        <v>0.37</v>
      </c>
      <c r="BG28" s="168">
        <v>323425</v>
      </c>
      <c r="BI28" s="168">
        <v>624150</v>
      </c>
      <c r="BJ28" s="168" t="s">
        <v>1057</v>
      </c>
      <c r="BK28" s="168">
        <v>164709.5</v>
      </c>
      <c r="BL28" s="169">
        <v>0.37</v>
      </c>
      <c r="BM28" s="168">
        <v>624150</v>
      </c>
      <c r="BO28" s="168">
        <v>611550</v>
      </c>
      <c r="BP28" s="168" t="s">
        <v>1057</v>
      </c>
      <c r="BQ28" s="168">
        <v>161379</v>
      </c>
      <c r="BR28" s="169">
        <v>0.37</v>
      </c>
      <c r="BS28" s="168">
        <v>611550</v>
      </c>
      <c r="BU28" s="168">
        <v>479350</v>
      </c>
      <c r="BV28" s="168" t="s">
        <v>1057</v>
      </c>
      <c r="BW28" s="168">
        <v>131628</v>
      </c>
      <c r="BX28" s="169">
        <v>0.39600000000000002</v>
      </c>
      <c r="BY28" s="168">
        <v>479350</v>
      </c>
      <c r="CA28" s="168">
        <v>475500</v>
      </c>
      <c r="CB28" s="168" t="s">
        <v>1057</v>
      </c>
      <c r="CC28" s="168">
        <v>130578.5</v>
      </c>
      <c r="CD28" s="169">
        <v>0.39600000000000002</v>
      </c>
      <c r="CE28" s="168">
        <v>475500</v>
      </c>
      <c r="CG28" s="168">
        <v>473450</v>
      </c>
      <c r="CH28" s="168" t="s">
        <v>1057</v>
      </c>
      <c r="CI28" s="168">
        <v>129996.5</v>
      </c>
      <c r="CJ28" s="169">
        <v>0.39600000000000002</v>
      </c>
      <c r="CK28" s="168">
        <v>473450</v>
      </c>
      <c r="CM28" s="168">
        <v>466050</v>
      </c>
      <c r="CN28" s="168" t="s">
        <v>1057</v>
      </c>
      <c r="CO28" s="168">
        <v>127962.5</v>
      </c>
      <c r="CP28" s="169">
        <v>0.39600000000000002</v>
      </c>
      <c r="CQ28" s="168">
        <v>466050</v>
      </c>
      <c r="CS28" s="168">
        <v>458300</v>
      </c>
      <c r="CT28" s="168" t="s">
        <v>1057</v>
      </c>
      <c r="CU28" s="168">
        <v>125846</v>
      </c>
      <c r="CV28" s="169">
        <v>0.39600000000000002</v>
      </c>
      <c r="CW28" s="168">
        <v>458300</v>
      </c>
      <c r="CY28" s="103">
        <v>0</v>
      </c>
      <c r="CZ28" s="103">
        <v>0</v>
      </c>
      <c r="DA28" s="103">
        <v>0</v>
      </c>
      <c r="DB28" s="106">
        <v>0</v>
      </c>
      <c r="DC28" s="103">
        <v>0</v>
      </c>
      <c r="DD28" s="83"/>
      <c r="DE28" s="103">
        <v>0</v>
      </c>
      <c r="DF28" s="103">
        <v>0</v>
      </c>
      <c r="DG28" s="103">
        <v>0</v>
      </c>
      <c r="DH28" s="106">
        <v>0</v>
      </c>
      <c r="DI28" s="103">
        <v>0</v>
      </c>
      <c r="DK28" s="103">
        <v>217000</v>
      </c>
      <c r="DL28" s="103">
        <v>381400</v>
      </c>
      <c r="DM28" s="103">
        <v>46833.5</v>
      </c>
      <c r="DN28" s="106">
        <v>0.33</v>
      </c>
      <c r="DO28" s="103">
        <v>217000</v>
      </c>
      <c r="DQ28" s="103">
        <v>217000</v>
      </c>
      <c r="DR28" s="103">
        <v>381400</v>
      </c>
      <c r="DS28" s="103">
        <v>46833.5</v>
      </c>
      <c r="DT28" s="106">
        <v>0.33</v>
      </c>
      <c r="DU28" s="103">
        <v>217000</v>
      </c>
      <c r="DW28" s="92" t="s">
        <v>1061</v>
      </c>
      <c r="DX28" s="112">
        <v>854.17</v>
      </c>
      <c r="EA28" s="92"/>
      <c r="EB28" s="92"/>
      <c r="EC28" s="92" t="s">
        <v>1061</v>
      </c>
      <c r="ED28" s="112">
        <v>854.17</v>
      </c>
      <c r="EG28"/>
      <c r="EH28"/>
      <c r="EI28" s="92" t="s">
        <v>1061</v>
      </c>
      <c r="EJ28" s="112">
        <v>854.17</v>
      </c>
      <c r="EK28" s="92"/>
      <c r="EL28" s="92"/>
      <c r="EM28" s="92"/>
      <c r="EO28" s="92" t="s">
        <v>1061</v>
      </c>
      <c r="EP28" s="112">
        <v>854.17</v>
      </c>
      <c r="EQ28" s="92"/>
      <c r="ER28" s="92"/>
      <c r="ES28" s="92"/>
    </row>
    <row r="29" spans="1:149"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290"/>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G29" s="103">
        <v>0</v>
      </c>
      <c r="CH29" s="103">
        <v>0</v>
      </c>
      <c r="CI29" s="103">
        <v>0</v>
      </c>
      <c r="CJ29" s="106">
        <v>0</v>
      </c>
      <c r="CK29" s="103">
        <v>0</v>
      </c>
      <c r="CM29" s="103">
        <v>0</v>
      </c>
      <c r="CN29" s="103">
        <v>0</v>
      </c>
      <c r="CO29" s="103">
        <v>0</v>
      </c>
      <c r="CP29" s="106">
        <v>0</v>
      </c>
      <c r="CQ29" s="103">
        <v>0</v>
      </c>
      <c r="CS29" s="103">
        <v>0</v>
      </c>
      <c r="CT29" s="103">
        <v>0</v>
      </c>
      <c r="CU29" s="103">
        <v>0</v>
      </c>
      <c r="CV29" s="106">
        <v>0</v>
      </c>
      <c r="CW29" s="103">
        <v>0</v>
      </c>
      <c r="CY29" s="103">
        <v>0</v>
      </c>
      <c r="CZ29" s="103">
        <v>0</v>
      </c>
      <c r="DA29" s="103">
        <v>0</v>
      </c>
      <c r="DB29" s="106">
        <v>0</v>
      </c>
      <c r="DC29" s="103">
        <v>0</v>
      </c>
      <c r="DD29" s="83"/>
      <c r="DE29" s="103">
        <v>0</v>
      </c>
      <c r="DF29" s="103">
        <v>0</v>
      </c>
      <c r="DG29" s="103">
        <v>0</v>
      </c>
      <c r="DH29" s="106">
        <v>0</v>
      </c>
      <c r="DI29" s="103">
        <v>0</v>
      </c>
      <c r="DK29" s="103">
        <v>381400</v>
      </c>
      <c r="DL29" s="103" t="s">
        <v>1057</v>
      </c>
      <c r="DM29" s="103">
        <v>101085.5</v>
      </c>
      <c r="DN29" s="106">
        <v>0.35</v>
      </c>
      <c r="DO29" s="103">
        <v>381400</v>
      </c>
      <c r="DQ29" s="103">
        <v>381400</v>
      </c>
      <c r="DR29" s="103" t="s">
        <v>1057</v>
      </c>
      <c r="DS29" s="103">
        <v>101085.5</v>
      </c>
      <c r="DT29" s="106">
        <v>0.35</v>
      </c>
      <c r="DU29" s="103">
        <v>381400</v>
      </c>
      <c r="DW29" s="92" t="s">
        <v>1062</v>
      </c>
      <c r="DX29" s="92">
        <f>DX28*DY29</f>
        <v>427.08499999999998</v>
      </c>
      <c r="DY29" s="92">
        <v>0.5</v>
      </c>
      <c r="EA29" s="92"/>
      <c r="EB29" s="92"/>
      <c r="EC29" s="92" t="s">
        <v>1062</v>
      </c>
      <c r="ED29" s="92">
        <f>ED28*EE29</f>
        <v>427.08499999999998</v>
      </c>
      <c r="EE29" s="92">
        <v>0.5</v>
      </c>
      <c r="EG29"/>
      <c r="EH29"/>
      <c r="EI29" s="92" t="s">
        <v>1062</v>
      </c>
      <c r="EJ29" s="92">
        <f>EJ28*EK29</f>
        <v>427.08499999999998</v>
      </c>
      <c r="EK29" s="92">
        <v>0.5</v>
      </c>
      <c r="EL29" s="92"/>
      <c r="EM29" s="92"/>
      <c r="EO29" s="92" t="s">
        <v>1062</v>
      </c>
      <c r="EP29" s="92">
        <f>EP28*EQ29</f>
        <v>427.08499999999998</v>
      </c>
      <c r="EQ29" s="92">
        <v>0.5</v>
      </c>
      <c r="ER29" s="92"/>
      <c r="ES29" s="92"/>
    </row>
    <row r="30" spans="1:149"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P30" s="92"/>
      <c r="AQ30" s="92"/>
      <c r="AR30" s="92"/>
      <c r="AS30" s="92"/>
      <c r="AT30" s="92"/>
      <c r="AU30" s="92"/>
      <c r="AW30" s="92"/>
      <c r="AX30" s="92"/>
      <c r="AY30" s="92"/>
      <c r="AZ30" s="92"/>
      <c r="BA30" s="92"/>
      <c r="BB30" s="92"/>
      <c r="BC30" s="92"/>
      <c r="BD30" s="92"/>
      <c r="BE30" s="92"/>
      <c r="BF30" s="92"/>
      <c r="BG30" s="92"/>
      <c r="BI30" s="92"/>
      <c r="BJ30" s="92"/>
      <c r="BK30" s="92"/>
      <c r="BL30" s="92"/>
      <c r="BM30" s="92"/>
      <c r="BO30" s="92"/>
      <c r="BP30" s="92"/>
      <c r="BQ30" s="92"/>
      <c r="BR30" s="92"/>
      <c r="BS30" s="92"/>
      <c r="BU30" s="92"/>
      <c r="BV30" s="92"/>
      <c r="BW30" s="92"/>
      <c r="BX30" s="92"/>
      <c r="BY30" s="92"/>
      <c r="CA30" s="92"/>
      <c r="CB30" s="92"/>
      <c r="CC30" s="92"/>
      <c r="CD30" s="92"/>
      <c r="CE30" s="92"/>
      <c r="CG30" s="92"/>
      <c r="CH30" s="92"/>
      <c r="CI30" s="92"/>
      <c r="CJ30" s="92"/>
      <c r="CK30" s="92"/>
      <c r="CM30" s="92"/>
      <c r="CN30" s="92"/>
      <c r="CO30" s="92"/>
      <c r="CP30" s="92"/>
      <c r="CQ30" s="92"/>
      <c r="CS30" s="92"/>
      <c r="CT30" s="92"/>
      <c r="CU30" s="92"/>
      <c r="CV30" s="92"/>
      <c r="CW30" s="92"/>
      <c r="DD30" s="83"/>
      <c r="DY30" s="113">
        <v>54</v>
      </c>
      <c r="DZ30" s="92">
        <f>DX29*DY30</f>
        <v>23062.59</v>
      </c>
      <c r="EA30" s="92"/>
      <c r="EB30" s="92"/>
      <c r="EC30" s="92"/>
      <c r="ED30" s="92"/>
      <c r="EE30" s="113">
        <v>54</v>
      </c>
      <c r="EF30" s="92">
        <f>ED29*EE30</f>
        <v>23062.59</v>
      </c>
      <c r="EG30"/>
      <c r="EH30"/>
      <c r="EI30" s="92"/>
      <c r="EJ30" s="92"/>
      <c r="EK30" s="113">
        <v>52</v>
      </c>
      <c r="EL30" s="92">
        <f>EJ29*EK30</f>
        <v>22208.42</v>
      </c>
      <c r="EM30" s="92"/>
      <c r="EO30" s="92"/>
      <c r="EP30" s="92"/>
      <c r="EQ30" s="113">
        <v>52</v>
      </c>
      <c r="ER30" s="92">
        <f>EP29*EQ30</f>
        <v>22208.42</v>
      </c>
      <c r="ES30" s="92"/>
    </row>
    <row r="31" spans="1:149" ht="17.25" x14ac:dyDescent="0.25">
      <c r="A31" s="736" t="s">
        <v>1910</v>
      </c>
      <c r="B31" s="736"/>
      <c r="C31" s="736"/>
      <c r="D31" s="736"/>
      <c r="E31" s="736"/>
      <c r="F31" s="571"/>
      <c r="G31" s="736" t="s">
        <v>1913</v>
      </c>
      <c r="H31" s="736"/>
      <c r="I31" s="736"/>
      <c r="J31" s="736"/>
      <c r="K31" s="736"/>
      <c r="M31" s="736" t="s">
        <v>1910</v>
      </c>
      <c r="N31" s="736"/>
      <c r="O31" s="736"/>
      <c r="P31" s="736"/>
      <c r="Q31" s="736"/>
      <c r="R31" s="571"/>
      <c r="S31" s="736" t="s">
        <v>1913</v>
      </c>
      <c r="T31" s="736"/>
      <c r="U31" s="736"/>
      <c r="V31" s="736"/>
      <c r="W31" s="736"/>
      <c r="Y31" s="736" t="s">
        <v>1910</v>
      </c>
      <c r="Z31" s="736"/>
      <c r="AA31" s="736"/>
      <c r="AB31" s="736"/>
      <c r="AC31" s="736"/>
      <c r="AD31" s="571"/>
      <c r="AE31" s="736" t="s">
        <v>1913</v>
      </c>
      <c r="AF31" s="736"/>
      <c r="AG31" s="736"/>
      <c r="AH31" s="736"/>
      <c r="AI31" s="736"/>
      <c r="AK31" s="736" t="s">
        <v>1910</v>
      </c>
      <c r="AL31" s="736"/>
      <c r="AM31" s="736"/>
      <c r="AN31" s="736"/>
      <c r="AO31" s="736"/>
      <c r="AP31" s="571"/>
      <c r="AQ31" s="736" t="s">
        <v>1913</v>
      </c>
      <c r="AR31" s="736"/>
      <c r="AS31" s="736"/>
      <c r="AT31" s="736"/>
      <c r="AU31" s="736"/>
      <c r="AW31" s="736" t="s">
        <v>1910</v>
      </c>
      <c r="AX31" s="736"/>
      <c r="AY31" s="736"/>
      <c r="AZ31" s="736"/>
      <c r="BA31" s="736"/>
      <c r="BB31" s="571"/>
      <c r="BC31" s="736" t="s">
        <v>1913</v>
      </c>
      <c r="BD31" s="736"/>
      <c r="BE31" s="736"/>
      <c r="BF31" s="736"/>
      <c r="BG31" s="736"/>
      <c r="BI31" s="92"/>
      <c r="BJ31" s="92"/>
      <c r="BK31" s="92"/>
      <c r="BL31" s="92"/>
      <c r="BM31" s="92"/>
      <c r="BO31" s="92"/>
      <c r="BP31" s="92"/>
      <c r="BQ31" s="92"/>
      <c r="BR31" s="92"/>
      <c r="BS31" s="92"/>
      <c r="BU31" s="92"/>
      <c r="BV31" s="92"/>
      <c r="BW31" s="92"/>
      <c r="BX31" s="92"/>
      <c r="BY31" s="92"/>
      <c r="CA31" s="92"/>
      <c r="CB31" s="92"/>
      <c r="CC31" s="92"/>
      <c r="CD31" s="92"/>
      <c r="CE31" s="92"/>
      <c r="CG31" s="92"/>
      <c r="CH31" s="92"/>
      <c r="CI31" s="92"/>
      <c r="CJ31" s="92"/>
      <c r="CK31" s="92"/>
      <c r="CM31" s="92"/>
      <c r="CN31" s="92"/>
      <c r="CO31" s="92"/>
      <c r="CP31" s="92"/>
      <c r="CQ31" s="92"/>
      <c r="CS31" s="92"/>
      <c r="CT31" s="92"/>
      <c r="CU31" s="92"/>
      <c r="CV31" s="92"/>
      <c r="CW31" s="92"/>
      <c r="DD31" s="83"/>
      <c r="DY31" s="113"/>
      <c r="EA31" s="92"/>
      <c r="EB31" s="92"/>
      <c r="EC31" s="92"/>
      <c r="ED31" s="92"/>
      <c r="EE31" s="113"/>
      <c r="EG31"/>
      <c r="EH31"/>
      <c r="EI31" s="92"/>
      <c r="EJ31" s="92"/>
      <c r="EK31" s="113"/>
      <c r="EL31" s="92"/>
      <c r="EM31" s="92"/>
      <c r="EO31" s="92"/>
      <c r="EP31" s="92"/>
      <c r="EQ31" s="113"/>
      <c r="ER31" s="92"/>
      <c r="ES31" s="92"/>
    </row>
    <row r="32" spans="1:149"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92"/>
      <c r="BC32" s="92"/>
      <c r="BD32" s="92"/>
      <c r="BE32" s="92"/>
      <c r="BF32" s="92"/>
      <c r="BG32" s="92"/>
      <c r="BI32" s="92"/>
      <c r="BJ32" s="92"/>
      <c r="BK32" s="92"/>
      <c r="BL32" s="92"/>
      <c r="BM32" s="92"/>
      <c r="BO32" s="92"/>
      <c r="BP32" s="92"/>
      <c r="BQ32" s="92"/>
      <c r="BR32" s="92"/>
      <c r="BS32" s="92"/>
      <c r="BU32" s="92"/>
      <c r="BV32" s="92"/>
      <c r="BW32" s="92"/>
      <c r="BX32" s="92"/>
      <c r="BY32" s="92"/>
      <c r="CA32" s="92"/>
      <c r="CB32" s="92"/>
      <c r="CC32" s="92"/>
      <c r="CD32" s="92"/>
      <c r="CE32" s="92"/>
      <c r="CG32" s="92"/>
      <c r="CH32" s="92"/>
      <c r="CI32" s="92"/>
      <c r="CJ32" s="92"/>
      <c r="CK32" s="92"/>
      <c r="CM32" s="92"/>
      <c r="CN32" s="92"/>
      <c r="CO32" s="92"/>
      <c r="CP32" s="92"/>
      <c r="CQ32" s="92"/>
      <c r="CS32" s="92"/>
      <c r="CT32" s="92"/>
      <c r="CU32" s="92"/>
      <c r="CV32" s="92"/>
      <c r="CW32" s="92"/>
      <c r="DD32" s="83"/>
      <c r="DY32" s="113"/>
      <c r="EA32" s="92"/>
      <c r="EB32" s="92"/>
      <c r="EC32" s="92"/>
      <c r="ED32" s="92"/>
      <c r="EE32" s="113"/>
      <c r="EG32"/>
      <c r="EH32"/>
      <c r="EI32" s="92"/>
      <c r="EJ32" s="92"/>
      <c r="EK32" s="113"/>
      <c r="EL32" s="92"/>
      <c r="EM32" s="92"/>
      <c r="EO32" s="92"/>
      <c r="EP32" s="92"/>
      <c r="EQ32" s="113"/>
      <c r="ER32" s="92"/>
      <c r="ES32" s="92"/>
    </row>
    <row r="33" spans="1:149" ht="12.75" customHeight="1"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739" t="s">
        <v>1046</v>
      </c>
      <c r="AX33" s="740"/>
      <c r="AY33" s="109"/>
      <c r="AZ33" s="110"/>
      <c r="BA33" s="92"/>
      <c r="BB33" s="92"/>
      <c r="BC33" s="739" t="s">
        <v>1046</v>
      </c>
      <c r="BD33" s="740"/>
      <c r="BE33" s="109"/>
      <c r="BF33" s="110"/>
      <c r="BG33" s="92"/>
      <c r="BI33" s="92"/>
      <c r="BJ33" s="92"/>
      <c r="BK33" s="92"/>
      <c r="BL33" s="92"/>
      <c r="BM33" s="92"/>
      <c r="BO33" s="92"/>
      <c r="BP33" s="92"/>
      <c r="BQ33" s="92"/>
      <c r="BR33" s="92"/>
      <c r="BS33" s="92"/>
      <c r="BU33" s="92"/>
      <c r="BV33" s="92"/>
      <c r="BW33" s="92"/>
      <c r="BX33" s="92"/>
      <c r="BY33" s="92"/>
      <c r="CA33" s="92"/>
      <c r="CB33" s="92"/>
      <c r="CC33" s="92"/>
      <c r="CD33" s="92"/>
      <c r="CE33" s="92"/>
      <c r="CG33" s="92"/>
      <c r="CH33" s="92"/>
      <c r="CI33" s="92"/>
      <c r="CJ33" s="92"/>
      <c r="CK33" s="92"/>
      <c r="CM33" s="92"/>
      <c r="CN33" s="92"/>
      <c r="CO33" s="92"/>
      <c r="CP33" s="92"/>
      <c r="CQ33" s="92"/>
      <c r="CS33" s="92"/>
      <c r="CT33" s="92"/>
      <c r="CU33" s="92"/>
      <c r="CV33" s="92"/>
      <c r="CW33" s="92"/>
      <c r="DD33" s="83"/>
      <c r="DY33" s="113"/>
      <c r="EA33" s="92"/>
      <c r="EB33" s="92"/>
      <c r="EC33" s="92"/>
      <c r="ED33" s="92"/>
      <c r="EE33" s="113"/>
      <c r="EG33"/>
      <c r="EH33"/>
      <c r="EI33" s="92"/>
      <c r="EJ33" s="92"/>
      <c r="EK33" s="113"/>
      <c r="EL33" s="92"/>
      <c r="EM33" s="92"/>
      <c r="EO33" s="92"/>
      <c r="EP33" s="92"/>
      <c r="EQ33" s="113"/>
      <c r="ER33" s="92"/>
      <c r="ES33" s="92"/>
    </row>
    <row r="34" spans="1:149" ht="25.5" x14ac:dyDescent="0.2">
      <c r="A34" s="518" t="s">
        <v>1047</v>
      </c>
      <c r="B34" s="101" t="s">
        <v>1048</v>
      </c>
      <c r="C34" s="518" t="s">
        <v>1049</v>
      </c>
      <c r="D34" s="101" t="s">
        <v>1050</v>
      </c>
      <c r="E34" s="101" t="s">
        <v>1051</v>
      </c>
      <c r="F34" s="291"/>
      <c r="G34" s="518" t="s">
        <v>1047</v>
      </c>
      <c r="H34" s="101" t="s">
        <v>1048</v>
      </c>
      <c r="I34" s="518" t="s">
        <v>1049</v>
      </c>
      <c r="J34" s="101" t="s">
        <v>1050</v>
      </c>
      <c r="K34" s="101" t="s">
        <v>1051</v>
      </c>
      <c r="M34" s="518" t="s">
        <v>1047</v>
      </c>
      <c r="N34" s="101" t="s">
        <v>1048</v>
      </c>
      <c r="O34" s="518" t="s">
        <v>1049</v>
      </c>
      <c r="P34" s="101" t="s">
        <v>1050</v>
      </c>
      <c r="Q34" s="101" t="s">
        <v>1051</v>
      </c>
      <c r="R34" s="291"/>
      <c r="S34" s="518" t="s">
        <v>1047</v>
      </c>
      <c r="T34" s="101" t="s">
        <v>1048</v>
      </c>
      <c r="U34" s="518"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101" t="s">
        <v>1047</v>
      </c>
      <c r="AL34" s="101" t="s">
        <v>1048</v>
      </c>
      <c r="AM34" s="101" t="s">
        <v>1049</v>
      </c>
      <c r="AN34" s="101" t="s">
        <v>1050</v>
      </c>
      <c r="AO34" s="101" t="s">
        <v>1051</v>
      </c>
      <c r="AP34" s="291"/>
      <c r="AQ34" s="101" t="s">
        <v>1047</v>
      </c>
      <c r="AR34" s="101" t="s">
        <v>1048</v>
      </c>
      <c r="AS34" s="101" t="s">
        <v>1049</v>
      </c>
      <c r="AT34" s="101" t="s">
        <v>1050</v>
      </c>
      <c r="AU34" s="101" t="s">
        <v>1051</v>
      </c>
      <c r="AW34" s="101" t="s">
        <v>1047</v>
      </c>
      <c r="AX34" s="101" t="s">
        <v>1048</v>
      </c>
      <c r="AY34" s="101" t="s">
        <v>1049</v>
      </c>
      <c r="AZ34" s="101" t="s">
        <v>1050</v>
      </c>
      <c r="BA34" s="101" t="s">
        <v>1051</v>
      </c>
      <c r="BB34" s="291"/>
      <c r="BC34" s="101" t="s">
        <v>1047</v>
      </c>
      <c r="BD34" s="101" t="s">
        <v>1048</v>
      </c>
      <c r="BE34" s="101" t="s">
        <v>1049</v>
      </c>
      <c r="BF34" s="101" t="s">
        <v>1050</v>
      </c>
      <c r="BG34" s="101" t="s">
        <v>1051</v>
      </c>
      <c r="BI34" s="92"/>
      <c r="BJ34" s="92"/>
      <c r="BK34" s="92"/>
      <c r="BL34" s="92"/>
      <c r="BM34" s="92"/>
      <c r="BO34" s="92"/>
      <c r="BP34" s="92"/>
      <c r="BQ34" s="92"/>
      <c r="BR34" s="92"/>
      <c r="BS34" s="92"/>
      <c r="BU34" s="92"/>
      <c r="BV34" s="92"/>
      <c r="BW34" s="92"/>
      <c r="BX34" s="92"/>
      <c r="BY34" s="92"/>
      <c r="CA34" s="92"/>
      <c r="CB34" s="92"/>
      <c r="CC34" s="92"/>
      <c r="CD34" s="92"/>
      <c r="CE34" s="92"/>
      <c r="CG34" s="92"/>
      <c r="CH34" s="92"/>
      <c r="CI34" s="92"/>
      <c r="CJ34" s="92"/>
      <c r="CK34" s="92"/>
      <c r="CM34" s="92"/>
      <c r="CN34" s="92"/>
      <c r="CO34" s="92"/>
      <c r="CP34" s="92"/>
      <c r="CQ34" s="92"/>
      <c r="CS34" s="92"/>
      <c r="CT34" s="92"/>
      <c r="CU34" s="92"/>
      <c r="CV34" s="92"/>
      <c r="CW34" s="92"/>
      <c r="DD34" s="83"/>
      <c r="DY34" s="113"/>
      <c r="EA34" s="92"/>
      <c r="EB34" s="92"/>
      <c r="EC34" s="92"/>
      <c r="ED34" s="92"/>
      <c r="EE34" s="113"/>
      <c r="EG34"/>
      <c r="EH34"/>
      <c r="EI34" s="92"/>
      <c r="EJ34" s="92"/>
      <c r="EK34" s="113"/>
      <c r="EL34" s="92"/>
      <c r="EM34" s="92"/>
      <c r="EO34" s="92"/>
      <c r="EP34" s="92"/>
      <c r="EQ34" s="113"/>
      <c r="ER34" s="92"/>
      <c r="ES34" s="92"/>
    </row>
    <row r="35" spans="1:149" x14ac:dyDescent="0.2">
      <c r="A35" s="168">
        <v>0</v>
      </c>
      <c r="B35" s="168">
        <v>13300</v>
      </c>
      <c r="C35" s="168">
        <v>0</v>
      </c>
      <c r="D35" s="168">
        <v>0</v>
      </c>
      <c r="E35" s="168">
        <v>0</v>
      </c>
      <c r="F35" s="292"/>
      <c r="G35" s="168">
        <v>0</v>
      </c>
      <c r="H35" s="168">
        <v>10950</v>
      </c>
      <c r="I35" s="168">
        <v>0</v>
      </c>
      <c r="J35" s="168">
        <v>0</v>
      </c>
      <c r="K35" s="168">
        <v>0</v>
      </c>
      <c r="M35" s="168">
        <v>0</v>
      </c>
      <c r="N35" s="168">
        <v>12200</v>
      </c>
      <c r="O35" s="168">
        <v>0</v>
      </c>
      <c r="P35" s="168">
        <v>0</v>
      </c>
      <c r="Q35" s="168">
        <v>0</v>
      </c>
      <c r="R35" s="292"/>
      <c r="S35" s="168">
        <v>0</v>
      </c>
      <c r="T35" s="168">
        <f t="shared" ref="T35:T41" si="28">S36</f>
        <v>10400</v>
      </c>
      <c r="U35" s="168">
        <v>0</v>
      </c>
      <c r="V35" s="168">
        <v>0</v>
      </c>
      <c r="W35" s="168">
        <v>0</v>
      </c>
      <c r="Y35" s="168">
        <v>0</v>
      </c>
      <c r="Z35" s="168">
        <f t="shared" ref="Z35:Z41" si="29">Y36</f>
        <v>10800</v>
      </c>
      <c r="AA35" s="168">
        <v>0</v>
      </c>
      <c r="AB35" s="168">
        <v>0</v>
      </c>
      <c r="AC35" s="168">
        <v>0</v>
      </c>
      <c r="AD35" s="292"/>
      <c r="AE35" s="168">
        <v>0</v>
      </c>
      <c r="AF35" s="168">
        <f t="shared" ref="AF35:AF41" si="30">AE36</f>
        <v>9700</v>
      </c>
      <c r="AG35" s="168">
        <v>0</v>
      </c>
      <c r="AH35" s="168">
        <v>0</v>
      </c>
      <c r="AI35" s="168">
        <v>0</v>
      </c>
      <c r="AK35" s="168">
        <v>0</v>
      </c>
      <c r="AL35" s="168">
        <f t="shared" ref="AL35:AL41" si="31">AK36</f>
        <v>10200</v>
      </c>
      <c r="AM35" s="168">
        <v>0</v>
      </c>
      <c r="AN35" s="168">
        <v>0</v>
      </c>
      <c r="AO35" s="168">
        <v>0</v>
      </c>
      <c r="AP35" s="292"/>
      <c r="AQ35" s="168">
        <v>0</v>
      </c>
      <c r="AR35" s="168">
        <f t="shared" ref="AR35:AR41" si="32">AQ36</f>
        <v>9325</v>
      </c>
      <c r="AS35" s="168">
        <v>0</v>
      </c>
      <c r="AT35" s="168">
        <v>0</v>
      </c>
      <c r="AU35" s="168">
        <v>0</v>
      </c>
      <c r="AW35" s="168">
        <v>0</v>
      </c>
      <c r="AX35" s="168">
        <v>10050</v>
      </c>
      <c r="AY35" s="168">
        <v>0</v>
      </c>
      <c r="AZ35" s="168">
        <v>0</v>
      </c>
      <c r="BA35" s="168">
        <v>0</v>
      </c>
      <c r="BB35" s="292"/>
      <c r="BC35" s="168">
        <v>0</v>
      </c>
      <c r="BD35" s="168">
        <v>9325</v>
      </c>
      <c r="BE35" s="168">
        <v>0</v>
      </c>
      <c r="BF35" s="168">
        <v>0</v>
      </c>
      <c r="BG35" s="168">
        <v>0</v>
      </c>
      <c r="BI35" s="92"/>
      <c r="BJ35" s="92"/>
      <c r="BK35" s="92"/>
      <c r="BL35" s="92"/>
      <c r="BM35" s="92"/>
      <c r="BO35" s="92"/>
      <c r="BP35" s="92"/>
      <c r="BQ35" s="92"/>
      <c r="BR35" s="92"/>
      <c r="BS35" s="92"/>
      <c r="BU35" s="92"/>
      <c r="BV35" s="92"/>
      <c r="BW35" s="92"/>
      <c r="BX35" s="92"/>
      <c r="BY35" s="92"/>
      <c r="CA35" s="92"/>
      <c r="CB35" s="92"/>
      <c r="CC35" s="92"/>
      <c r="CD35" s="92"/>
      <c r="CE35" s="92"/>
      <c r="CG35" s="92"/>
      <c r="CH35" s="92"/>
      <c r="CI35" s="92"/>
      <c r="CJ35" s="92"/>
      <c r="CK35" s="92"/>
      <c r="CM35" s="92"/>
      <c r="CN35" s="92"/>
      <c r="CO35" s="92"/>
      <c r="CP35" s="92"/>
      <c r="CQ35" s="92"/>
      <c r="CS35" s="92"/>
      <c r="CT35" s="92"/>
      <c r="CU35" s="92"/>
      <c r="CV35" s="92"/>
      <c r="CW35" s="92"/>
      <c r="DD35" s="83"/>
      <c r="DY35" s="113"/>
      <c r="EA35" s="92"/>
      <c r="EB35" s="92"/>
      <c r="EC35" s="92"/>
      <c r="ED35" s="92"/>
      <c r="EE35" s="113"/>
      <c r="EG35"/>
      <c r="EH35"/>
      <c r="EI35" s="92"/>
      <c r="EJ35" s="92"/>
      <c r="EK35" s="113"/>
      <c r="EL35" s="92"/>
      <c r="EM35" s="92"/>
      <c r="EO35" s="92"/>
      <c r="EP35" s="92"/>
      <c r="EQ35" s="113"/>
      <c r="ER35" s="92"/>
      <c r="ES35" s="92"/>
    </row>
    <row r="36" spans="1:149" x14ac:dyDescent="0.2">
      <c r="A36" s="168">
        <v>13300</v>
      </c>
      <c r="B36" s="168">
        <v>29850</v>
      </c>
      <c r="C36" s="168">
        <v>0</v>
      </c>
      <c r="D36" s="169">
        <v>0.1</v>
      </c>
      <c r="E36" s="168">
        <f t="shared" ref="E36:E42" si="33">A36</f>
        <v>13300</v>
      </c>
      <c r="F36" s="292"/>
      <c r="G36" s="168">
        <v>10950</v>
      </c>
      <c r="H36" s="168">
        <v>19225</v>
      </c>
      <c r="I36" s="168">
        <v>0</v>
      </c>
      <c r="J36" s="169">
        <v>0.1</v>
      </c>
      <c r="K36" s="168">
        <f t="shared" ref="K36:K42" si="34">G36</f>
        <v>10950</v>
      </c>
      <c r="M36" s="168">
        <v>12200</v>
      </c>
      <c r="N36" s="168">
        <f t="shared" ref="N36:N41" si="35">M37</f>
        <v>27900</v>
      </c>
      <c r="O36" s="168">
        <v>0</v>
      </c>
      <c r="P36" s="169">
        <v>0.1</v>
      </c>
      <c r="Q36" s="168">
        <f t="shared" ref="Q36:Q42" si="36">M36</f>
        <v>12200</v>
      </c>
      <c r="R36" s="292"/>
      <c r="S36" s="168">
        <v>10400</v>
      </c>
      <c r="T36" s="168">
        <f t="shared" si="28"/>
        <v>18250</v>
      </c>
      <c r="U36" s="168">
        <v>0</v>
      </c>
      <c r="V36" s="169">
        <v>0.1</v>
      </c>
      <c r="W36" s="168">
        <f t="shared" ref="W36:W42" si="37">S36</f>
        <v>10400</v>
      </c>
      <c r="Y36" s="168">
        <v>10800</v>
      </c>
      <c r="Z36" s="168">
        <f t="shared" si="29"/>
        <v>25450</v>
      </c>
      <c r="AA36" s="168">
        <v>0</v>
      </c>
      <c r="AB36" s="169">
        <v>0.1</v>
      </c>
      <c r="AC36" s="168">
        <f t="shared" ref="AC36:AC42" si="38">Y36</f>
        <v>10800</v>
      </c>
      <c r="AD36" s="292"/>
      <c r="AE36" s="168">
        <v>9700</v>
      </c>
      <c r="AF36" s="168">
        <f t="shared" si="30"/>
        <v>17025</v>
      </c>
      <c r="AG36" s="168">
        <v>0</v>
      </c>
      <c r="AH36" s="169">
        <v>0.1</v>
      </c>
      <c r="AI36" s="168">
        <f t="shared" ref="AI36:AI42" si="39">AE36</f>
        <v>9700</v>
      </c>
      <c r="AK36" s="168">
        <v>10200</v>
      </c>
      <c r="AL36" s="168">
        <f t="shared" si="31"/>
        <v>24400</v>
      </c>
      <c r="AM36" s="168">
        <v>0</v>
      </c>
      <c r="AN36" s="169">
        <v>0.1</v>
      </c>
      <c r="AO36" s="168">
        <f t="shared" ref="AO36:AO42" si="40">AK36</f>
        <v>10200</v>
      </c>
      <c r="AP36" s="292"/>
      <c r="AQ36" s="168">
        <v>9325</v>
      </c>
      <c r="AR36" s="168">
        <f t="shared" si="32"/>
        <v>16375</v>
      </c>
      <c r="AS36" s="168">
        <v>0</v>
      </c>
      <c r="AT36" s="169">
        <v>0.1</v>
      </c>
      <c r="AU36" s="168">
        <f t="shared" ref="AU36:AU42" si="41">AQ36</f>
        <v>9325</v>
      </c>
      <c r="AW36" s="168">
        <v>10050</v>
      </c>
      <c r="AX36" s="168">
        <v>24150</v>
      </c>
      <c r="AY36" s="168">
        <v>0</v>
      </c>
      <c r="AZ36" s="169">
        <v>0.1</v>
      </c>
      <c r="BA36" s="168">
        <v>10050</v>
      </c>
      <c r="BB36" s="292"/>
      <c r="BC36" s="168">
        <v>9325</v>
      </c>
      <c r="BD36" s="168">
        <v>16375</v>
      </c>
      <c r="BE36" s="168">
        <v>0</v>
      </c>
      <c r="BF36" s="169">
        <v>0.1</v>
      </c>
      <c r="BG36" s="168">
        <v>9325</v>
      </c>
      <c r="BI36" s="92"/>
      <c r="BJ36" s="92"/>
      <c r="BK36" s="92"/>
      <c r="BL36" s="92"/>
      <c r="BM36" s="92"/>
      <c r="BO36" s="92"/>
      <c r="BP36" s="92"/>
      <c r="BQ36" s="92"/>
      <c r="BR36" s="92"/>
      <c r="BS36" s="92"/>
      <c r="BU36" s="92"/>
      <c r="BV36" s="92"/>
      <c r="BW36" s="92"/>
      <c r="BX36" s="92"/>
      <c r="BY36" s="92"/>
      <c r="CA36" s="92"/>
      <c r="CB36" s="92"/>
      <c r="CC36" s="92"/>
      <c r="CD36" s="92"/>
      <c r="CE36" s="92"/>
      <c r="CG36" s="92"/>
      <c r="CH36" s="92"/>
      <c r="CI36" s="92"/>
      <c r="CJ36" s="92"/>
      <c r="CK36" s="92"/>
      <c r="CM36" s="92"/>
      <c r="CN36" s="92"/>
      <c r="CO36" s="92"/>
      <c r="CP36" s="92"/>
      <c r="CQ36" s="92"/>
      <c r="CS36" s="92"/>
      <c r="CT36" s="92"/>
      <c r="CU36" s="92"/>
      <c r="CV36" s="92"/>
      <c r="CW36" s="92"/>
      <c r="DD36" s="83"/>
      <c r="DY36" s="113"/>
      <c r="EA36" s="92"/>
      <c r="EB36" s="92"/>
      <c r="EC36" s="92"/>
      <c r="ED36" s="92"/>
      <c r="EE36" s="113"/>
      <c r="EG36"/>
      <c r="EH36"/>
      <c r="EI36" s="92"/>
      <c r="EJ36" s="92"/>
      <c r="EK36" s="113"/>
      <c r="EL36" s="92"/>
      <c r="EM36" s="92"/>
      <c r="EO36" s="92"/>
      <c r="EP36" s="92"/>
      <c r="EQ36" s="113"/>
      <c r="ER36" s="92"/>
      <c r="ES36" s="92"/>
    </row>
    <row r="37" spans="1:149" x14ac:dyDescent="0.2">
      <c r="A37" s="168">
        <v>29850</v>
      </c>
      <c r="B37" s="168">
        <v>76400</v>
      </c>
      <c r="C37" s="168">
        <v>1655</v>
      </c>
      <c r="D37" s="169">
        <v>0.12</v>
      </c>
      <c r="E37" s="168">
        <f t="shared" si="33"/>
        <v>29850</v>
      </c>
      <c r="F37" s="292"/>
      <c r="G37" s="168">
        <v>19225</v>
      </c>
      <c r="H37" s="168">
        <v>42500</v>
      </c>
      <c r="I37" s="168">
        <v>827.5</v>
      </c>
      <c r="J37" s="169">
        <v>0.12</v>
      </c>
      <c r="K37" s="168">
        <f t="shared" si="34"/>
        <v>19225</v>
      </c>
      <c r="M37" s="168">
        <v>27900</v>
      </c>
      <c r="N37" s="168">
        <f t="shared" si="35"/>
        <v>72050</v>
      </c>
      <c r="O37" s="168">
        <v>1570</v>
      </c>
      <c r="P37" s="169">
        <v>0.12</v>
      </c>
      <c r="Q37" s="168">
        <f t="shared" si="36"/>
        <v>27900</v>
      </c>
      <c r="R37" s="292"/>
      <c r="S37" s="168">
        <v>18250</v>
      </c>
      <c r="T37" s="168">
        <f t="shared" si="28"/>
        <v>40325</v>
      </c>
      <c r="U37" s="168">
        <v>785</v>
      </c>
      <c r="V37" s="169">
        <v>0.12</v>
      </c>
      <c r="W37" s="168">
        <f t="shared" si="37"/>
        <v>18250</v>
      </c>
      <c r="Y37" s="168">
        <v>25450</v>
      </c>
      <c r="Z37" s="168">
        <f t="shared" si="29"/>
        <v>66700</v>
      </c>
      <c r="AA37" s="168">
        <v>1465</v>
      </c>
      <c r="AB37" s="169">
        <v>0.12</v>
      </c>
      <c r="AC37" s="168">
        <f t="shared" si="38"/>
        <v>25450</v>
      </c>
      <c r="AD37" s="292"/>
      <c r="AE37" s="168">
        <v>17025</v>
      </c>
      <c r="AF37" s="168">
        <f t="shared" si="30"/>
        <v>37650</v>
      </c>
      <c r="AG37" s="168">
        <v>732.5</v>
      </c>
      <c r="AH37" s="169">
        <v>0.12</v>
      </c>
      <c r="AI37" s="168">
        <f t="shared" si="39"/>
        <v>17025</v>
      </c>
      <c r="AK37" s="168">
        <v>24400</v>
      </c>
      <c r="AL37" s="168">
        <f t="shared" si="31"/>
        <v>64400</v>
      </c>
      <c r="AM37" s="168">
        <v>1420</v>
      </c>
      <c r="AN37" s="169">
        <v>0.12</v>
      </c>
      <c r="AO37" s="168">
        <f t="shared" si="40"/>
        <v>24400</v>
      </c>
      <c r="AP37" s="292"/>
      <c r="AQ37" s="168">
        <v>16375</v>
      </c>
      <c r="AR37" s="168">
        <f t="shared" si="32"/>
        <v>36175</v>
      </c>
      <c r="AS37" s="168">
        <v>705</v>
      </c>
      <c r="AT37" s="169">
        <v>0.12</v>
      </c>
      <c r="AU37" s="168">
        <f t="shared" si="41"/>
        <v>16375</v>
      </c>
      <c r="AW37" s="168">
        <v>24150</v>
      </c>
      <c r="AX37" s="168">
        <v>63750</v>
      </c>
      <c r="AY37" s="168">
        <v>1410</v>
      </c>
      <c r="AZ37" s="169">
        <v>0.12</v>
      </c>
      <c r="BA37" s="168">
        <v>24150</v>
      </c>
      <c r="BB37" s="292"/>
      <c r="BC37" s="168">
        <v>16375</v>
      </c>
      <c r="BD37" s="168">
        <v>36175</v>
      </c>
      <c r="BE37" s="168">
        <v>705</v>
      </c>
      <c r="BF37" s="169">
        <v>0.12</v>
      </c>
      <c r="BG37" s="168">
        <v>16375</v>
      </c>
      <c r="BI37" s="92"/>
      <c r="BJ37" s="92"/>
      <c r="BK37" s="92"/>
      <c r="BL37" s="92"/>
      <c r="BM37" s="92"/>
      <c r="BO37" s="92"/>
      <c r="BP37" s="92"/>
      <c r="BQ37" s="92"/>
      <c r="BR37" s="92"/>
      <c r="BS37" s="92"/>
      <c r="BU37" s="92"/>
      <c r="BV37" s="92"/>
      <c r="BW37" s="92"/>
      <c r="BX37" s="92"/>
      <c r="BY37" s="92"/>
      <c r="CA37" s="92"/>
      <c r="CB37" s="92"/>
      <c r="CC37" s="92"/>
      <c r="CD37" s="92"/>
      <c r="CE37" s="92"/>
      <c r="CG37" s="92"/>
      <c r="CH37" s="92"/>
      <c r="CI37" s="92"/>
      <c r="CJ37" s="92"/>
      <c r="CK37" s="92"/>
      <c r="CM37" s="92"/>
      <c r="CN37" s="92"/>
      <c r="CO37" s="92"/>
      <c r="CP37" s="92"/>
      <c r="CQ37" s="92"/>
      <c r="CS37" s="92"/>
      <c r="CT37" s="92"/>
      <c r="CU37" s="92"/>
      <c r="CV37" s="92"/>
      <c r="CW37" s="92"/>
      <c r="DD37" s="83"/>
      <c r="DY37" s="113"/>
      <c r="EA37" s="92"/>
      <c r="EB37" s="92"/>
      <c r="EC37" s="92"/>
      <c r="ED37" s="92"/>
      <c r="EE37" s="113"/>
      <c r="EG37"/>
      <c r="EH37"/>
      <c r="EI37" s="92"/>
      <c r="EJ37" s="92"/>
      <c r="EK37" s="113"/>
      <c r="EL37" s="92"/>
      <c r="EM37" s="92"/>
      <c r="EO37" s="92"/>
      <c r="EP37" s="92"/>
      <c r="EQ37" s="113"/>
      <c r="ER37" s="92"/>
      <c r="ES37" s="92"/>
    </row>
    <row r="38" spans="1:149" x14ac:dyDescent="0.2">
      <c r="A38" s="168">
        <v>76400</v>
      </c>
      <c r="B38" s="168">
        <v>113800</v>
      </c>
      <c r="C38" s="168">
        <v>7241</v>
      </c>
      <c r="D38" s="169">
        <v>0.22</v>
      </c>
      <c r="E38" s="168">
        <f t="shared" si="33"/>
        <v>76400</v>
      </c>
      <c r="F38" s="292"/>
      <c r="G38" s="168">
        <v>42500</v>
      </c>
      <c r="H38" s="168">
        <v>61200</v>
      </c>
      <c r="I38" s="168">
        <v>3620.5</v>
      </c>
      <c r="J38" s="169">
        <v>0.22</v>
      </c>
      <c r="K38" s="168">
        <f t="shared" si="34"/>
        <v>42500</v>
      </c>
      <c r="M38" s="168">
        <v>72050</v>
      </c>
      <c r="N38" s="168">
        <f t="shared" si="35"/>
        <v>107550</v>
      </c>
      <c r="O38" s="168">
        <v>6868</v>
      </c>
      <c r="P38" s="169">
        <v>0.22</v>
      </c>
      <c r="Q38" s="168">
        <f t="shared" si="36"/>
        <v>72050</v>
      </c>
      <c r="R38" s="292"/>
      <c r="S38" s="168">
        <v>40325</v>
      </c>
      <c r="T38" s="168">
        <f t="shared" si="28"/>
        <v>58075</v>
      </c>
      <c r="U38" s="168">
        <v>3434</v>
      </c>
      <c r="V38" s="169">
        <v>0.22</v>
      </c>
      <c r="W38" s="168">
        <f t="shared" si="37"/>
        <v>40325</v>
      </c>
      <c r="Y38" s="168">
        <v>66700</v>
      </c>
      <c r="Z38" s="168">
        <f t="shared" si="29"/>
        <v>99850</v>
      </c>
      <c r="AA38" s="168">
        <v>6415</v>
      </c>
      <c r="AB38" s="169">
        <v>0.22</v>
      </c>
      <c r="AC38" s="168">
        <f t="shared" si="38"/>
        <v>66700</v>
      </c>
      <c r="AD38" s="292"/>
      <c r="AE38" s="168">
        <v>37650</v>
      </c>
      <c r="AF38" s="168">
        <f t="shared" si="30"/>
        <v>54225</v>
      </c>
      <c r="AG38" s="168">
        <v>3207.5</v>
      </c>
      <c r="AH38" s="169">
        <v>0.22</v>
      </c>
      <c r="AI38" s="168">
        <f t="shared" si="39"/>
        <v>37650</v>
      </c>
      <c r="AK38" s="168">
        <v>64400</v>
      </c>
      <c r="AL38" s="168">
        <f t="shared" si="31"/>
        <v>96550</v>
      </c>
      <c r="AM38" s="168">
        <v>6220</v>
      </c>
      <c r="AN38" s="169">
        <v>0.22</v>
      </c>
      <c r="AO38" s="168">
        <f t="shared" si="40"/>
        <v>64400</v>
      </c>
      <c r="AP38" s="292"/>
      <c r="AQ38" s="168">
        <v>36175</v>
      </c>
      <c r="AR38" s="168">
        <f t="shared" si="32"/>
        <v>52075</v>
      </c>
      <c r="AS38" s="168">
        <v>3081</v>
      </c>
      <c r="AT38" s="169">
        <v>0.22</v>
      </c>
      <c r="AU38" s="168">
        <f t="shared" si="41"/>
        <v>36175</v>
      </c>
      <c r="AW38" s="168">
        <v>63750</v>
      </c>
      <c r="AX38" s="168">
        <v>95550</v>
      </c>
      <c r="AY38" s="168">
        <v>6162</v>
      </c>
      <c r="AZ38" s="169">
        <v>0.22</v>
      </c>
      <c r="BA38" s="168">
        <v>63750</v>
      </c>
      <c r="BB38" s="292"/>
      <c r="BC38" s="168">
        <v>36175</v>
      </c>
      <c r="BD38" s="168">
        <v>52075</v>
      </c>
      <c r="BE38" s="168">
        <v>3081</v>
      </c>
      <c r="BF38" s="169">
        <v>0.22</v>
      </c>
      <c r="BG38" s="168">
        <v>36175</v>
      </c>
      <c r="BI38" s="92"/>
      <c r="BJ38" s="92"/>
      <c r="BK38" s="92"/>
      <c r="BL38" s="92"/>
      <c r="BM38" s="92"/>
      <c r="BO38" s="92"/>
      <c r="BP38" s="92"/>
      <c r="BQ38" s="92"/>
      <c r="BR38" s="92"/>
      <c r="BS38" s="92"/>
      <c r="BU38" s="92"/>
      <c r="BV38" s="92"/>
      <c r="BW38" s="92"/>
      <c r="BX38" s="92"/>
      <c r="BY38" s="92"/>
      <c r="CA38" s="92"/>
      <c r="CB38" s="92"/>
      <c r="CC38" s="92"/>
      <c r="CD38" s="92"/>
      <c r="CE38" s="92"/>
      <c r="CG38" s="92"/>
      <c r="CH38" s="92"/>
      <c r="CI38" s="92"/>
      <c r="CJ38" s="92"/>
      <c r="CK38" s="92"/>
      <c r="CM38" s="92"/>
      <c r="CN38" s="92"/>
      <c r="CO38" s="92"/>
      <c r="CP38" s="92"/>
      <c r="CQ38" s="92"/>
      <c r="CS38" s="92"/>
      <c r="CT38" s="92"/>
      <c r="CU38" s="92"/>
      <c r="CV38" s="92"/>
      <c r="CW38" s="92"/>
      <c r="DD38" s="83"/>
      <c r="DY38" s="113"/>
      <c r="EA38" s="92"/>
      <c r="EB38" s="92"/>
      <c r="EC38" s="92"/>
      <c r="ED38" s="92"/>
      <c r="EE38" s="113"/>
      <c r="EG38"/>
      <c r="EH38"/>
      <c r="EI38" s="92"/>
      <c r="EJ38" s="92"/>
      <c r="EK38" s="113"/>
      <c r="EL38" s="92"/>
      <c r="EM38" s="92"/>
      <c r="EO38" s="92"/>
      <c r="EP38" s="92"/>
      <c r="EQ38" s="113"/>
      <c r="ER38" s="92"/>
      <c r="ES38" s="92"/>
    </row>
    <row r="39" spans="1:149" x14ac:dyDescent="0.2">
      <c r="A39" s="168">
        <v>113800</v>
      </c>
      <c r="B39" s="168">
        <v>205250</v>
      </c>
      <c r="C39" s="168">
        <v>15469</v>
      </c>
      <c r="D39" s="169">
        <v>0.24</v>
      </c>
      <c r="E39" s="168">
        <f t="shared" si="33"/>
        <v>113800</v>
      </c>
      <c r="F39" s="292"/>
      <c r="G39" s="168">
        <v>61200</v>
      </c>
      <c r="H39" s="168">
        <v>106925</v>
      </c>
      <c r="I39" s="168">
        <v>7734.5</v>
      </c>
      <c r="J39" s="169">
        <v>0.24</v>
      </c>
      <c r="K39" s="168">
        <f t="shared" si="34"/>
        <v>61200</v>
      </c>
      <c r="M39" s="168">
        <v>107550</v>
      </c>
      <c r="N39" s="168">
        <f t="shared" si="35"/>
        <v>194300</v>
      </c>
      <c r="O39" s="168">
        <v>14678</v>
      </c>
      <c r="P39" s="169">
        <v>0.24</v>
      </c>
      <c r="Q39" s="168">
        <f t="shared" si="36"/>
        <v>107550</v>
      </c>
      <c r="R39" s="292"/>
      <c r="S39" s="168">
        <v>58075</v>
      </c>
      <c r="T39" s="168">
        <f t="shared" si="28"/>
        <v>101450</v>
      </c>
      <c r="U39" s="168">
        <v>7339</v>
      </c>
      <c r="V39" s="169">
        <v>0.24</v>
      </c>
      <c r="W39" s="168">
        <f t="shared" si="37"/>
        <v>58075</v>
      </c>
      <c r="Y39" s="168">
        <v>99850</v>
      </c>
      <c r="Z39" s="168">
        <f t="shared" si="29"/>
        <v>180850</v>
      </c>
      <c r="AA39" s="168">
        <v>13708</v>
      </c>
      <c r="AB39" s="169">
        <v>0.24</v>
      </c>
      <c r="AC39" s="168">
        <f t="shared" si="38"/>
        <v>99850</v>
      </c>
      <c r="AD39" s="292"/>
      <c r="AE39" s="168">
        <v>54225</v>
      </c>
      <c r="AF39" s="168">
        <f t="shared" si="30"/>
        <v>94725</v>
      </c>
      <c r="AG39" s="168">
        <v>6854</v>
      </c>
      <c r="AH39" s="169">
        <v>0.24</v>
      </c>
      <c r="AI39" s="168">
        <f t="shared" si="39"/>
        <v>54225</v>
      </c>
      <c r="AK39" s="168">
        <v>96550</v>
      </c>
      <c r="AL39" s="168">
        <f t="shared" si="31"/>
        <v>175100</v>
      </c>
      <c r="AM39" s="168">
        <v>13293</v>
      </c>
      <c r="AN39" s="169">
        <v>0.24</v>
      </c>
      <c r="AO39" s="168">
        <f t="shared" si="40"/>
        <v>96550</v>
      </c>
      <c r="AP39" s="292"/>
      <c r="AQ39" s="168">
        <v>52075</v>
      </c>
      <c r="AR39" s="168">
        <f t="shared" si="32"/>
        <v>90975</v>
      </c>
      <c r="AS39" s="168">
        <v>6579</v>
      </c>
      <c r="AT39" s="169">
        <v>0.24</v>
      </c>
      <c r="AU39" s="168">
        <f t="shared" si="41"/>
        <v>52075</v>
      </c>
      <c r="AW39" s="168">
        <v>95550</v>
      </c>
      <c r="AX39" s="168">
        <v>173350</v>
      </c>
      <c r="AY39" s="168">
        <v>13158</v>
      </c>
      <c r="AZ39" s="169">
        <v>0.24</v>
      </c>
      <c r="BA39" s="168">
        <v>95550</v>
      </c>
      <c r="BB39" s="292"/>
      <c r="BC39" s="168">
        <v>52075</v>
      </c>
      <c r="BD39" s="168">
        <v>90975</v>
      </c>
      <c r="BE39" s="168">
        <v>6579</v>
      </c>
      <c r="BF39" s="169">
        <v>0.24</v>
      </c>
      <c r="BG39" s="168">
        <v>52075</v>
      </c>
      <c r="BI39" s="92"/>
      <c r="BJ39" s="92"/>
      <c r="BK39" s="92"/>
      <c r="BL39" s="92"/>
      <c r="BM39" s="92"/>
      <c r="BO39" s="92"/>
      <c r="BP39" s="92"/>
      <c r="BQ39" s="92"/>
      <c r="BR39" s="92"/>
      <c r="BS39" s="92"/>
      <c r="BU39" s="92"/>
      <c r="BV39" s="92"/>
      <c r="BW39" s="92"/>
      <c r="BX39" s="92"/>
      <c r="BY39" s="92"/>
      <c r="CA39" s="92"/>
      <c r="CB39" s="92"/>
      <c r="CC39" s="92"/>
      <c r="CD39" s="92"/>
      <c r="CE39" s="92"/>
      <c r="CG39" s="92"/>
      <c r="CH39" s="92"/>
      <c r="CI39" s="92"/>
      <c r="CJ39" s="92"/>
      <c r="CK39" s="92"/>
      <c r="CM39" s="92"/>
      <c r="CN39" s="92"/>
      <c r="CO39" s="92"/>
      <c r="CP39" s="92"/>
      <c r="CQ39" s="92"/>
      <c r="CS39" s="92"/>
      <c r="CT39" s="92"/>
      <c r="CU39" s="92"/>
      <c r="CV39" s="92"/>
      <c r="CW39" s="92"/>
      <c r="DD39" s="83"/>
      <c r="DY39" s="113"/>
      <c r="EA39" s="92"/>
      <c r="EB39" s="92"/>
      <c r="EC39" s="92"/>
      <c r="ED39" s="92"/>
      <c r="EE39" s="113"/>
      <c r="EG39"/>
      <c r="EH39"/>
      <c r="EI39" s="92"/>
      <c r="EJ39" s="92"/>
      <c r="EK39" s="113"/>
      <c r="EL39" s="92"/>
      <c r="EM39" s="92"/>
      <c r="EO39" s="92"/>
      <c r="EP39" s="92"/>
      <c r="EQ39" s="113"/>
      <c r="ER39" s="92"/>
      <c r="ES39" s="92"/>
    </row>
    <row r="40" spans="1:149" x14ac:dyDescent="0.2">
      <c r="A40" s="168">
        <v>205250</v>
      </c>
      <c r="B40" s="168">
        <v>257000</v>
      </c>
      <c r="C40" s="168">
        <v>37417</v>
      </c>
      <c r="D40" s="169">
        <v>0.32</v>
      </c>
      <c r="E40" s="168">
        <f t="shared" si="33"/>
        <v>205250</v>
      </c>
      <c r="F40" s="292"/>
      <c r="G40" s="168">
        <v>106925</v>
      </c>
      <c r="H40" s="168">
        <v>132800</v>
      </c>
      <c r="I40" s="168">
        <v>18708.5</v>
      </c>
      <c r="J40" s="169">
        <v>0.32</v>
      </c>
      <c r="K40" s="168">
        <f t="shared" si="34"/>
        <v>106925</v>
      </c>
      <c r="M40" s="168">
        <v>194300</v>
      </c>
      <c r="N40" s="168">
        <f t="shared" si="35"/>
        <v>243450</v>
      </c>
      <c r="O40" s="168">
        <v>35498</v>
      </c>
      <c r="P40" s="169">
        <v>0.32</v>
      </c>
      <c r="Q40" s="168">
        <f t="shared" si="36"/>
        <v>194300</v>
      </c>
      <c r="R40" s="292"/>
      <c r="S40" s="168">
        <v>101450</v>
      </c>
      <c r="T40" s="168">
        <f t="shared" si="28"/>
        <v>126025</v>
      </c>
      <c r="U40" s="168">
        <v>17749</v>
      </c>
      <c r="V40" s="169">
        <v>0.32</v>
      </c>
      <c r="W40" s="168">
        <f t="shared" si="37"/>
        <v>101450</v>
      </c>
      <c r="Y40" s="168">
        <v>180850</v>
      </c>
      <c r="Z40" s="168">
        <f t="shared" si="29"/>
        <v>226750</v>
      </c>
      <c r="AA40" s="168">
        <v>33148</v>
      </c>
      <c r="AB40" s="169">
        <v>0.32</v>
      </c>
      <c r="AC40" s="168">
        <f t="shared" si="38"/>
        <v>180850</v>
      </c>
      <c r="AD40" s="292"/>
      <c r="AE40" s="168">
        <v>94725</v>
      </c>
      <c r="AF40" s="168">
        <f t="shared" si="30"/>
        <v>117675</v>
      </c>
      <c r="AG40" s="168">
        <v>16574</v>
      </c>
      <c r="AH40" s="169">
        <v>0.32</v>
      </c>
      <c r="AI40" s="168">
        <f t="shared" si="39"/>
        <v>94725</v>
      </c>
      <c r="AK40" s="168">
        <v>175100</v>
      </c>
      <c r="AL40" s="168">
        <f t="shared" si="31"/>
        <v>219600</v>
      </c>
      <c r="AM40" s="168">
        <v>32145</v>
      </c>
      <c r="AN40" s="169">
        <v>0.32</v>
      </c>
      <c r="AO40" s="168">
        <f t="shared" si="40"/>
        <v>175100</v>
      </c>
      <c r="AP40" s="292"/>
      <c r="AQ40" s="168">
        <v>90975</v>
      </c>
      <c r="AR40" s="168">
        <f t="shared" si="32"/>
        <v>113000</v>
      </c>
      <c r="AS40" s="168">
        <v>15915</v>
      </c>
      <c r="AT40" s="169">
        <v>0.32</v>
      </c>
      <c r="AU40" s="168">
        <f t="shared" si="41"/>
        <v>90975</v>
      </c>
      <c r="AW40" s="168">
        <v>173350</v>
      </c>
      <c r="AX40" s="168">
        <v>217400</v>
      </c>
      <c r="AY40" s="168">
        <v>31830</v>
      </c>
      <c r="AZ40" s="169">
        <v>0.32</v>
      </c>
      <c r="BA40" s="168">
        <v>173350</v>
      </c>
      <c r="BB40" s="292"/>
      <c r="BC40" s="168">
        <v>90975</v>
      </c>
      <c r="BD40" s="168">
        <v>113000</v>
      </c>
      <c r="BE40" s="168">
        <v>15915</v>
      </c>
      <c r="BF40" s="169">
        <v>0.32</v>
      </c>
      <c r="BG40" s="168">
        <v>90975</v>
      </c>
      <c r="BI40" s="92"/>
      <c r="BJ40" s="92"/>
      <c r="BK40" s="92"/>
      <c r="BL40" s="92"/>
      <c r="BM40" s="92"/>
      <c r="BO40" s="92"/>
      <c r="BP40" s="92"/>
      <c r="BQ40" s="92"/>
      <c r="BR40" s="92"/>
      <c r="BS40" s="92"/>
      <c r="BU40" s="92"/>
      <c r="BV40" s="92"/>
      <c r="BW40" s="92"/>
      <c r="BX40" s="92"/>
      <c r="BY40" s="92"/>
      <c r="CA40" s="92"/>
      <c r="CB40" s="92"/>
      <c r="CC40" s="92"/>
      <c r="CD40" s="92"/>
      <c r="CE40" s="92"/>
      <c r="CG40" s="92"/>
      <c r="CH40" s="92"/>
      <c r="CI40" s="92"/>
      <c r="CJ40" s="92"/>
      <c r="CK40" s="92"/>
      <c r="CM40" s="92"/>
      <c r="CN40" s="92"/>
      <c r="CO40" s="92"/>
      <c r="CP40" s="92"/>
      <c r="CQ40" s="92"/>
      <c r="CS40" s="92"/>
      <c r="CT40" s="92"/>
      <c r="CU40" s="92"/>
      <c r="CV40" s="92"/>
      <c r="CW40" s="92"/>
      <c r="DD40" s="83"/>
      <c r="DY40" s="113"/>
      <c r="EA40" s="92"/>
      <c r="EB40" s="92"/>
      <c r="EC40" s="92"/>
      <c r="ED40" s="92"/>
      <c r="EE40" s="113"/>
      <c r="EG40"/>
      <c r="EH40"/>
      <c r="EI40" s="92"/>
      <c r="EJ40" s="92"/>
      <c r="EK40" s="113"/>
      <c r="EL40" s="92"/>
      <c r="EM40" s="92"/>
      <c r="EO40" s="92"/>
      <c r="EP40" s="92"/>
      <c r="EQ40" s="113"/>
      <c r="ER40" s="92"/>
      <c r="ES40" s="92"/>
    </row>
    <row r="41" spans="1:149" x14ac:dyDescent="0.2">
      <c r="A41" s="168">
        <v>257000</v>
      </c>
      <c r="B41" s="168">
        <v>622650</v>
      </c>
      <c r="C41" s="168">
        <v>53977</v>
      </c>
      <c r="D41" s="169">
        <v>0.35</v>
      </c>
      <c r="E41" s="168">
        <f t="shared" si="33"/>
        <v>257000</v>
      </c>
      <c r="F41" s="292"/>
      <c r="G41" s="168">
        <v>132800</v>
      </c>
      <c r="H41" s="168">
        <v>315625</v>
      </c>
      <c r="I41" s="168">
        <v>26988.5</v>
      </c>
      <c r="J41" s="169">
        <v>0.35</v>
      </c>
      <c r="K41" s="168">
        <f t="shared" si="34"/>
        <v>132800</v>
      </c>
      <c r="L41" s="79"/>
      <c r="M41" s="168">
        <v>243450</v>
      </c>
      <c r="N41" s="168">
        <f t="shared" si="35"/>
        <v>590300</v>
      </c>
      <c r="O41" s="168">
        <v>51226</v>
      </c>
      <c r="P41" s="169">
        <v>0.35</v>
      </c>
      <c r="Q41" s="168">
        <f t="shared" si="36"/>
        <v>243450</v>
      </c>
      <c r="R41" s="292"/>
      <c r="S41" s="168">
        <v>126025</v>
      </c>
      <c r="T41" s="168">
        <f t="shared" si="28"/>
        <v>299450</v>
      </c>
      <c r="U41" s="168">
        <v>25613</v>
      </c>
      <c r="V41" s="169">
        <v>0.35</v>
      </c>
      <c r="W41" s="168">
        <f t="shared" si="37"/>
        <v>126025</v>
      </c>
      <c r="X41" s="79"/>
      <c r="Y41" s="168">
        <v>226750</v>
      </c>
      <c r="Z41" s="168">
        <f t="shared" si="29"/>
        <v>550700</v>
      </c>
      <c r="AA41" s="168">
        <v>47836</v>
      </c>
      <c r="AB41" s="169">
        <v>0.35</v>
      </c>
      <c r="AC41" s="168">
        <f t="shared" si="38"/>
        <v>226750</v>
      </c>
      <c r="AD41" s="292"/>
      <c r="AE41" s="168">
        <v>117675</v>
      </c>
      <c r="AF41" s="168">
        <f t="shared" si="30"/>
        <v>279650</v>
      </c>
      <c r="AG41" s="168">
        <v>23918</v>
      </c>
      <c r="AH41" s="169">
        <v>0.35</v>
      </c>
      <c r="AI41" s="168">
        <f t="shared" si="39"/>
        <v>117675</v>
      </c>
      <c r="AJ41" s="79"/>
      <c r="AK41" s="168">
        <v>219600</v>
      </c>
      <c r="AL41" s="168">
        <f t="shared" si="31"/>
        <v>533800</v>
      </c>
      <c r="AM41" s="168">
        <v>46385</v>
      </c>
      <c r="AN41" s="169">
        <v>0.35</v>
      </c>
      <c r="AO41" s="168">
        <f t="shared" si="40"/>
        <v>219600</v>
      </c>
      <c r="AP41" s="292"/>
      <c r="AQ41" s="168">
        <v>113000</v>
      </c>
      <c r="AR41" s="168">
        <f t="shared" si="32"/>
        <v>268525</v>
      </c>
      <c r="AS41" s="168">
        <v>22963</v>
      </c>
      <c r="AT41" s="169">
        <v>0.35</v>
      </c>
      <c r="AU41" s="168">
        <f t="shared" si="41"/>
        <v>113000</v>
      </c>
      <c r="AV41" s="79"/>
      <c r="AW41" s="168">
        <v>217400</v>
      </c>
      <c r="AX41" s="168">
        <v>528450</v>
      </c>
      <c r="AY41" s="168">
        <v>45926</v>
      </c>
      <c r="AZ41" s="169">
        <v>0.35</v>
      </c>
      <c r="BA41" s="168">
        <v>217400</v>
      </c>
      <c r="BB41" s="292"/>
      <c r="BC41" s="168">
        <v>113000</v>
      </c>
      <c r="BD41" s="168">
        <v>268525</v>
      </c>
      <c r="BE41" s="168">
        <v>22963</v>
      </c>
      <c r="BF41" s="169">
        <v>0.35</v>
      </c>
      <c r="BG41" s="168">
        <v>113000</v>
      </c>
      <c r="BH41" s="79"/>
      <c r="BI41" s="92"/>
      <c r="BJ41" s="92"/>
      <c r="BK41" s="92"/>
      <c r="BL41" s="92"/>
      <c r="BM41" s="92"/>
      <c r="BO41" s="92"/>
      <c r="BP41" s="92"/>
      <c r="BQ41" s="92"/>
      <c r="BR41" s="92"/>
      <c r="BS41" s="92"/>
      <c r="BU41" s="92"/>
      <c r="BV41" s="92"/>
      <c r="BW41" s="92"/>
      <c r="BX41" s="92"/>
      <c r="BY41" s="92"/>
      <c r="CA41" s="92"/>
      <c r="CB41" s="92"/>
      <c r="CC41" s="92"/>
      <c r="CD41" s="92"/>
      <c r="CE41" s="92"/>
      <c r="CG41" s="92"/>
      <c r="CH41" s="92"/>
      <c r="CI41" s="92"/>
      <c r="CJ41" s="92"/>
      <c r="CK41" s="92"/>
      <c r="CM41" s="92"/>
      <c r="CN41" s="92"/>
      <c r="CO41" s="92"/>
      <c r="CP41" s="92"/>
      <c r="CQ41" s="92"/>
      <c r="CS41" s="92"/>
      <c r="CT41" s="92"/>
      <c r="CU41" s="92"/>
      <c r="CV41" s="92"/>
      <c r="CW41" s="92"/>
      <c r="DD41" s="83"/>
      <c r="DY41" s="113"/>
      <c r="EA41" s="92"/>
      <c r="EB41" s="92"/>
      <c r="EC41" s="92"/>
      <c r="ED41" s="92"/>
      <c r="EE41" s="113"/>
      <c r="EG41"/>
      <c r="EH41"/>
      <c r="EI41" s="92"/>
      <c r="EJ41" s="92"/>
      <c r="EK41" s="113"/>
      <c r="EL41" s="92"/>
      <c r="EM41" s="92"/>
      <c r="EO41" s="92"/>
      <c r="EP41" s="92"/>
      <c r="EQ41" s="113"/>
      <c r="ER41" s="92"/>
      <c r="ES41" s="92"/>
    </row>
    <row r="42" spans="1:149" x14ac:dyDescent="0.2">
      <c r="A42" s="168">
        <v>622650</v>
      </c>
      <c r="B42" s="168" t="s">
        <v>1057</v>
      </c>
      <c r="C42" s="168">
        <v>181954.5</v>
      </c>
      <c r="D42" s="169">
        <v>0.37</v>
      </c>
      <c r="E42" s="168">
        <f t="shared" si="33"/>
        <v>622650</v>
      </c>
      <c r="F42" s="292"/>
      <c r="G42" s="168">
        <v>315625</v>
      </c>
      <c r="H42" s="168" t="s">
        <v>1057</v>
      </c>
      <c r="I42" s="168">
        <v>90977.25</v>
      </c>
      <c r="J42" s="169">
        <v>0.37</v>
      </c>
      <c r="K42" s="168">
        <f t="shared" si="34"/>
        <v>315625</v>
      </c>
      <c r="M42" s="168">
        <v>590300</v>
      </c>
      <c r="N42" s="168" t="s">
        <v>1057</v>
      </c>
      <c r="O42" s="168">
        <v>172623.5</v>
      </c>
      <c r="P42" s="169">
        <v>0.37</v>
      </c>
      <c r="Q42" s="168">
        <f t="shared" si="36"/>
        <v>590300</v>
      </c>
      <c r="R42" s="292"/>
      <c r="S42" s="168">
        <v>299450</v>
      </c>
      <c r="T42" s="168" t="s">
        <v>1057</v>
      </c>
      <c r="U42" s="168">
        <v>86311.75</v>
      </c>
      <c r="V42" s="169">
        <v>0.37</v>
      </c>
      <c r="W42" s="168">
        <f t="shared" si="37"/>
        <v>299450</v>
      </c>
      <c r="Y42" s="168">
        <v>550700</v>
      </c>
      <c r="Z42" s="168" t="s">
        <v>1057</v>
      </c>
      <c r="AA42" s="168">
        <v>161218.5</v>
      </c>
      <c r="AB42" s="169">
        <v>0.37</v>
      </c>
      <c r="AC42" s="168">
        <f t="shared" si="38"/>
        <v>550700</v>
      </c>
      <c r="AD42" s="292"/>
      <c r="AE42" s="168">
        <v>279650</v>
      </c>
      <c r="AF42" s="168" t="s">
        <v>1057</v>
      </c>
      <c r="AG42" s="168">
        <v>80609.25</v>
      </c>
      <c r="AH42" s="169">
        <v>0.37</v>
      </c>
      <c r="AI42" s="168">
        <f t="shared" si="39"/>
        <v>279650</v>
      </c>
      <c r="AK42" s="168">
        <v>533800</v>
      </c>
      <c r="AL42" s="168" t="s">
        <v>1057</v>
      </c>
      <c r="AM42" s="168">
        <v>156355</v>
      </c>
      <c r="AN42" s="169">
        <v>0.37</v>
      </c>
      <c r="AO42" s="168">
        <f t="shared" si="40"/>
        <v>533800</v>
      </c>
      <c r="AP42" s="292"/>
      <c r="AQ42" s="168">
        <v>268525</v>
      </c>
      <c r="AR42" s="168" t="s">
        <v>1057</v>
      </c>
      <c r="AS42" s="168">
        <v>77396.75</v>
      </c>
      <c r="AT42" s="169">
        <v>0.37</v>
      </c>
      <c r="AU42" s="168">
        <f t="shared" si="41"/>
        <v>268525</v>
      </c>
      <c r="AW42" s="168">
        <v>528450</v>
      </c>
      <c r="AX42" s="168" t="s">
        <v>1057</v>
      </c>
      <c r="AY42" s="168">
        <v>154793.5</v>
      </c>
      <c r="AZ42" s="169">
        <v>0.37</v>
      </c>
      <c r="BA42" s="168">
        <v>528450</v>
      </c>
      <c r="BB42" s="292"/>
      <c r="BC42" s="168">
        <v>268525</v>
      </c>
      <c r="BD42" s="168" t="s">
        <v>1057</v>
      </c>
      <c r="BE42" s="168">
        <v>77396.75</v>
      </c>
      <c r="BF42" s="169">
        <v>0.37</v>
      </c>
      <c r="BG42" s="168">
        <v>268525</v>
      </c>
      <c r="BI42" s="92"/>
      <c r="BJ42" s="92"/>
      <c r="BK42" s="92"/>
      <c r="BL42" s="92"/>
      <c r="BM42" s="92"/>
      <c r="BO42" s="92"/>
      <c r="BP42" s="92"/>
      <c r="BQ42" s="92"/>
      <c r="BR42" s="92"/>
      <c r="BS42" s="92"/>
      <c r="BU42" s="92"/>
      <c r="BV42" s="92"/>
      <c r="BW42" s="92"/>
      <c r="BX42" s="92"/>
      <c r="BY42" s="92"/>
      <c r="CA42" s="92"/>
      <c r="CB42" s="92"/>
      <c r="CC42" s="92"/>
      <c r="CD42" s="92"/>
      <c r="CE42" s="92"/>
      <c r="CG42" s="92"/>
      <c r="CH42" s="92"/>
      <c r="CI42" s="92"/>
      <c r="CJ42" s="92"/>
      <c r="CK42" s="92"/>
      <c r="CM42" s="92"/>
      <c r="CN42" s="92"/>
      <c r="CO42" s="92"/>
      <c r="CP42" s="92"/>
      <c r="CQ42" s="92"/>
      <c r="CS42" s="92"/>
      <c r="CT42" s="92"/>
      <c r="CU42" s="92"/>
      <c r="CV42" s="92"/>
      <c r="CW42" s="92"/>
      <c r="DD42" s="83"/>
      <c r="DY42" s="113"/>
      <c r="EA42" s="92"/>
      <c r="EB42" s="92"/>
      <c r="EC42" s="92"/>
      <c r="ED42" s="92"/>
      <c r="EE42" s="113"/>
      <c r="EG42"/>
      <c r="EH42"/>
      <c r="EI42" s="92"/>
      <c r="EJ42" s="92"/>
      <c r="EK42" s="113"/>
      <c r="EL42" s="92"/>
      <c r="EM42" s="92"/>
      <c r="EO42" s="92"/>
      <c r="EP42" s="92"/>
      <c r="EQ42" s="113"/>
      <c r="ER42" s="92"/>
      <c r="ES42" s="92"/>
    </row>
    <row r="43" spans="1:149"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103">
        <v>0</v>
      </c>
      <c r="AL43" s="103">
        <v>0</v>
      </c>
      <c r="AM43" s="103">
        <v>0</v>
      </c>
      <c r="AN43" s="106">
        <v>0</v>
      </c>
      <c r="AO43" s="103">
        <v>0</v>
      </c>
      <c r="AP43" s="290"/>
      <c r="AQ43" s="103">
        <v>0</v>
      </c>
      <c r="AR43" s="103">
        <v>0</v>
      </c>
      <c r="AS43" s="103">
        <v>0</v>
      </c>
      <c r="AT43" s="106">
        <v>0</v>
      </c>
      <c r="AU43" s="103">
        <v>0</v>
      </c>
      <c r="AW43" s="103">
        <v>0</v>
      </c>
      <c r="AX43" s="103">
        <v>0</v>
      </c>
      <c r="AY43" s="103">
        <v>0</v>
      </c>
      <c r="AZ43" s="106">
        <v>0</v>
      </c>
      <c r="BA43" s="103">
        <v>0</v>
      </c>
      <c r="BB43" s="290"/>
      <c r="BC43" s="103">
        <v>0</v>
      </c>
      <c r="BD43" s="103">
        <v>0</v>
      </c>
      <c r="BE43" s="103">
        <v>0</v>
      </c>
      <c r="BF43" s="106">
        <v>0</v>
      </c>
      <c r="BG43" s="103">
        <v>0</v>
      </c>
      <c r="BI43" s="92"/>
      <c r="BJ43" s="92"/>
      <c r="BK43" s="92"/>
      <c r="BL43" s="92"/>
      <c r="BM43" s="92"/>
      <c r="BO43" s="92"/>
      <c r="BP43" s="92"/>
      <c r="BQ43" s="92"/>
      <c r="BR43" s="92"/>
      <c r="BS43" s="92"/>
      <c r="BU43" s="92"/>
      <c r="BV43" s="92"/>
      <c r="BW43" s="92"/>
      <c r="BX43" s="92"/>
      <c r="BY43" s="92"/>
      <c r="CA43" s="92"/>
      <c r="CB43" s="92"/>
      <c r="CC43" s="92"/>
      <c r="CD43" s="92"/>
      <c r="CE43" s="92"/>
      <c r="CG43" s="92"/>
      <c r="CH43" s="92"/>
      <c r="CI43" s="92"/>
      <c r="CJ43" s="92"/>
      <c r="CK43" s="92"/>
      <c r="CM43" s="92"/>
      <c r="CN43" s="92"/>
      <c r="CO43" s="92"/>
      <c r="CP43" s="92"/>
      <c r="CQ43" s="92"/>
      <c r="CS43" s="92"/>
      <c r="CT43" s="92"/>
      <c r="CU43" s="92"/>
      <c r="CV43" s="92"/>
      <c r="CW43" s="92"/>
      <c r="DD43" s="83"/>
      <c r="DY43" s="113"/>
      <c r="EA43" s="92"/>
      <c r="EB43" s="92"/>
      <c r="EC43" s="92"/>
      <c r="ED43" s="92"/>
      <c r="EE43" s="113"/>
      <c r="EG43"/>
      <c r="EH43"/>
      <c r="EI43" s="92"/>
      <c r="EJ43" s="92"/>
      <c r="EK43" s="113"/>
      <c r="EL43" s="92"/>
      <c r="EM43" s="92"/>
      <c r="EO43" s="92"/>
      <c r="EP43" s="92"/>
      <c r="EQ43" s="113"/>
      <c r="ER43" s="92"/>
      <c r="ES43" s="92"/>
    </row>
    <row r="44" spans="1:149"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92"/>
      <c r="BC44" s="92"/>
      <c r="BD44" s="92"/>
      <c r="BE44" s="92"/>
      <c r="BF44" s="92"/>
      <c r="BG44" s="92"/>
      <c r="BI44" s="92"/>
      <c r="BJ44" s="92"/>
      <c r="BK44" s="92"/>
      <c r="BL44" s="92"/>
      <c r="BM44" s="92"/>
      <c r="BO44" s="92"/>
      <c r="BP44" s="92"/>
      <c r="BQ44" s="92"/>
      <c r="BR44" s="92"/>
      <c r="BS44" s="92"/>
      <c r="BU44" s="92"/>
      <c r="BV44" s="92"/>
      <c r="BW44" s="92"/>
      <c r="BX44" s="92"/>
      <c r="BY44" s="92"/>
      <c r="CA44" s="92"/>
      <c r="CB44" s="92"/>
      <c r="CC44" s="92"/>
      <c r="CD44" s="92"/>
      <c r="CE44" s="92"/>
      <c r="CG44" s="92"/>
      <c r="CH44" s="92"/>
      <c r="CI44" s="92"/>
      <c r="CJ44" s="92"/>
      <c r="CK44" s="92"/>
      <c r="CM44" s="92"/>
      <c r="CN44" s="92"/>
      <c r="CO44" s="92"/>
      <c r="CP44" s="92"/>
      <c r="CQ44" s="92"/>
      <c r="CS44" s="92"/>
      <c r="CT44" s="92"/>
      <c r="CU44" s="92"/>
      <c r="CV44" s="92"/>
      <c r="CW44" s="92"/>
      <c r="DD44" s="83"/>
      <c r="DY44" s="113"/>
      <c r="EA44" s="92"/>
      <c r="EB44" s="92"/>
      <c r="EC44" s="92"/>
      <c r="ED44" s="92"/>
      <c r="EE44" s="113"/>
      <c r="EG44"/>
      <c r="EH44"/>
      <c r="EI44" s="92"/>
      <c r="EJ44" s="92"/>
      <c r="EK44" s="113"/>
      <c r="EL44" s="92"/>
      <c r="EM44" s="92"/>
      <c r="EO44" s="92"/>
      <c r="EP44" s="92"/>
      <c r="EQ44" s="113"/>
      <c r="ER44" s="92"/>
      <c r="ES44" s="92"/>
    </row>
    <row r="45" spans="1:149"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92"/>
      <c r="BC45" s="92"/>
      <c r="BD45" s="92"/>
      <c r="BE45" s="92"/>
      <c r="BF45" s="92"/>
      <c r="BG45" s="92"/>
      <c r="BI45" s="92"/>
      <c r="BJ45" s="92"/>
      <c r="BK45" s="92"/>
      <c r="BL45" s="92"/>
      <c r="BM45" s="92"/>
      <c r="BO45" s="92"/>
      <c r="BP45" s="92"/>
      <c r="BQ45" s="92"/>
      <c r="BR45" s="92"/>
      <c r="BS45" s="92"/>
      <c r="BU45" s="92"/>
      <c r="BV45" s="92"/>
      <c r="BW45" s="92"/>
      <c r="BX45" s="92"/>
      <c r="BY45" s="92"/>
      <c r="CA45" s="92"/>
      <c r="CB45" s="92"/>
      <c r="CC45" s="92"/>
      <c r="CD45" s="92"/>
      <c r="CE45" s="92"/>
      <c r="CG45" s="92"/>
      <c r="CH45" s="92"/>
      <c r="CI45" s="92"/>
      <c r="CJ45" s="92"/>
      <c r="CK45" s="92"/>
      <c r="CM45" s="92"/>
      <c r="CN45" s="92"/>
      <c r="CO45" s="92"/>
      <c r="CP45" s="92"/>
      <c r="CQ45" s="92"/>
      <c r="CS45" s="92"/>
      <c r="CT45" s="92"/>
      <c r="CU45" s="92"/>
      <c r="CV45" s="92"/>
      <c r="CW45" s="92"/>
      <c r="DD45" s="83"/>
      <c r="DY45" s="113"/>
      <c r="EA45" s="92"/>
      <c r="EB45" s="92"/>
      <c r="EC45" s="92"/>
      <c r="ED45" s="92"/>
      <c r="EE45" s="113"/>
      <c r="EG45"/>
      <c r="EH45"/>
      <c r="EI45" s="92"/>
      <c r="EJ45" s="92"/>
      <c r="EK45" s="113"/>
      <c r="EL45" s="92"/>
      <c r="EM45" s="92"/>
      <c r="EO45" s="92"/>
      <c r="EP45" s="92"/>
      <c r="EQ45" s="113"/>
      <c r="ER45" s="92"/>
      <c r="ES45" s="92"/>
    </row>
    <row r="46" spans="1:149"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P46" s="111"/>
      <c r="AQ46" s="111"/>
      <c r="AR46" s="111" t="s">
        <v>1058</v>
      </c>
      <c r="AS46" s="111" t="s">
        <v>1059</v>
      </c>
      <c r="AT46" s="111" t="s">
        <v>1060</v>
      </c>
      <c r="AU46" s="111"/>
      <c r="AW46" s="111"/>
      <c r="AX46" s="111" t="s">
        <v>1058</v>
      </c>
      <c r="AY46" s="111" t="s">
        <v>1059</v>
      </c>
      <c r="AZ46" s="111" t="s">
        <v>1060</v>
      </c>
      <c r="BA46" s="111"/>
      <c r="BB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111"/>
      <c r="CZ46" s="111" t="s">
        <v>1058</v>
      </c>
      <c r="DA46" s="111" t="s">
        <v>1059</v>
      </c>
      <c r="DB46" s="111" t="s">
        <v>1060</v>
      </c>
      <c r="DC46" s="111"/>
      <c r="DD46" s="83"/>
      <c r="DE46" s="111"/>
      <c r="DF46" s="111" t="s">
        <v>1058</v>
      </c>
      <c r="DG46" s="111" t="s">
        <v>1059</v>
      </c>
      <c r="DH46" s="111" t="s">
        <v>1060</v>
      </c>
      <c r="DI46" s="111"/>
      <c r="DK46" s="111"/>
      <c r="DL46" s="111" t="s">
        <v>1058</v>
      </c>
      <c r="DM46" s="111" t="s">
        <v>1059</v>
      </c>
      <c r="DN46" s="111" t="s">
        <v>1060</v>
      </c>
      <c r="DO46" s="111"/>
      <c r="DQ46" s="111"/>
      <c r="DR46" s="111" t="s">
        <v>1058</v>
      </c>
      <c r="DS46" s="111" t="s">
        <v>1059</v>
      </c>
      <c r="DT46" s="111" t="s">
        <v>1060</v>
      </c>
      <c r="DU46" s="111"/>
      <c r="DW46" s="92" t="s">
        <v>1063</v>
      </c>
      <c r="DX46" s="114" t="s">
        <v>1064</v>
      </c>
      <c r="EA46" s="92"/>
      <c r="EB46" s="92"/>
      <c r="EC46" s="92" t="s">
        <v>1063</v>
      </c>
      <c r="ED46" s="114" t="s">
        <v>1064</v>
      </c>
      <c r="EG46"/>
      <c r="EH46"/>
      <c r="EI46" s="92" t="s">
        <v>1063</v>
      </c>
      <c r="EJ46" s="114" t="s">
        <v>1064</v>
      </c>
      <c r="EK46" s="92"/>
      <c r="EL46" s="92"/>
      <c r="EM46" s="92"/>
      <c r="EO46" s="92" t="s">
        <v>1063</v>
      </c>
      <c r="EP46" s="114" t="s">
        <v>1064</v>
      </c>
      <c r="EQ46" s="92"/>
      <c r="ER46" s="92"/>
      <c r="ES46" s="92"/>
    </row>
    <row r="47" spans="1:149"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t="e">
        <f>'2020-FORM GAO-70a'!#REF!</f>
        <v>#REF!</v>
      </c>
      <c r="AA47" s="92"/>
      <c r="AB47" s="92"/>
      <c r="AC47" s="92"/>
      <c r="AD47" s="92"/>
      <c r="AE47" s="92" t="s">
        <v>1065</v>
      </c>
      <c r="AF47" s="112" t="e">
        <f>'2020-FORM GAO-70a'!#REF!</f>
        <v>#REF!</v>
      </c>
      <c r="AG47" s="92"/>
      <c r="AH47" s="92"/>
      <c r="AI47" s="92"/>
      <c r="AK47" s="92" t="s">
        <v>1065</v>
      </c>
      <c r="AL47" s="112" t="e">
        <f>'2020-FORM GAO-70a'!#REF!</f>
        <v>#REF!</v>
      </c>
      <c r="AM47" s="92"/>
      <c r="AN47" s="92"/>
      <c r="AO47" s="92"/>
      <c r="AP47" s="92"/>
      <c r="AQ47" s="92" t="s">
        <v>1065</v>
      </c>
      <c r="AR47" s="112" t="e">
        <f>'2020-FORM GAO-70a'!#REF!</f>
        <v>#REF!</v>
      </c>
      <c r="AS47" s="92"/>
      <c r="AT47" s="92"/>
      <c r="AU47" s="92"/>
      <c r="AW47" s="92" t="s">
        <v>1065</v>
      </c>
      <c r="AX47" s="112">
        <f>'2020-FORM GAO-70a'!C97</f>
        <v>0</v>
      </c>
      <c r="AY47" s="92"/>
      <c r="AZ47" s="92"/>
      <c r="BA47" s="92"/>
      <c r="BB47" s="92"/>
      <c r="BC47" s="92" t="s">
        <v>1065</v>
      </c>
      <c r="BD47" s="112">
        <f>'2020-FORM GAO-70a'!I97</f>
        <v>0</v>
      </c>
      <c r="BE47" s="92"/>
      <c r="BF47" s="92"/>
      <c r="BG47" s="92"/>
      <c r="BI47" s="92" t="s">
        <v>1065</v>
      </c>
      <c r="BJ47" s="112">
        <f>'2019-FORM GAO-70a'!C97</f>
        <v>0</v>
      </c>
      <c r="BK47" s="92"/>
      <c r="BL47" s="92"/>
      <c r="BM47" s="92"/>
      <c r="BO47" s="92" t="s">
        <v>1065</v>
      </c>
      <c r="BP47" s="112" t="e">
        <f>#REF!</f>
        <v>#REF!</v>
      </c>
      <c r="BQ47" s="92"/>
      <c r="BR47" s="92"/>
      <c r="BS47" s="92"/>
      <c r="BU47" s="92" t="s">
        <v>1065</v>
      </c>
      <c r="BV47" s="112" t="e">
        <f>#REF!</f>
        <v>#REF!</v>
      </c>
      <c r="BW47" s="92"/>
      <c r="BX47" s="92"/>
      <c r="BY47" s="92"/>
      <c r="CA47" s="92" t="s">
        <v>1065</v>
      </c>
      <c r="CB47" s="112" t="e">
        <f>#REF!</f>
        <v>#REF!</v>
      </c>
      <c r="CC47" s="92"/>
      <c r="CD47" s="92"/>
      <c r="CE47" s="92"/>
      <c r="CG47" s="92" t="s">
        <v>1065</v>
      </c>
      <c r="CH47" s="112" t="e">
        <f>#REF!</f>
        <v>#REF!</v>
      </c>
      <c r="CI47" s="92"/>
      <c r="CJ47" s="92"/>
      <c r="CK47" s="92"/>
      <c r="CM47" s="92" t="s">
        <v>1065</v>
      </c>
      <c r="CN47" s="112" t="e">
        <f>#REF!</f>
        <v>#REF!</v>
      </c>
      <c r="CO47" s="92"/>
      <c r="CP47" s="92"/>
      <c r="CQ47" s="92"/>
      <c r="CS47" s="92" t="s">
        <v>1065</v>
      </c>
      <c r="CT47" s="112" t="e">
        <f>#REF!</f>
        <v>#REF!</v>
      </c>
      <c r="CU47" s="92"/>
      <c r="CV47" s="92"/>
      <c r="CW47" s="92"/>
      <c r="CY47" s="92" t="s">
        <v>1065</v>
      </c>
      <c r="CZ47" s="112" t="e">
        <f>#REF!</f>
        <v>#REF!</v>
      </c>
      <c r="DD47" s="83"/>
      <c r="DE47" s="92" t="s">
        <v>1065</v>
      </c>
      <c r="DF47" s="112">
        <v>15019.25</v>
      </c>
      <c r="DK47" s="92" t="s">
        <v>1065</v>
      </c>
      <c r="DL47" s="112">
        <v>1838.67</v>
      </c>
      <c r="DQ47" s="92" t="s">
        <v>1065</v>
      </c>
      <c r="DR47" s="112">
        <v>1518.54</v>
      </c>
      <c r="DW47" s="92" t="s">
        <v>1043</v>
      </c>
      <c r="DX47" s="115">
        <v>2</v>
      </c>
      <c r="DY47" s="92">
        <v>3650</v>
      </c>
      <c r="DZ47" s="92">
        <f>DX47*DY47</f>
        <v>7300</v>
      </c>
      <c r="EA47" s="92"/>
      <c r="EB47" s="92"/>
      <c r="EC47" s="92" t="s">
        <v>1043</v>
      </c>
      <c r="ED47" s="115">
        <v>2</v>
      </c>
      <c r="EE47" s="92">
        <v>3650</v>
      </c>
      <c r="EF47" s="92">
        <f>ED47*EE47</f>
        <v>7300</v>
      </c>
      <c r="EG47"/>
      <c r="EH47"/>
      <c r="EI47" s="92" t="s">
        <v>1043</v>
      </c>
      <c r="EJ47" s="115">
        <v>2</v>
      </c>
      <c r="EK47" s="92">
        <v>3650</v>
      </c>
      <c r="EL47" s="92">
        <f>EJ47*EK47</f>
        <v>7300</v>
      </c>
      <c r="EM47" s="92"/>
      <c r="EO47" s="92" t="s">
        <v>1043</v>
      </c>
      <c r="EP47" s="115">
        <v>2</v>
      </c>
      <c r="EQ47" s="92">
        <v>3650</v>
      </c>
      <c r="ER47" s="92">
        <f>EP47*EQ47</f>
        <v>7300</v>
      </c>
      <c r="ES47" s="92"/>
    </row>
    <row r="48" spans="1:149"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t="e">
        <f>AL47*AM48</f>
        <v>#REF!</v>
      </c>
      <c r="AM48" s="92">
        <v>0.5</v>
      </c>
      <c r="AN48" s="92"/>
      <c r="AO48" s="92"/>
      <c r="AP48" s="92"/>
      <c r="AQ48" s="92" t="s">
        <v>1062</v>
      </c>
      <c r="AR48" s="92" t="e">
        <f>AR47*AS48</f>
        <v>#REF!</v>
      </c>
      <c r="AS48" s="92">
        <v>0.5</v>
      </c>
      <c r="AT48" s="92"/>
      <c r="AU48" s="92"/>
      <c r="AW48" s="92" t="s">
        <v>1062</v>
      </c>
      <c r="AX48" s="92">
        <f>AX47*AY48</f>
        <v>0</v>
      </c>
      <c r="AY48" s="92">
        <v>0.5</v>
      </c>
      <c r="AZ48" s="92"/>
      <c r="BA48" s="92"/>
      <c r="BB48" s="92"/>
      <c r="BC48" s="92" t="s">
        <v>1062</v>
      </c>
      <c r="BD48" s="92">
        <f>BD47*BE48</f>
        <v>0</v>
      </c>
      <c r="BE48" s="92">
        <v>0.5</v>
      </c>
      <c r="BF48" s="92"/>
      <c r="BG48" s="92"/>
      <c r="BI48" s="92" t="s">
        <v>1062</v>
      </c>
      <c r="BJ48" s="92">
        <f>BJ47*BK48</f>
        <v>0</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D48" s="92"/>
      <c r="CE48" s="92"/>
      <c r="CG48" s="92" t="s">
        <v>1062</v>
      </c>
      <c r="CH48" s="92" t="e">
        <f>CH47*CI48</f>
        <v>#REF!</v>
      </c>
      <c r="CI48" s="92">
        <v>0.5</v>
      </c>
      <c r="CJ48" s="92"/>
      <c r="CK48" s="92"/>
      <c r="CM48" s="92" t="s">
        <v>1062</v>
      </c>
      <c r="CN48" s="92" t="e">
        <f>CN47*CO48</f>
        <v>#REF!</v>
      </c>
      <c r="CO48" s="92">
        <v>0.5</v>
      </c>
      <c r="CP48" s="92"/>
      <c r="CQ48" s="92"/>
      <c r="CS48" s="92" t="s">
        <v>1062</v>
      </c>
      <c r="CT48" s="92" t="e">
        <f>CT47*CU48</f>
        <v>#REF!</v>
      </c>
      <c r="CU48" s="92">
        <v>0.5</v>
      </c>
      <c r="CV48" s="92"/>
      <c r="CW48" s="92"/>
      <c r="CY48" s="92" t="s">
        <v>1062</v>
      </c>
      <c r="CZ48" s="92" t="e">
        <f>CZ47*DA48</f>
        <v>#REF!</v>
      </c>
      <c r="DA48" s="92">
        <v>0.5</v>
      </c>
      <c r="DD48" s="83"/>
      <c r="DE48" s="92" t="s">
        <v>1062</v>
      </c>
      <c r="DF48" s="92">
        <f>DF47*DG48</f>
        <v>7509.625</v>
      </c>
      <c r="DG48" s="92">
        <v>0.5</v>
      </c>
      <c r="DK48" s="92" t="s">
        <v>1062</v>
      </c>
      <c r="DL48" s="92">
        <f>DL47*DM48</f>
        <v>919.33500000000004</v>
      </c>
      <c r="DM48" s="92">
        <v>0.5</v>
      </c>
      <c r="DQ48" s="92" t="s">
        <v>1062</v>
      </c>
      <c r="DR48" s="92">
        <f>DR47*DS48</f>
        <v>759.27</v>
      </c>
      <c r="DS48" s="92">
        <v>0.5</v>
      </c>
      <c r="DW48" s="92" t="s">
        <v>1066</v>
      </c>
      <c r="DZ48" s="93">
        <f>DZ30-DZ47</f>
        <v>15762.59</v>
      </c>
      <c r="EA48" s="92"/>
      <c r="EB48" s="92"/>
      <c r="EC48" s="92" t="s">
        <v>1066</v>
      </c>
      <c r="ED48" s="92"/>
      <c r="EF48" s="93">
        <f>EF30-EF47</f>
        <v>15762.59</v>
      </c>
      <c r="EG48"/>
      <c r="EH48"/>
      <c r="EI48" s="92" t="s">
        <v>1066</v>
      </c>
      <c r="EJ48" s="92"/>
      <c r="EK48" s="92"/>
      <c r="EL48" s="93">
        <f>EL30-EL47</f>
        <v>14908.419999999998</v>
      </c>
      <c r="EM48" s="92"/>
      <c r="EO48" s="92" t="s">
        <v>1066</v>
      </c>
      <c r="EP48" s="92"/>
      <c r="EQ48" s="92"/>
      <c r="ER48" s="93">
        <f>ER30-ER47</f>
        <v>14908.419999999998</v>
      </c>
      <c r="ES48" s="92"/>
    </row>
    <row r="49" spans="1:149"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t="e">
        <f>Z48*AA49</f>
        <v>#REF!</v>
      </c>
      <c r="AC49" s="92"/>
      <c r="AD49" s="92"/>
      <c r="AE49" s="92" t="s">
        <v>1067</v>
      </c>
      <c r="AF49" s="92"/>
      <c r="AG49" s="113">
        <v>52</v>
      </c>
      <c r="AH49" s="116" t="e">
        <f>AF48*AG49</f>
        <v>#REF!</v>
      </c>
      <c r="AI49" s="92"/>
      <c r="AK49" s="92" t="s">
        <v>1067</v>
      </c>
      <c r="AL49" s="92"/>
      <c r="AM49" s="113">
        <v>52</v>
      </c>
      <c r="AN49" s="116" t="e">
        <f>AL48*AM49</f>
        <v>#REF!</v>
      </c>
      <c r="AO49" s="92"/>
      <c r="AP49" s="92"/>
      <c r="AQ49" s="92" t="s">
        <v>1067</v>
      </c>
      <c r="AR49" s="92"/>
      <c r="AS49" s="113">
        <v>52</v>
      </c>
      <c r="AT49" s="116" t="e">
        <f>AR48*AS49</f>
        <v>#REF!</v>
      </c>
      <c r="AU49" s="92"/>
      <c r="AW49" s="92" t="s">
        <v>1067</v>
      </c>
      <c r="AX49" s="92"/>
      <c r="AY49" s="113">
        <v>52</v>
      </c>
      <c r="AZ49" s="116">
        <f>AX48*AY49</f>
        <v>0</v>
      </c>
      <c r="BA49" s="92"/>
      <c r="BB49" s="92"/>
      <c r="BC49" s="92" t="s">
        <v>1067</v>
      </c>
      <c r="BD49" s="92"/>
      <c r="BE49" s="113">
        <v>52</v>
      </c>
      <c r="BF49" s="116">
        <f>BD48*BE49</f>
        <v>0</v>
      </c>
      <c r="BG49" s="92"/>
      <c r="BI49" s="92" t="s">
        <v>1067</v>
      </c>
      <c r="BJ49" s="92"/>
      <c r="BK49" s="113">
        <v>52</v>
      </c>
      <c r="BL49" s="116">
        <f>BJ48*BK49</f>
        <v>0</v>
      </c>
      <c r="BM49" s="92"/>
      <c r="BO49" s="92" t="s">
        <v>1067</v>
      </c>
      <c r="BP49" s="92"/>
      <c r="BQ49" s="113">
        <v>52</v>
      </c>
      <c r="BR49" s="116" t="e">
        <f>BP48*BQ49</f>
        <v>#REF!</v>
      </c>
      <c r="BS49" s="92"/>
      <c r="BU49" s="92" t="s">
        <v>1067</v>
      </c>
      <c r="BV49" s="92"/>
      <c r="BW49" s="113">
        <v>52</v>
      </c>
      <c r="BX49" s="116" t="e">
        <f>BV48*BW49</f>
        <v>#REF!</v>
      </c>
      <c r="BY49" s="92"/>
      <c r="CA49" s="92" t="s">
        <v>1067</v>
      </c>
      <c r="CB49" s="92"/>
      <c r="CC49" s="113">
        <v>52</v>
      </c>
      <c r="CD49" s="116" t="e">
        <f>CB48*CC49</f>
        <v>#REF!</v>
      </c>
      <c r="CE49" s="92"/>
      <c r="CG49" s="92" t="s">
        <v>1067</v>
      </c>
      <c r="CH49" s="92"/>
      <c r="CI49" s="113">
        <v>52</v>
      </c>
      <c r="CJ49" s="116" t="e">
        <f>CH48*CI49</f>
        <v>#REF!</v>
      </c>
      <c r="CK49" s="92"/>
      <c r="CM49" s="92" t="s">
        <v>1067</v>
      </c>
      <c r="CN49" s="92"/>
      <c r="CO49" s="113">
        <v>52</v>
      </c>
      <c r="CP49" s="116" t="e">
        <f>CN48*CO49</f>
        <v>#REF!</v>
      </c>
      <c r="CQ49" s="92"/>
      <c r="CS49" s="92" t="s">
        <v>1067</v>
      </c>
      <c r="CT49" s="92"/>
      <c r="CU49" s="113">
        <v>52</v>
      </c>
      <c r="CV49" s="116" t="e">
        <f>CT48*CU49</f>
        <v>#REF!</v>
      </c>
      <c r="CW49" s="92"/>
      <c r="CY49" s="92" t="s">
        <v>1067</v>
      </c>
      <c r="DA49" s="113">
        <v>52</v>
      </c>
      <c r="DB49" s="116" t="e">
        <f>CZ48*DA49</f>
        <v>#REF!</v>
      </c>
      <c r="DD49" s="83"/>
      <c r="DE49" s="92" t="s">
        <v>1067</v>
      </c>
      <c r="DG49" s="113">
        <v>52</v>
      </c>
      <c r="DH49" s="116">
        <f>DF48*DG49</f>
        <v>390500.5</v>
      </c>
      <c r="DK49" s="92" t="s">
        <v>1067</v>
      </c>
      <c r="DM49" s="113">
        <v>52</v>
      </c>
      <c r="DN49" s="116">
        <f>DL48*DM49</f>
        <v>47805.42</v>
      </c>
      <c r="DS49" s="113">
        <v>52</v>
      </c>
      <c r="DT49" s="116">
        <f>DR48*DS49</f>
        <v>39482.04</v>
      </c>
      <c r="DW49" s="92" t="s">
        <v>1068</v>
      </c>
      <c r="DX49" s="117">
        <f>IF($DX$46="S",VLOOKUP($DZ$48,$DW$7:$EA$13,5,TRUE),VLOOKUP($DZ$48,$DW$19:$EA$25,5,TRUE))</f>
        <v>15750</v>
      </c>
      <c r="DZ49" s="92">
        <f>DZ48-DX49</f>
        <v>12.590000000000146</v>
      </c>
      <c r="EA49" s="118"/>
      <c r="EB49" s="92"/>
      <c r="EC49" s="92" t="s">
        <v>1068</v>
      </c>
      <c r="ED49" s="117">
        <f>IF($ED$46="S",VLOOKUP($EF$48,$EC$7:$EG$13,5,TRUE),VLOOKUP($EF$48,$EC$19:$EG$25,5,TRUE))</f>
        <v>8000</v>
      </c>
      <c r="EF49" s="92">
        <f>EF48-ED49</f>
        <v>7762.59</v>
      </c>
      <c r="EG49"/>
      <c r="EH49"/>
      <c r="EI49" s="92" t="s">
        <v>1068</v>
      </c>
      <c r="EJ49" s="117">
        <f>IF($EJ$46="S",VLOOKUP($EL$48,$EI$7:$EM$13,5,TRUE),VLOOKUP($EL$48,$EI$19:$EM$25,5,TRUE))</f>
        <v>8000</v>
      </c>
      <c r="EK49" s="92"/>
      <c r="EL49" s="92">
        <f>EL48-EJ49</f>
        <v>6908.4199999999983</v>
      </c>
      <c r="EM49" s="92"/>
      <c r="EO49" s="92" t="s">
        <v>1068</v>
      </c>
      <c r="EP49" s="117">
        <f>IF($EJ$46="S",VLOOKUP($EL$48,$EI$7:$EM$13,5,TRUE),VLOOKUP($EL$48,$EI$19:$EM$25,5,TRUE))</f>
        <v>8000</v>
      </c>
      <c r="EQ49" s="92"/>
      <c r="ER49" s="92">
        <f>ER48-EP49</f>
        <v>6908.4199999999983</v>
      </c>
      <c r="ES49" s="92"/>
    </row>
    <row r="50" spans="1:149"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t="e">
        <f>'2020-FORM GAO-70a'!#REF!</f>
        <v>#REF!</v>
      </c>
      <c r="AA50" s="92"/>
      <c r="AB50" s="92"/>
      <c r="AC50" s="92"/>
      <c r="AD50" s="92"/>
      <c r="AE50" s="92" t="s">
        <v>1063</v>
      </c>
      <c r="AF50" s="114" t="e">
        <f>'2020-FORM GAO-70a'!#REF!</f>
        <v>#REF!</v>
      </c>
      <c r="AG50" s="92"/>
      <c r="AH50" s="92"/>
      <c r="AI50" s="92"/>
      <c r="AK50" s="92" t="s">
        <v>1063</v>
      </c>
      <c r="AL50" s="114" t="e">
        <f>'2020-FORM GAO-70a'!#REF!</f>
        <v>#REF!</v>
      </c>
      <c r="AM50" s="92"/>
      <c r="AN50" s="92"/>
      <c r="AO50" s="92"/>
      <c r="AP50" s="92"/>
      <c r="AQ50" s="92" t="s">
        <v>1063</v>
      </c>
      <c r="AR50" s="114" t="e">
        <f>'2020-FORM GAO-70a'!#REF!</f>
        <v>#REF!</v>
      </c>
      <c r="AS50" s="92"/>
      <c r="AT50" s="92"/>
      <c r="AU50" s="92"/>
      <c r="AW50" s="92" t="s">
        <v>1063</v>
      </c>
      <c r="AX50" s="114">
        <f>'2020-FORM GAO-70a'!D7</f>
        <v>0</v>
      </c>
      <c r="AY50" s="92"/>
      <c r="AZ50" s="92"/>
      <c r="BA50" s="92"/>
      <c r="BB50" s="92"/>
      <c r="BC50" s="92" t="s">
        <v>1063</v>
      </c>
      <c r="BD50" s="114">
        <f>'2020-FORM GAO-70a'!J9</f>
        <v>0</v>
      </c>
      <c r="BE50" s="92"/>
      <c r="BF50" s="92"/>
      <c r="BG50" s="92"/>
      <c r="BI50" s="92" t="s">
        <v>1063</v>
      </c>
      <c r="BJ50" s="114">
        <f>'2019-FORM GAO-70a'!D9</f>
        <v>0</v>
      </c>
      <c r="BK50" s="92"/>
      <c r="BL50" s="92"/>
      <c r="BM50" s="92"/>
      <c r="BO50" s="92" t="s">
        <v>1063</v>
      </c>
      <c r="BP50" s="114" t="e">
        <f>#REF!</f>
        <v>#REF!</v>
      </c>
      <c r="BQ50" s="92"/>
      <c r="BR50" s="92"/>
      <c r="BS50" s="92"/>
      <c r="BU50" s="92" t="s">
        <v>1063</v>
      </c>
      <c r="BV50" s="114" t="e">
        <f>#REF!</f>
        <v>#REF!</v>
      </c>
      <c r="BW50" s="92"/>
      <c r="BX50" s="92"/>
      <c r="BY50" s="92"/>
      <c r="CA50" s="92" t="s">
        <v>1063</v>
      </c>
      <c r="CB50" s="114" t="e">
        <f>#REF!</f>
        <v>#REF!</v>
      </c>
      <c r="CC50" s="92"/>
      <c r="CD50" s="92"/>
      <c r="CE50" s="92"/>
      <c r="CG50" s="92" t="s">
        <v>1063</v>
      </c>
      <c r="CH50" s="114" t="e">
        <f>#REF!</f>
        <v>#REF!</v>
      </c>
      <c r="CI50" s="92"/>
      <c r="CJ50" s="92"/>
      <c r="CK50" s="92"/>
      <c r="CM50" s="92" t="s">
        <v>1063</v>
      </c>
      <c r="CN50" s="114" t="e">
        <f>#REF!</f>
        <v>#REF!</v>
      </c>
      <c r="CO50" s="92"/>
      <c r="CP50" s="92"/>
      <c r="CQ50" s="92"/>
      <c r="CS50" s="92" t="s">
        <v>1063</v>
      </c>
      <c r="CT50" s="114" t="e">
        <f>#REF!</f>
        <v>#REF!</v>
      </c>
      <c r="CU50" s="92"/>
      <c r="CV50" s="92"/>
      <c r="CW50" s="92"/>
      <c r="CY50" s="92" t="s">
        <v>1063</v>
      </c>
      <c r="CZ50" s="114" t="e">
        <f>#REF!</f>
        <v>#REF!</v>
      </c>
      <c r="DD50" s="83"/>
      <c r="DE50" s="92" t="s">
        <v>1063</v>
      </c>
      <c r="DF50" s="114" t="s">
        <v>1069</v>
      </c>
      <c r="DK50" s="92" t="s">
        <v>1063</v>
      </c>
      <c r="DL50" s="114" t="s">
        <v>1064</v>
      </c>
      <c r="DQ50" s="92" t="s">
        <v>1063</v>
      </c>
      <c r="DR50" s="114" t="s">
        <v>1069</v>
      </c>
      <c r="DW50" s="92" t="s">
        <v>1070</v>
      </c>
      <c r="DX50" s="117">
        <f>IF($DX$46="S",VLOOKUP($DZ$48,$DW$7:$EA$13,4,TRUE),VLOOKUP($DZ$48,$DW$19:$EA$25,4,TRUE))</f>
        <v>0.1</v>
      </c>
      <c r="DY50" s="119" t="s">
        <v>0</v>
      </c>
      <c r="DZ50" s="92">
        <f>DZ49*DX50</f>
        <v>1.2590000000000146</v>
      </c>
      <c r="EA50" s="92"/>
      <c r="EB50" s="92"/>
      <c r="EC50" s="92" t="s">
        <v>1070</v>
      </c>
      <c r="ED50" s="117">
        <f>IF($ED$46="S",VLOOKUP($EF$48,$EC$7:$EG$13,4,TRUE),VLOOKUP($EF$48,$EC$19:$EG$25,4,TRUE))</f>
        <v>0.1</v>
      </c>
      <c r="EE50" s="119" t="s">
        <v>0</v>
      </c>
      <c r="EF50" s="92">
        <f>EF49*ED50</f>
        <v>776.25900000000001</v>
      </c>
      <c r="EG50"/>
      <c r="EH50"/>
      <c r="EI50" s="92" t="s">
        <v>1070</v>
      </c>
      <c r="EJ50" s="117">
        <f>IF($EJ$46="S",VLOOKUP($EL$48,$EI$7:$EM$13,4,TRUE),VLOOKUP($EL$48,$EI$19:$EM$25,4,TRUE))</f>
        <v>0.1</v>
      </c>
      <c r="EK50" s="119" t="s">
        <v>0</v>
      </c>
      <c r="EL50" s="92">
        <f>EL49*EJ50</f>
        <v>690.84199999999987</v>
      </c>
      <c r="EM50" s="92"/>
      <c r="EO50" s="92" t="s">
        <v>1070</v>
      </c>
      <c r="EP50" s="117">
        <f>IF($EJ$46="S",VLOOKUP($EL$48,$EI$7:$EM$13,4,TRUE),VLOOKUP($EL$48,$EI$19:$EM$25,4,TRUE))</f>
        <v>0.1</v>
      </c>
      <c r="EQ50" s="119" t="s">
        <v>0</v>
      </c>
      <c r="ER50" s="92">
        <f>ER49*EP50</f>
        <v>690.84199999999987</v>
      </c>
      <c r="ES50" s="92"/>
    </row>
    <row r="51" spans="1:149"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4300</v>
      </c>
      <c r="P51" s="92" t="e">
        <f>N51*O51</f>
        <v>#REF!</v>
      </c>
      <c r="Q51" s="92"/>
      <c r="R51" s="92"/>
      <c r="S51" s="92" t="s">
        <v>1043</v>
      </c>
      <c r="T51" s="115" t="e">
        <f>'2020-FORM GAO-70a'!#REF!</f>
        <v>#REF!</v>
      </c>
      <c r="U51" s="92">
        <v>4200</v>
      </c>
      <c r="V51" s="92" t="e">
        <f>T51*U51</f>
        <v>#REF!</v>
      </c>
      <c r="W51" s="92"/>
      <c r="Y51" s="92" t="s">
        <v>1043</v>
      </c>
      <c r="Z51" s="115" t="e">
        <f>'2020-FORM GAO-70a'!#REF!</f>
        <v>#REF!</v>
      </c>
      <c r="AA51" s="92">
        <v>4300</v>
      </c>
      <c r="AB51" s="92" t="e">
        <f>Z51*AA51</f>
        <v>#REF!</v>
      </c>
      <c r="AC51" s="92"/>
      <c r="AD51" s="92"/>
      <c r="AE51" s="92" t="s">
        <v>1043</v>
      </c>
      <c r="AF51" s="115" t="e">
        <f>'2020-FORM GAO-70a'!#REF!</f>
        <v>#REF!</v>
      </c>
      <c r="AG51" s="92">
        <v>4200</v>
      </c>
      <c r="AH51" s="92" t="e">
        <f>AF51*AG51</f>
        <v>#REF!</v>
      </c>
      <c r="AI51" s="92"/>
      <c r="AK51" s="92" t="s">
        <v>1043</v>
      </c>
      <c r="AL51" s="115" t="e">
        <f>'2020-FORM GAO-70a'!#REF!</f>
        <v>#REF!</v>
      </c>
      <c r="AM51" s="92">
        <v>4200</v>
      </c>
      <c r="AN51" s="92" t="e">
        <f>AL51*AM51</f>
        <v>#REF!</v>
      </c>
      <c r="AO51" s="92"/>
      <c r="AP51" s="92"/>
      <c r="AQ51" s="92" t="s">
        <v>1043</v>
      </c>
      <c r="AR51" s="115" t="e">
        <f>'2020-FORM GAO-70a'!#REF!</f>
        <v>#REF!</v>
      </c>
      <c r="AS51" s="92">
        <v>4200</v>
      </c>
      <c r="AT51" s="92" t="e">
        <f>AR51*AS51</f>
        <v>#REF!</v>
      </c>
      <c r="AU51" s="92"/>
      <c r="AW51" s="92" t="s">
        <v>1043</v>
      </c>
      <c r="AX51" s="115">
        <f>'2020-FORM GAO-70a'!D14</f>
        <v>0</v>
      </c>
      <c r="AY51" s="92">
        <v>4200</v>
      </c>
      <c r="AZ51" s="92">
        <f>AX51*AY51</f>
        <v>0</v>
      </c>
      <c r="BA51" s="92"/>
      <c r="BB51" s="92"/>
      <c r="BC51" s="92" t="s">
        <v>1043</v>
      </c>
      <c r="BD51" s="115">
        <f>'2020-FORM GAO-70a'!J11</f>
        <v>0</v>
      </c>
      <c r="BE51" s="92">
        <v>4200</v>
      </c>
      <c r="BF51" s="92">
        <f>BD51*BE51</f>
        <v>0</v>
      </c>
      <c r="BG51" s="92"/>
      <c r="BI51" s="92" t="s">
        <v>1043</v>
      </c>
      <c r="BJ51" s="115">
        <f>'2019-FORM GAO-70a'!D11</f>
        <v>0</v>
      </c>
      <c r="BK51" s="92">
        <v>4200</v>
      </c>
      <c r="BL51" s="92">
        <f>BJ51*BK51</f>
        <v>0</v>
      </c>
      <c r="BM51" s="92"/>
      <c r="BO51" s="92" t="s">
        <v>1043</v>
      </c>
      <c r="BP51" s="115" t="e">
        <f>#REF!</f>
        <v>#REF!</v>
      </c>
      <c r="BQ51" s="92">
        <v>4150</v>
      </c>
      <c r="BR51" s="92" t="e">
        <f>BP51*BQ51</f>
        <v>#REF!</v>
      </c>
      <c r="BS51" s="92"/>
      <c r="BU51" s="92" t="s">
        <v>1043</v>
      </c>
      <c r="BV51" s="115" t="e">
        <f>#REF!</f>
        <v>#REF!</v>
      </c>
      <c r="BW51" s="92">
        <v>4050</v>
      </c>
      <c r="BX51" s="92" t="e">
        <f>BV51*BW51</f>
        <v>#REF!</v>
      </c>
      <c r="BY51" s="92"/>
      <c r="CA51" s="92" t="s">
        <v>1043</v>
      </c>
      <c r="CB51" s="115" t="e">
        <f>#REF!</f>
        <v>#REF!</v>
      </c>
      <c r="CC51" s="92">
        <v>4050</v>
      </c>
      <c r="CD51" s="92" t="e">
        <f>CB51*CC51</f>
        <v>#REF!</v>
      </c>
      <c r="CE51" s="92"/>
      <c r="CG51" s="92" t="s">
        <v>1043</v>
      </c>
      <c r="CH51" s="115" t="e">
        <f>#REF!</f>
        <v>#REF!</v>
      </c>
      <c r="CI51" s="92">
        <v>4000</v>
      </c>
      <c r="CJ51" s="92" t="e">
        <f>CH51*CI51</f>
        <v>#REF!</v>
      </c>
      <c r="CK51" s="92"/>
      <c r="CM51" s="92" t="s">
        <v>1043</v>
      </c>
      <c r="CN51" s="115" t="e">
        <f>#REF!</f>
        <v>#REF!</v>
      </c>
      <c r="CO51" s="92">
        <v>3950</v>
      </c>
      <c r="CP51" s="92" t="e">
        <f>CN51*CO51</f>
        <v>#REF!</v>
      </c>
      <c r="CQ51" s="92"/>
      <c r="CS51" s="92" t="s">
        <v>1043</v>
      </c>
      <c r="CT51" s="115" t="e">
        <f>#REF!</f>
        <v>#REF!</v>
      </c>
      <c r="CU51" s="92">
        <v>3900</v>
      </c>
      <c r="CV51" s="92" t="e">
        <f>CT51*CU51</f>
        <v>#REF!</v>
      </c>
      <c r="CW51" s="92"/>
      <c r="CY51" s="92" t="s">
        <v>1043</v>
      </c>
      <c r="CZ51" s="115" t="e">
        <f>#REF!</f>
        <v>#REF!</v>
      </c>
      <c r="DA51" s="92">
        <v>3800</v>
      </c>
      <c r="DB51" s="92" t="e">
        <f>CZ51*DA51</f>
        <v>#REF!</v>
      </c>
      <c r="DD51" s="83"/>
      <c r="DE51" s="92" t="s">
        <v>1043</v>
      </c>
      <c r="DF51" s="115">
        <v>0</v>
      </c>
      <c r="DG51" s="92">
        <v>3700</v>
      </c>
      <c r="DH51" s="92">
        <f>DF51*DG51</f>
        <v>0</v>
      </c>
      <c r="DK51" s="92" t="s">
        <v>1043</v>
      </c>
      <c r="DL51" s="115">
        <v>0</v>
      </c>
      <c r="DM51" s="92">
        <v>3650</v>
      </c>
      <c r="DN51" s="92">
        <f>DL51*DM51</f>
        <v>0</v>
      </c>
      <c r="DQ51" s="92" t="s">
        <v>1043</v>
      </c>
      <c r="DR51" s="115">
        <v>2</v>
      </c>
      <c r="DS51" s="92">
        <v>3650</v>
      </c>
      <c r="DT51" s="92">
        <f>DR51*DS51</f>
        <v>7300</v>
      </c>
      <c r="DW51" s="92" t="s">
        <v>1</v>
      </c>
      <c r="DX51" s="117">
        <f>IF($DX$46="S",VLOOKUP($DZ$48,$DW$7:$EA$13,3,TRUE),VLOOKUP($DZ$48,$DW$19:$EA$25,3,TRUE))</f>
        <v>0</v>
      </c>
      <c r="DY51" s="119" t="s">
        <v>2</v>
      </c>
      <c r="DZ51" s="92">
        <f>DZ50+DX51</f>
        <v>1.2590000000000146</v>
      </c>
      <c r="EA51" s="92"/>
      <c r="EB51" s="92"/>
      <c r="EC51" s="92" t="s">
        <v>1</v>
      </c>
      <c r="ED51" s="117">
        <f>IF($ED$46="S",VLOOKUP($EF$48,$EC$7:$EG$13,3,TRUE),VLOOKUP($EF$48,$EC$19:$EG$25,3,TRUE))</f>
        <v>0</v>
      </c>
      <c r="EE51" s="119" t="s">
        <v>2</v>
      </c>
      <c r="EF51" s="92">
        <f>EF50+ED51</f>
        <v>776.25900000000001</v>
      </c>
      <c r="EG51"/>
      <c r="EH51"/>
      <c r="EI51" s="92" t="s">
        <v>1</v>
      </c>
      <c r="EJ51" s="117">
        <f>IF($EJ$46="S",VLOOKUP($EL$48,$EI$7:$EM$13,3,TRUE),VLOOKUP($EL$48,$EI$19:$EM$25,3,TRUE))</f>
        <v>0</v>
      </c>
      <c r="EK51" s="119" t="s">
        <v>2</v>
      </c>
      <c r="EL51" s="92">
        <f>EL50+EJ51</f>
        <v>690.84199999999987</v>
      </c>
      <c r="EM51" s="92"/>
      <c r="EO51" s="92" t="s">
        <v>1</v>
      </c>
      <c r="EP51" s="117">
        <f>IF($EJ$46="S",VLOOKUP($EL$48,$EI$7:$EM$13,3,TRUE),VLOOKUP($EL$48,$EI$19:$EM$25,3,TRUE))</f>
        <v>0</v>
      </c>
      <c r="EQ51" s="119" t="s">
        <v>2</v>
      </c>
      <c r="ER51" s="92">
        <f>ER50+EP51</f>
        <v>690.84199999999987</v>
      </c>
      <c r="ES51" s="92"/>
    </row>
    <row r="52" spans="1:149"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t="e">
        <f>AB49-AB51</f>
        <v>#REF!</v>
      </c>
      <c r="AC52" s="92"/>
      <c r="AD52" s="92"/>
      <c r="AE52" s="92" t="s">
        <v>1066</v>
      </c>
      <c r="AF52" s="92"/>
      <c r="AG52" s="92"/>
      <c r="AH52" s="93" t="e">
        <f>AH49-AH51</f>
        <v>#REF!</v>
      </c>
      <c r="AI52" s="92"/>
      <c r="AK52" s="92" t="s">
        <v>1066</v>
      </c>
      <c r="AL52" s="92"/>
      <c r="AM52" s="92"/>
      <c r="AN52" s="93" t="e">
        <f>AN49-AN51</f>
        <v>#REF!</v>
      </c>
      <c r="AO52" s="92"/>
      <c r="AP52" s="92"/>
      <c r="AQ52" s="92" t="s">
        <v>1066</v>
      </c>
      <c r="AR52" s="92"/>
      <c r="AS52" s="92"/>
      <c r="AT52" s="93" t="e">
        <f>AT49-AT51</f>
        <v>#REF!</v>
      </c>
      <c r="AU52" s="92"/>
      <c r="AW52" s="92" t="s">
        <v>1066</v>
      </c>
      <c r="AX52" s="92"/>
      <c r="AY52" s="92"/>
      <c r="AZ52" s="93">
        <f>AZ49-AZ51</f>
        <v>0</v>
      </c>
      <c r="BA52" s="92"/>
      <c r="BB52" s="92"/>
      <c r="BC52" s="92" t="s">
        <v>1066</v>
      </c>
      <c r="BD52" s="92"/>
      <c r="BE52" s="92"/>
      <c r="BF52" s="93">
        <f>BF49-BF51</f>
        <v>0</v>
      </c>
      <c r="BG52" s="92"/>
      <c r="BI52" s="92" t="s">
        <v>1066</v>
      </c>
      <c r="BJ52" s="92"/>
      <c r="BK52" s="92"/>
      <c r="BL52" s="93">
        <f>BL49-BL51</f>
        <v>0</v>
      </c>
      <c r="BM52" s="92"/>
      <c r="BO52" s="92" t="s">
        <v>1066</v>
      </c>
      <c r="BP52" s="92"/>
      <c r="BQ52" s="92"/>
      <c r="BR52" s="93" t="e">
        <f>BR49-BR51</f>
        <v>#REF!</v>
      </c>
      <c r="BS52" s="92"/>
      <c r="BU52" s="92" t="s">
        <v>1066</v>
      </c>
      <c r="BV52" s="92"/>
      <c r="BW52" s="92"/>
      <c r="BX52" s="93" t="e">
        <f>BX49-BX51</f>
        <v>#REF!</v>
      </c>
      <c r="BY52" s="92"/>
      <c r="CA52" s="92" t="s">
        <v>1066</v>
      </c>
      <c r="CB52" s="92"/>
      <c r="CC52" s="92"/>
      <c r="CD52" s="93" t="e">
        <f>CD49-CD51</f>
        <v>#REF!</v>
      </c>
      <c r="CE52" s="92"/>
      <c r="CG52" s="92" t="s">
        <v>1066</v>
      </c>
      <c r="CH52" s="92"/>
      <c r="CI52" s="92"/>
      <c r="CJ52" s="93" t="e">
        <f>CJ49-CJ51</f>
        <v>#REF!</v>
      </c>
      <c r="CK52" s="92"/>
      <c r="CM52" s="92" t="s">
        <v>1066</v>
      </c>
      <c r="CN52" s="92"/>
      <c r="CO52" s="92"/>
      <c r="CP52" s="93" t="e">
        <f>CP49-CP51</f>
        <v>#REF!</v>
      </c>
      <c r="CQ52" s="92"/>
      <c r="CS52" s="92" t="s">
        <v>1066</v>
      </c>
      <c r="CT52" s="92"/>
      <c r="CU52" s="92"/>
      <c r="CV52" s="93" t="e">
        <f>CV49-CV51</f>
        <v>#REF!</v>
      </c>
      <c r="CW52" s="92"/>
      <c r="CY52" s="92" t="s">
        <v>1066</v>
      </c>
      <c r="DB52" s="93" t="e">
        <f>DB49-DB51</f>
        <v>#REF!</v>
      </c>
      <c r="DD52" s="83"/>
      <c r="DE52" s="92" t="s">
        <v>1066</v>
      </c>
      <c r="DH52" s="93">
        <f>DH49-DH51</f>
        <v>390500.5</v>
      </c>
      <c r="DK52" s="92" t="s">
        <v>1066</v>
      </c>
      <c r="DN52" s="93">
        <f>DN49-DN51</f>
        <v>47805.42</v>
      </c>
      <c r="DQ52" s="92" t="s">
        <v>1066</v>
      </c>
      <c r="DT52" s="93">
        <f>DT49-DT51</f>
        <v>32182.04</v>
      </c>
      <c r="DW52" s="92" t="s">
        <v>3</v>
      </c>
      <c r="DX52" s="92">
        <f>DZ51/DY52</f>
        <v>4.6629629629630166E-2</v>
      </c>
      <c r="DY52" s="113">
        <v>27</v>
      </c>
      <c r="EA52" s="92"/>
      <c r="EB52" s="92"/>
      <c r="EC52" s="92" t="s">
        <v>3</v>
      </c>
      <c r="ED52" s="92">
        <f>EF51/EE52</f>
        <v>28.750333333333334</v>
      </c>
      <c r="EE52" s="113">
        <v>27</v>
      </c>
      <c r="EG52"/>
      <c r="EH52"/>
      <c r="EI52" s="92" t="s">
        <v>3</v>
      </c>
      <c r="EJ52" s="92">
        <f>EL51/EK52</f>
        <v>26.570846153846148</v>
      </c>
      <c r="EK52" s="113">
        <v>26</v>
      </c>
      <c r="EL52" s="92"/>
      <c r="EM52" s="92"/>
      <c r="EO52" s="92" t="s">
        <v>3</v>
      </c>
      <c r="EP52" s="92">
        <f>ER51/EQ52</f>
        <v>26.570846153846148</v>
      </c>
      <c r="EQ52" s="113">
        <v>26</v>
      </c>
      <c r="ER52" s="92"/>
      <c r="ES52" s="92"/>
    </row>
    <row r="53" spans="1:149" ht="13.5" thickBot="1" x14ac:dyDescent="0.25">
      <c r="A53" s="92" t="s">
        <v>1068</v>
      </c>
      <c r="B53" s="117" t="e">
        <f>IF(D52&lt;0,0,IF($AX$50="S",VLOOKUP($AZ$52,$AW$7:$BA$14,5,TRUE),VLOOKUP($AZ$52,$AW$21:$BA$28,5,TRUE)))</f>
        <v>#REF!</v>
      </c>
      <c r="C53" s="92"/>
      <c r="D53" s="92" t="e">
        <f>D52-B53</f>
        <v>#REF!</v>
      </c>
      <c r="E53" s="92"/>
      <c r="F53" s="92"/>
      <c r="G53" s="92" t="s">
        <v>1068</v>
      </c>
      <c r="H53" s="117" t="e">
        <f>IF(J52&lt;0,0,IF($AX$50="S",VLOOKUP($AZ$52,$AW$7:$BA$14,5,TRUE),VLOOKUP($AZ$52,$AW$21:$BA$28,5,TRUE)))</f>
        <v>#REF!</v>
      </c>
      <c r="I53" s="92"/>
      <c r="J53" s="92" t="e">
        <f>J52-H53</f>
        <v>#REF!</v>
      </c>
      <c r="K53" s="92"/>
      <c r="M53" s="92" t="s">
        <v>1068</v>
      </c>
      <c r="N53" s="117" t="e">
        <f>IF(P52&lt;0,0,IF($AX$50="S",VLOOKUP($AZ$52,$AW$7:$BA$14,5,TRUE),VLOOKUP($AZ$52,$AW$21:$BA$28,5,TRUE)))</f>
        <v>#REF!</v>
      </c>
      <c r="O53" s="92"/>
      <c r="P53" s="92" t="e">
        <f>P52-N53</f>
        <v>#REF!</v>
      </c>
      <c r="Q53" s="92"/>
      <c r="R53" s="92"/>
      <c r="S53" s="92" t="s">
        <v>1068</v>
      </c>
      <c r="T53" s="117" t="e">
        <f>IF(V52&lt;0,0,IF($AX$50="S",VLOOKUP($AZ$52,$AW$7:$BA$14,5,TRUE),VLOOKUP($AZ$52,$AW$21:$BA$28,5,TRUE)))</f>
        <v>#REF!</v>
      </c>
      <c r="U53" s="92"/>
      <c r="V53" s="92" t="e">
        <f>V52-T53</f>
        <v>#REF!</v>
      </c>
      <c r="W53" s="92"/>
      <c r="Y53" s="92" t="s">
        <v>1068</v>
      </c>
      <c r="Z53" s="117" t="e">
        <f>IF(AB52&lt;0,0,IF($AX$50="S",VLOOKUP($AZ$52,$AW$7:$BA$14,5,TRUE),VLOOKUP($AZ$52,$AW$21:$BA$28,5,TRUE)))</f>
        <v>#REF!</v>
      </c>
      <c r="AA53" s="92"/>
      <c r="AB53" s="92" t="e">
        <f>AB52-Z53</f>
        <v>#REF!</v>
      </c>
      <c r="AC53" s="92"/>
      <c r="AD53" s="92"/>
      <c r="AE53" s="92" t="s">
        <v>1068</v>
      </c>
      <c r="AF53" s="117" t="e">
        <f>IF(AH52&lt;0,0,IF($AX$50="S",VLOOKUP($AZ$52,$AW$7:$BA$14,5,TRUE),VLOOKUP($AZ$52,$AW$21:$BA$28,5,TRUE)))</f>
        <v>#REF!</v>
      </c>
      <c r="AG53" s="92"/>
      <c r="AH53" s="92" t="e">
        <f>AH52-AF53</f>
        <v>#REF!</v>
      </c>
      <c r="AI53" s="92"/>
      <c r="AK53" s="92" t="s">
        <v>1068</v>
      </c>
      <c r="AL53" s="117" t="e">
        <f>IF(AN52&lt;0,0,IF($AX$50="S",VLOOKUP($AZ$52,$AW$7:$BA$14,5,TRUE),VLOOKUP($AZ$52,$AW$21:$BA$28,5,TRUE)))</f>
        <v>#REF!</v>
      </c>
      <c r="AM53" s="92"/>
      <c r="AN53" s="92" t="e">
        <f>AN52-AL53</f>
        <v>#REF!</v>
      </c>
      <c r="AO53" s="92"/>
      <c r="AP53" s="92"/>
      <c r="AQ53" s="92" t="s">
        <v>1068</v>
      </c>
      <c r="AR53" s="117" t="e">
        <f>IF(AT52&lt;0,0,IF($AX$50="S",VLOOKUP($AZ$52,$AW$7:$BA$14,5,TRUE),VLOOKUP($AZ$52,$AW$21:$BA$28,5,TRUE)))</f>
        <v>#REF!</v>
      </c>
      <c r="AS53" s="92"/>
      <c r="AT53" s="92" t="e">
        <f>AT52-AR53</f>
        <v>#REF!</v>
      </c>
      <c r="AU53" s="92"/>
      <c r="AW53" s="92" t="s">
        <v>1068</v>
      </c>
      <c r="AX53" s="117">
        <f>IF(AZ52&lt;0,0,IF($AX$50="S",VLOOKUP($AZ$52,$AW$7:$BA$14,5,TRUE),VLOOKUP($AZ$52,$AW$21:$BA$28,5,TRUE)))</f>
        <v>0</v>
      </c>
      <c r="AY53" s="92"/>
      <c r="AZ53" s="92">
        <f>AZ52-AX53</f>
        <v>0</v>
      </c>
      <c r="BA53" s="92"/>
      <c r="BB53" s="92"/>
      <c r="BC53" s="92" t="s">
        <v>1068</v>
      </c>
      <c r="BD53" s="117">
        <f>IF(BF52&lt;0,0,IF($AX$50="S",VLOOKUP($AZ$52,$AW$7:$BA$14,5,TRUE),VLOOKUP($AZ$52,$AW$21:$BA$28,5,TRUE)))</f>
        <v>0</v>
      </c>
      <c r="BE53" s="92"/>
      <c r="BF53" s="92">
        <f>BF52-BD53</f>
        <v>0</v>
      </c>
      <c r="BG53" s="92"/>
      <c r="BI53" s="92" t="s">
        <v>1068</v>
      </c>
      <c r="BJ53" s="117">
        <f>IF(BL52&lt;0,0,IF($BJ$50="S",VLOOKUP($BL$52,$BI$7:$BM$14,5,TRUE),VLOOKUP($BL$52,$BI$21:$BM$28,5,TRUE)))</f>
        <v>0</v>
      </c>
      <c r="BK53" s="92"/>
      <c r="BL53" s="92">
        <f>BL52-BJ53</f>
        <v>0</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IF(CD52&lt;0,0,IF($CB$50="S",VLOOKUP($CD$52,$CA$7:$CE$14,5,TRUE),VLOOKUP($CD$52,$CA$21:$CE$28,5,TRUE)))</f>
        <v>#REF!</v>
      </c>
      <c r="CC53" s="92"/>
      <c r="CD53" s="92" t="e">
        <f>CD52-CB53</f>
        <v>#REF!</v>
      </c>
      <c r="CE53" s="92"/>
      <c r="CG53" s="92" t="s">
        <v>1068</v>
      </c>
      <c r="CH53" s="117" t="e">
        <f>IF(CJ52&lt;0,0,IF($CH$50="S",VLOOKUP($CJ$52,$CG$7:$CK$14,5,TRUE),VLOOKUP($CJ$52,$CG$21:$CK$28,5,TRUE)))</f>
        <v>#REF!</v>
      </c>
      <c r="CI53" s="92"/>
      <c r="CJ53" s="92" t="e">
        <f>CJ52-CH53</f>
        <v>#REF!</v>
      </c>
      <c r="CK53" s="92"/>
      <c r="CM53" s="92" t="s">
        <v>1068</v>
      </c>
      <c r="CN53" s="117" t="e">
        <f>IF(CP52&lt;0,0,IF($CN$50="S",VLOOKUP($CP$52,$CM$7:$CQ$14,5,TRUE),VLOOKUP($CP$52,$CM$21:$CQ$28,5,TRUE)))</f>
        <v>#REF!</v>
      </c>
      <c r="CO53" s="92"/>
      <c r="CP53" s="92" t="e">
        <f>CP52-CN53</f>
        <v>#REF!</v>
      </c>
      <c r="CQ53" s="92"/>
      <c r="CS53" s="92" t="s">
        <v>1068</v>
      </c>
      <c r="CT53" s="117" t="e">
        <f>IF(CV52&lt;0,0,IF($CT$50="S",VLOOKUP($CV$52,$CS$7:$CW$14,5,TRUE),VLOOKUP($CV$52,$CS$21:$CW$28,5,TRUE)))</f>
        <v>#REF!</v>
      </c>
      <c r="CU53" s="92"/>
      <c r="CV53" s="92" t="e">
        <f>CV52-CT53</f>
        <v>#REF!</v>
      </c>
      <c r="CW53" s="92"/>
      <c r="CY53" s="92" t="s">
        <v>1068</v>
      </c>
      <c r="CZ53" s="117" t="e">
        <f>IF(DB52&lt;0,0,IF($CZ$50="S",VLOOKUP($DB$52,$CY$7:$DC$13,5,TRUE),VLOOKUP($DB$52,$CY$21:$DC$27,5,TRUE)))</f>
        <v>#REF!</v>
      </c>
      <c r="DB53" s="92" t="e">
        <f>DB52-CZ53</f>
        <v>#REF!</v>
      </c>
      <c r="DD53" s="83"/>
      <c r="DE53" s="92" t="s">
        <v>1068</v>
      </c>
      <c r="DF53" s="117">
        <f>IF($DF$50="S",VLOOKUP($DH$52,$DE$7:$DI$12,5,TRUE),VLOOKUP($DH$52,$DE$21:$DI$27,5,TRUE))</f>
        <v>176500</v>
      </c>
      <c r="DH53" s="92">
        <f>DH52-DF53</f>
        <v>214000.5</v>
      </c>
      <c r="DK53" s="92" t="s">
        <v>1068</v>
      </c>
      <c r="DL53" s="117">
        <f>IF($DL$50="S",VLOOKUP($DN$52,$DK$7:$DO$15,5,TRUE),VLOOKUP($DN$52,$DK$21:$DO$29,5,TRUE))</f>
        <v>24500</v>
      </c>
      <c r="DN53" s="92">
        <f>DN52-DL53</f>
        <v>23305.42</v>
      </c>
      <c r="DQ53" s="92" t="s">
        <v>1068</v>
      </c>
      <c r="DR53" s="117">
        <f>IF($DR$50="S",VLOOKUP($DT$52,$DQ$7:$DU$15,5,TRUE),VLOOKUP($DT$52,$DQ$21:$DU$29,5,TRUE))</f>
        <v>1045</v>
      </c>
      <c r="DT53" s="92">
        <f>DT52-DR53</f>
        <v>31137.040000000001</v>
      </c>
      <c r="DW53" s="92" t="s">
        <v>4</v>
      </c>
      <c r="DX53" s="112">
        <v>0</v>
      </c>
      <c r="EA53" s="92"/>
      <c r="EB53" s="92"/>
      <c r="EC53" s="92" t="s">
        <v>4</v>
      </c>
      <c r="ED53" s="112">
        <v>0</v>
      </c>
      <c r="EG53"/>
      <c r="EH53"/>
      <c r="EI53" s="92" t="s">
        <v>4</v>
      </c>
      <c r="EJ53" s="112">
        <v>0</v>
      </c>
      <c r="EK53" s="92"/>
      <c r="EL53" s="92"/>
      <c r="EM53" s="92"/>
      <c r="EO53" s="92" t="s">
        <v>4</v>
      </c>
      <c r="EP53" s="112">
        <v>0</v>
      </c>
      <c r="EQ53" s="92"/>
      <c r="ER53" s="92"/>
      <c r="ES53" s="92"/>
    </row>
    <row r="54" spans="1:149" ht="13.5" thickBot="1" x14ac:dyDescent="0.25">
      <c r="A54" s="92" t="s">
        <v>1070</v>
      </c>
      <c r="B54" s="117" t="e">
        <f>IF(D52&lt;0,0,IF($BJ$50="S",VLOOKUP($BL$52,$BI$7:$BM$14,4,TRUE),VLOOKUP($BL$52,$BI$21:$BM$28,4,TRUE)))</f>
        <v>#REF!</v>
      </c>
      <c r="C54" s="119" t="s">
        <v>0</v>
      </c>
      <c r="D54" s="92" t="e">
        <f>D53*B54</f>
        <v>#REF!</v>
      </c>
      <c r="E54" s="92"/>
      <c r="F54" s="92"/>
      <c r="G54" s="92" t="s">
        <v>1070</v>
      </c>
      <c r="H54" s="117" t="e">
        <f>IF(J52&lt;0,0,IF($BJ$50="S",VLOOKUP($BL$52,$BI$7:$BM$14,4,TRUE),VLOOKUP($BL$52,$BI$21:$BM$28,4,TRUE)))</f>
        <v>#REF!</v>
      </c>
      <c r="I54" s="119" t="s">
        <v>0</v>
      </c>
      <c r="J54" s="92" t="e">
        <f>J53*H54</f>
        <v>#REF!</v>
      </c>
      <c r="K54" s="92"/>
      <c r="M54" s="92" t="s">
        <v>1070</v>
      </c>
      <c r="N54" s="117" t="e">
        <f>IF(P52&lt;0,0,IF($BJ$50="S",VLOOKUP($BL$52,$BI$7:$BM$14,4,TRUE),VLOOKUP($BL$52,$BI$21:$BM$28,4,TRUE)))</f>
        <v>#REF!</v>
      </c>
      <c r="O54" s="119" t="s">
        <v>0</v>
      </c>
      <c r="P54" s="92" t="e">
        <f>P53*N54</f>
        <v>#REF!</v>
      </c>
      <c r="Q54" s="92"/>
      <c r="R54" s="92"/>
      <c r="S54" s="92" t="s">
        <v>1070</v>
      </c>
      <c r="T54" s="117" t="e">
        <f>IF(V52&lt;0,0,IF($BJ$50="S",VLOOKUP($BL$52,$BI$7:$BM$14,4,TRUE),VLOOKUP($BL$52,$BI$21:$BM$28,4,TRUE)))</f>
        <v>#REF!</v>
      </c>
      <c r="U54" s="119" t="s">
        <v>0</v>
      </c>
      <c r="V54" s="92" t="e">
        <f>V53*T54</f>
        <v>#REF!</v>
      </c>
      <c r="W54" s="92"/>
      <c r="Y54" s="92" t="s">
        <v>1070</v>
      </c>
      <c r="Z54" s="117" t="e">
        <f>IF(AB52&lt;0,0,IF($BJ$50="S",VLOOKUP($BL$52,$BI$7:$BM$14,4,TRUE),VLOOKUP($BL$52,$BI$21:$BM$28,4,TRUE)))</f>
        <v>#REF!</v>
      </c>
      <c r="AA54" s="119" t="s">
        <v>0</v>
      </c>
      <c r="AB54" s="92" t="e">
        <f>AB53*Z54</f>
        <v>#REF!</v>
      </c>
      <c r="AC54" s="92"/>
      <c r="AD54" s="92"/>
      <c r="AE54" s="92" t="s">
        <v>1070</v>
      </c>
      <c r="AF54" s="117" t="e">
        <f>IF(AH52&lt;0,0,IF($BJ$50="S",VLOOKUP($BL$52,$BI$7:$BM$14,4,TRUE),VLOOKUP($BL$52,$BI$21:$BM$28,4,TRUE)))</f>
        <v>#REF!</v>
      </c>
      <c r="AG54" s="119" t="s">
        <v>0</v>
      </c>
      <c r="AH54" s="92" t="e">
        <f>AH53*AF54</f>
        <v>#REF!</v>
      </c>
      <c r="AI54" s="92"/>
      <c r="AK54" s="92" t="s">
        <v>1070</v>
      </c>
      <c r="AL54" s="117" t="e">
        <f>IF(AN52&lt;0,0,IF($BJ$50="S",VLOOKUP($BL$52,$BI$7:$BM$14,4,TRUE),VLOOKUP($BL$52,$BI$21:$BM$28,4,TRUE)))</f>
        <v>#REF!</v>
      </c>
      <c r="AM54" s="119" t="s">
        <v>0</v>
      </c>
      <c r="AN54" s="92" t="e">
        <f>AN53*AL54</f>
        <v>#REF!</v>
      </c>
      <c r="AO54" s="92"/>
      <c r="AP54" s="92"/>
      <c r="AQ54" s="92" t="s">
        <v>1070</v>
      </c>
      <c r="AR54" s="117" t="e">
        <f>IF(AT52&lt;0,0,IF($BJ$50="S",VLOOKUP($BL$52,$BI$7:$BM$14,4,TRUE),VLOOKUP($BL$52,$BI$21:$BM$28,4,TRUE)))</f>
        <v>#REF!</v>
      </c>
      <c r="AS54" s="119" t="s">
        <v>0</v>
      </c>
      <c r="AT54" s="92" t="e">
        <f>AT53*AR54</f>
        <v>#REF!</v>
      </c>
      <c r="AU54" s="92"/>
      <c r="AW54" s="92" t="s">
        <v>1070</v>
      </c>
      <c r="AX54" s="117">
        <f>IF(AZ52&lt;0,0,IF($BJ$50="S",VLOOKUP($BL$52,$BI$7:$BM$14,4,TRUE),VLOOKUP($BL$52,$BI$21:$BM$28,4,TRUE)))</f>
        <v>0</v>
      </c>
      <c r="AY54" s="119" t="s">
        <v>0</v>
      </c>
      <c r="AZ54" s="92">
        <f>AZ53*AX54</f>
        <v>0</v>
      </c>
      <c r="BA54" s="92"/>
      <c r="BB54" s="92"/>
      <c r="BC54" s="92" t="s">
        <v>1070</v>
      </c>
      <c r="BD54" s="117">
        <f>IF(BF52&lt;0,0,IF($BJ$50="S",VLOOKUP($BL$52,$BI$7:$BM$14,4,TRUE),VLOOKUP($BL$52,$BI$21:$BM$28,4,TRUE)))</f>
        <v>0</v>
      </c>
      <c r="BE54" s="119" t="s">
        <v>0</v>
      </c>
      <c r="BF54" s="92">
        <f>BF53*BD54</f>
        <v>0</v>
      </c>
      <c r="BG54" s="92"/>
      <c r="BI54" s="92" t="s">
        <v>1070</v>
      </c>
      <c r="BJ54" s="117">
        <f>IF(BL52&lt;0,0,IF($BJ$50="S",VLOOKUP($BL$52,$BI$7:$BM$14,4,TRUE),VLOOKUP($BL$52,$BI$21:$BM$28,4,TRUE)))</f>
        <v>0</v>
      </c>
      <c r="BK54" s="119" t="s">
        <v>0</v>
      </c>
      <c r="BL54" s="92">
        <f>BL53*BJ54</f>
        <v>0</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IF(CD52&lt;0,0,IF($CB$50="S",VLOOKUP($CD$52,$CA$7:$CE$14,4,TRUE),VLOOKUP($CD$52,$CA$21:$CE$28,4,TRUE)))</f>
        <v>#REF!</v>
      </c>
      <c r="CC54" s="119" t="s">
        <v>0</v>
      </c>
      <c r="CD54" s="92" t="e">
        <f>CD53*CB54</f>
        <v>#REF!</v>
      </c>
      <c r="CE54" s="92"/>
      <c r="CG54" s="92" t="s">
        <v>1070</v>
      </c>
      <c r="CH54" s="117" t="e">
        <f>IF(CJ52&lt;0,0,IF($CH$50="S",VLOOKUP($CJ$52,$CG$7:$CK$14,4,TRUE),VLOOKUP($CJ$52,$CG$21:$CK$28,4,TRUE)))</f>
        <v>#REF!</v>
      </c>
      <c r="CI54" s="119" t="s">
        <v>0</v>
      </c>
      <c r="CJ54" s="92" t="e">
        <f>CJ53*CH54</f>
        <v>#REF!</v>
      </c>
      <c r="CK54" s="92"/>
      <c r="CM54" s="92" t="s">
        <v>1070</v>
      </c>
      <c r="CN54" s="117" t="e">
        <f>IF(CP52&lt;0,0,IF($CN$50="S",VLOOKUP($CP$52,$CM$7:$CQ$14,4,TRUE),VLOOKUP($CP$52,$CM$21:$CQ$28,4,TRUE)))</f>
        <v>#REF!</v>
      </c>
      <c r="CO54" s="119" t="s">
        <v>0</v>
      </c>
      <c r="CP54" s="92" t="e">
        <f>CP53*CN54</f>
        <v>#REF!</v>
      </c>
      <c r="CQ54" s="92"/>
      <c r="CS54" s="92" t="s">
        <v>1070</v>
      </c>
      <c r="CT54" s="117" t="e">
        <f>IF(CV52&lt;0,0,IF($CT$50="S",VLOOKUP($CV$52,$CS$7:$CW$14,4,TRUE),VLOOKUP($CV$52,$CS$21:$CW$28,4,TRUE)))</f>
        <v>#REF!</v>
      </c>
      <c r="CU54" s="119" t="s">
        <v>0</v>
      </c>
      <c r="CV54" s="92" t="e">
        <f>CV53*CT54</f>
        <v>#REF!</v>
      </c>
      <c r="CW54" s="92"/>
      <c r="CY54" s="92" t="s">
        <v>1070</v>
      </c>
      <c r="CZ54" s="117" t="e">
        <f>IF(DB52&lt;0,0,IF($CZ$50="S",VLOOKUP($DB$52,$CY$7:$DC$13,4,TRUE),VLOOKUP($DB$52,$CY$21:$DC$27,4,TRUE)))</f>
        <v>#REF!</v>
      </c>
      <c r="DA54" s="119" t="s">
        <v>0</v>
      </c>
      <c r="DB54" s="92" t="e">
        <f>DB53*CZ54</f>
        <v>#REF!</v>
      </c>
      <c r="DD54" s="83"/>
      <c r="DE54" s="92" t="s">
        <v>1070</v>
      </c>
      <c r="DF54" s="117">
        <f>IF($DF$50="S",VLOOKUP($DH$52,$DE$7:$DI$13,4,TRUE),VLOOKUP($DH$52,$DE$21:$DI$27,4,TRUE))</f>
        <v>0.35</v>
      </c>
      <c r="DG54" s="119" t="s">
        <v>0</v>
      </c>
      <c r="DH54" s="92">
        <f>DH53*DF54</f>
        <v>74900.174999999988</v>
      </c>
      <c r="DK54" s="92" t="s">
        <v>1070</v>
      </c>
      <c r="DL54" s="117">
        <f>IF($DL$50="S",VLOOKUP($DN$52,$DK$7:$DO$15,4,TRUE),VLOOKUP($DN$52,$DK$21:$DO$29,4,TRUE))</f>
        <v>0.15</v>
      </c>
      <c r="DM54" s="119" t="s">
        <v>0</v>
      </c>
      <c r="DN54" s="92">
        <f>DN53*DL54</f>
        <v>3495.8129999999996</v>
      </c>
      <c r="DQ54" s="92" t="s">
        <v>1070</v>
      </c>
      <c r="DR54" s="152">
        <f>IF($DR$50="S",VLOOKUP($DT$52,$DQ$7:$DU$15,4,TRUE),VLOOKUP($DT$52,$DQ$21:$DU$29,4,TRUE))</f>
        <v>0.15</v>
      </c>
      <c r="DS54" s="119" t="s">
        <v>0</v>
      </c>
      <c r="DT54" s="92">
        <f>DT53*DR54</f>
        <v>4670.5559999999996</v>
      </c>
      <c r="DW54" s="92" t="s">
        <v>5</v>
      </c>
      <c r="DX54" s="92">
        <f>DX52+DX53</f>
        <v>4.6629629629630166E-2</v>
      </c>
      <c r="EA54" s="92"/>
      <c r="EB54" s="92"/>
      <c r="EC54" s="92" t="s">
        <v>5</v>
      </c>
      <c r="ED54" s="92">
        <f>ED52+ED53</f>
        <v>28.750333333333334</v>
      </c>
      <c r="EG54"/>
      <c r="EH54"/>
      <c r="EI54" s="92" t="s">
        <v>5</v>
      </c>
      <c r="EJ54" s="92">
        <f>EJ52+EJ53</f>
        <v>26.570846153846148</v>
      </c>
      <c r="EK54" s="92"/>
      <c r="EL54" s="92"/>
      <c r="EM54" s="92"/>
      <c r="EO54" s="92" t="s">
        <v>5</v>
      </c>
      <c r="EP54" s="92">
        <f>EP52+EP53</f>
        <v>26.570846153846148</v>
      </c>
      <c r="EQ54" s="92"/>
      <c r="ER54" s="92"/>
      <c r="ES54" s="92"/>
    </row>
    <row r="55" spans="1:149" ht="13.5" thickBot="1" x14ac:dyDescent="0.25">
      <c r="A55" s="92" t="s">
        <v>1</v>
      </c>
      <c r="B55" s="117" t="e">
        <f>IF(D52&lt;0,0,IF(AL50="S",VLOOKUP(AN52,AK7:AO14,3,TRUE),VLOOKUP(AN52,AK21:AO28,3,TRUE)))</f>
        <v>#REF!</v>
      </c>
      <c r="C55" s="119" t="s">
        <v>2</v>
      </c>
      <c r="D55" s="92" t="e">
        <f>D54+B55</f>
        <v>#REF!</v>
      </c>
      <c r="E55" s="92"/>
      <c r="F55" s="92"/>
      <c r="G55" s="92" t="s">
        <v>1</v>
      </c>
      <c r="H55" s="117" t="e">
        <f>IF(J52&lt;0,0,IF($BJ$50="S",VLOOKUP($BL$52,$BI$7:$BM$14,3,TRUE),VLOOKUP($BL$52,$BI$21:$BM$28,3,TRUE)))</f>
        <v>#REF!</v>
      </c>
      <c r="I55" s="119" t="s">
        <v>2</v>
      </c>
      <c r="J55" s="92" t="e">
        <f>J54+H55</f>
        <v>#REF!</v>
      </c>
      <c r="K55" s="92"/>
      <c r="M55" s="92" t="s">
        <v>1</v>
      </c>
      <c r="N55" s="117" t="e">
        <f>IF(P52&lt;0,0,IF(AX50="S",VLOOKUP(AZ52,AW7:BA14,3,TRUE),VLOOKUP(AZ52,AW21:BA28,3,TRUE)))</f>
        <v>#REF!</v>
      </c>
      <c r="O55" s="119" t="s">
        <v>2</v>
      </c>
      <c r="P55" s="92" t="e">
        <f>P54+N55</f>
        <v>#REF!</v>
      </c>
      <c r="Q55" s="92"/>
      <c r="R55" s="92"/>
      <c r="S55" s="92" t="s">
        <v>1</v>
      </c>
      <c r="T55" s="117" t="e">
        <f>IF(V52&lt;0,0,IF($BJ$50="S",VLOOKUP($BL$52,$BI$7:$BM$14,3,TRUE),VLOOKUP($BL$52,$BI$21:$BM$28,3,TRUE)))</f>
        <v>#REF!</v>
      </c>
      <c r="U55" s="119" t="s">
        <v>2</v>
      </c>
      <c r="V55" s="92" t="e">
        <f>V54+T55</f>
        <v>#REF!</v>
      </c>
      <c r="W55" s="92"/>
      <c r="Y55" s="92" t="s">
        <v>1</v>
      </c>
      <c r="Z55" s="117" t="e">
        <f>IF(AB52&lt;0,0,IF($AX$50="S",VLOOKUP($AZ$52,$AW$7:$BA$14,3,TRUE),VLOOKUP($AZ$52,$AW$21:$BA$28,3,TRUE)))</f>
        <v>#REF!</v>
      </c>
      <c r="AA55" s="119" t="s">
        <v>2</v>
      </c>
      <c r="AB55" s="92" t="e">
        <f>AB54+Z55</f>
        <v>#REF!</v>
      </c>
      <c r="AC55" s="92"/>
      <c r="AD55" s="92"/>
      <c r="AE55" s="92" t="s">
        <v>1</v>
      </c>
      <c r="AF55" s="117" t="e">
        <f>IF(AH52&lt;0,0,IF($BJ$50="S",VLOOKUP($BL$52,$BI$7:$BM$14,3,TRUE),VLOOKUP($BL$52,$BI$21:$BM$28,3,TRUE)))</f>
        <v>#REF!</v>
      </c>
      <c r="AG55" s="119" t="s">
        <v>2</v>
      </c>
      <c r="AH55" s="92" t="e">
        <f>AH54+AF55</f>
        <v>#REF!</v>
      </c>
      <c r="AI55" s="92"/>
      <c r="AK55" s="92" t="s">
        <v>1</v>
      </c>
      <c r="AL55" s="117" t="e">
        <f>IF(AN52&lt;0,0,IF($AX$50="S",VLOOKUP($AZ$52,$AW$7:$BA$14,3,TRUE),VLOOKUP($AZ$52,$AW$21:$BA$28,3,TRUE)))</f>
        <v>#REF!</v>
      </c>
      <c r="AM55" s="119" t="s">
        <v>2</v>
      </c>
      <c r="AN55" s="92" t="e">
        <f>AN54+AL55</f>
        <v>#REF!</v>
      </c>
      <c r="AO55" s="92"/>
      <c r="AP55" s="92"/>
      <c r="AQ55" s="92" t="s">
        <v>1</v>
      </c>
      <c r="AR55" s="117" t="e">
        <f>IF(AT52&lt;0,0,IF($BJ$50="S",VLOOKUP($BL$52,$BI$7:$BM$14,3,TRUE),VLOOKUP($BL$52,$BI$21:$BM$28,3,TRUE)))</f>
        <v>#REF!</v>
      </c>
      <c r="AS55" s="119" t="s">
        <v>2</v>
      </c>
      <c r="AT55" s="92" t="e">
        <f>AT54+AR55</f>
        <v>#REF!</v>
      </c>
      <c r="AU55" s="92"/>
      <c r="AW55" s="92" t="s">
        <v>1</v>
      </c>
      <c r="AX55" s="117">
        <f>IF(AZ52&lt;0,0,IF($AX$50="S",VLOOKUP($AZ$52,$AW$7:$BA$14,3,TRUE),VLOOKUP($AZ$52,$AW$21:$BA$28,3,TRUE)))</f>
        <v>0</v>
      </c>
      <c r="AY55" s="119" t="s">
        <v>2</v>
      </c>
      <c r="AZ55" s="92">
        <f>AZ54+AX55</f>
        <v>0</v>
      </c>
      <c r="BA55" s="92"/>
      <c r="BB55" s="92"/>
      <c r="BC55" s="92" t="s">
        <v>1</v>
      </c>
      <c r="BD55" s="117">
        <f>IF(BF52&lt;0,0,IF($BJ$50="S",VLOOKUP($BL$52,$BI$7:$BM$14,3,TRUE),VLOOKUP($BL$52,$BI$21:$BM$28,3,TRUE)))</f>
        <v>0</v>
      </c>
      <c r="BE55" s="119" t="s">
        <v>2</v>
      </c>
      <c r="BF55" s="92">
        <f>BF54+BD55</f>
        <v>0</v>
      </c>
      <c r="BG55" s="92"/>
      <c r="BI55" s="92" t="s">
        <v>1</v>
      </c>
      <c r="BJ55" s="117">
        <f>IF(BL52&lt;0,0,IF($BJ$50="S",VLOOKUP($BL$52,$BI$7:$BM$14,3,TRUE),VLOOKUP($BL$52,$BI$21:$BM$28,3,TRUE)))</f>
        <v>0</v>
      </c>
      <c r="BK55" s="119" t="s">
        <v>2</v>
      </c>
      <c r="BL55" s="92">
        <f>BL54+BJ55</f>
        <v>0</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IF(CD52&lt;0,0,IF($CB$50="S",VLOOKUP($CD$52,$CA$7:$CE$14,3,TRUE),VLOOKUP($CD$52,$CA$21:$CE$28,3,TRUE)))</f>
        <v>#REF!</v>
      </c>
      <c r="CC55" s="119" t="s">
        <v>2</v>
      </c>
      <c r="CD55" s="92" t="e">
        <f>CD54+CB55</f>
        <v>#REF!</v>
      </c>
      <c r="CE55" s="92"/>
      <c r="CG55" s="92" t="s">
        <v>1</v>
      </c>
      <c r="CH55" s="117" t="e">
        <f>IF(CJ52&lt;0,0,IF($CH$50="S",VLOOKUP($CJ$52,$CG$7:$CK$14,3,TRUE),VLOOKUP($CJ$52,$CG$21:$CK$28,3,TRUE)))</f>
        <v>#REF!</v>
      </c>
      <c r="CI55" s="119" t="s">
        <v>2</v>
      </c>
      <c r="CJ55" s="92" t="e">
        <f>CJ54+CH55</f>
        <v>#REF!</v>
      </c>
      <c r="CK55" s="92"/>
      <c r="CM55" s="92" t="s">
        <v>1</v>
      </c>
      <c r="CN55" s="117" t="e">
        <f>IF(CP52&lt;0,0,IF($CN$50="S",VLOOKUP($CP$52,$CM$7:$CQ$14,3,TRUE),VLOOKUP($CP$52,$CM$21:$CQ$28,3,TRUE)))</f>
        <v>#REF!</v>
      </c>
      <c r="CO55" s="119" t="s">
        <v>2</v>
      </c>
      <c r="CP55" s="92" t="e">
        <f>CP54+CN55</f>
        <v>#REF!</v>
      </c>
      <c r="CQ55" s="92"/>
      <c r="CS55" s="92" t="s">
        <v>1</v>
      </c>
      <c r="CT55" s="117" t="e">
        <f>IF(CV52&lt;0,0,IF($CT$50="S",VLOOKUP($CV$52,$CS$7:$CW$14,3,TRUE),VLOOKUP($CV$52,$CS$21:$CW$28,3,TRUE)))</f>
        <v>#REF!</v>
      </c>
      <c r="CU55" s="119" t="s">
        <v>2</v>
      </c>
      <c r="CV55" s="92" t="e">
        <f>CV54+CT55</f>
        <v>#REF!</v>
      </c>
      <c r="CW55" s="92"/>
      <c r="CY55" s="92" t="s">
        <v>1</v>
      </c>
      <c r="CZ55" s="117" t="e">
        <f>IF(DB52&lt;0,0,IF($CZ$50="S",VLOOKUP($DB$52,$CY$7:$DC$13,3,TRUE),VLOOKUP($DB$52,$CY$21:$DC$27,3,TRUE)))</f>
        <v>#REF!</v>
      </c>
      <c r="DA55" s="119" t="s">
        <v>2</v>
      </c>
      <c r="DB55" s="92" t="e">
        <f>DB54+CZ55</f>
        <v>#REF!</v>
      </c>
      <c r="DD55" s="83"/>
      <c r="DE55" s="92" t="s">
        <v>1</v>
      </c>
      <c r="DF55" s="117">
        <f>IF($DF$50="S",VLOOKUP($DH$52,$DE$7:$DI$13,3,TRUE),VLOOKUP($DH$52,$DE$21:$DI$27,3,TRUE))</f>
        <v>110016.5</v>
      </c>
      <c r="DG55" s="119" t="s">
        <v>2</v>
      </c>
      <c r="DH55" s="92">
        <f>DH54+DF55</f>
        <v>184916.67499999999</v>
      </c>
      <c r="DK55" s="92" t="s">
        <v>1</v>
      </c>
      <c r="DL55" s="117">
        <f>IF($DL$50="S",VLOOKUP($DN$52,$DK$7:$DO$15,3,TRUE),VLOOKUP($DN$52,$DK$21:$DO$29,3,TRUE))</f>
        <v>1075</v>
      </c>
      <c r="DM55" s="119" t="s">
        <v>2</v>
      </c>
      <c r="DN55" s="92">
        <f>DN54+DL55</f>
        <v>4570.8130000000001</v>
      </c>
      <c r="DQ55" s="92" t="s">
        <v>1</v>
      </c>
      <c r="DR55" s="117">
        <f>IF($DR$50="S",VLOOKUP($DT$52,$DQ$7:$DU$15,3,TRUE),VLOOKUP($DT$52,$DQ$21:$DU$29,3,TRUE))</f>
        <v>437.5</v>
      </c>
      <c r="DS55" s="119" t="s">
        <v>2</v>
      </c>
      <c r="DT55" s="92">
        <f>DT54+DR55</f>
        <v>5108.0559999999996</v>
      </c>
      <c r="DW55" s="92" t="s">
        <v>6</v>
      </c>
      <c r="DX55" s="120">
        <v>0.39500000000000002</v>
      </c>
      <c r="EA55" s="92"/>
      <c r="EB55" s="92"/>
      <c r="EC55" s="92" t="s">
        <v>6</v>
      </c>
      <c r="ED55" s="120">
        <v>0.39500000000000002</v>
      </c>
      <c r="EG55"/>
      <c r="EH55"/>
      <c r="EI55" s="92" t="s">
        <v>6</v>
      </c>
      <c r="EJ55" s="120">
        <v>0.39500000000000002</v>
      </c>
      <c r="EK55" s="92"/>
      <c r="EL55" s="92"/>
      <c r="EM55" s="92"/>
      <c r="EN55" s="92"/>
      <c r="EO55" s="92" t="s">
        <v>6</v>
      </c>
      <c r="EP55" s="120">
        <v>0.39500000000000002</v>
      </c>
      <c r="EQ55" s="92"/>
      <c r="ER55" s="92"/>
    </row>
    <row r="56" spans="1:149"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t="e">
        <f>AB55/AA56</f>
        <v>#REF!</v>
      </c>
      <c r="AA56" s="113">
        <v>52</v>
      </c>
      <c r="AB56" s="92"/>
      <c r="AC56" s="92"/>
      <c r="AD56" s="92"/>
      <c r="AE56" s="92" t="s">
        <v>7</v>
      </c>
      <c r="AF56" s="92" t="e">
        <f>AH55/AG56</f>
        <v>#REF!</v>
      </c>
      <c r="AG56" s="113">
        <v>52</v>
      </c>
      <c r="AH56" s="92"/>
      <c r="AI56" s="92"/>
      <c r="AK56" s="92" t="s">
        <v>7</v>
      </c>
      <c r="AL56" s="92" t="e">
        <f>AN55/AM56</f>
        <v>#REF!</v>
      </c>
      <c r="AM56" s="113">
        <v>52</v>
      </c>
      <c r="AN56" s="92"/>
      <c r="AO56" s="92"/>
      <c r="AP56" s="92"/>
      <c r="AQ56" s="92" t="s">
        <v>7</v>
      </c>
      <c r="AR56" s="92" t="e">
        <f>AT55/AS56</f>
        <v>#REF!</v>
      </c>
      <c r="AS56" s="113">
        <v>52</v>
      </c>
      <c r="AT56" s="92"/>
      <c r="AU56" s="92"/>
      <c r="AW56" s="92" t="s">
        <v>7</v>
      </c>
      <c r="AX56" s="92">
        <f>AZ55/AY56</f>
        <v>0</v>
      </c>
      <c r="AY56" s="113">
        <v>52</v>
      </c>
      <c r="AZ56" s="92"/>
      <c r="BA56" s="92"/>
      <c r="BB56" s="92"/>
      <c r="BC56" s="92" t="s">
        <v>7</v>
      </c>
      <c r="BD56" s="92">
        <f>BF55/BE56</f>
        <v>0</v>
      </c>
      <c r="BE56" s="113">
        <v>52</v>
      </c>
      <c r="BF56" s="92"/>
      <c r="BG56" s="92"/>
      <c r="BI56" s="92" t="s">
        <v>7</v>
      </c>
      <c r="BJ56" s="92">
        <f>BL55/BK56</f>
        <v>0</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D56" s="92"/>
      <c r="CE56" s="92"/>
      <c r="CG56" s="92" t="s">
        <v>7</v>
      </c>
      <c r="CH56" s="92" t="e">
        <f>CJ55/CI56</f>
        <v>#REF!</v>
      </c>
      <c r="CI56" s="113">
        <v>52</v>
      </c>
      <c r="CJ56" s="92"/>
      <c r="CK56" s="92"/>
      <c r="CM56" s="92" t="s">
        <v>7</v>
      </c>
      <c r="CN56" s="92" t="e">
        <f>CP55/CO56</f>
        <v>#REF!</v>
      </c>
      <c r="CO56" s="113">
        <v>52</v>
      </c>
      <c r="CP56" s="92"/>
      <c r="CQ56" s="92"/>
      <c r="CS56" s="92" t="s">
        <v>7</v>
      </c>
      <c r="CT56" s="92" t="e">
        <f>CV55/CU56</f>
        <v>#REF!</v>
      </c>
      <c r="CU56" s="113">
        <v>52</v>
      </c>
      <c r="CV56" s="92"/>
      <c r="CW56" s="92"/>
      <c r="CY56" s="92" t="s">
        <v>7</v>
      </c>
      <c r="CZ56" s="92" t="e">
        <f>DB55/DA56</f>
        <v>#REF!</v>
      </c>
      <c r="DA56" s="113">
        <v>52</v>
      </c>
      <c r="DD56" s="83"/>
      <c r="DE56" s="92" t="s">
        <v>7</v>
      </c>
      <c r="DF56" s="92">
        <f>DH55/DG56</f>
        <v>3556.0899038461534</v>
      </c>
      <c r="DG56" s="113">
        <v>52</v>
      </c>
      <c r="DK56" s="92" t="s">
        <v>7</v>
      </c>
      <c r="DL56" s="92">
        <f>DN55/DM56</f>
        <v>87.90025</v>
      </c>
      <c r="DM56" s="113">
        <v>52</v>
      </c>
      <c r="DQ56" s="92" t="s">
        <v>7</v>
      </c>
      <c r="DR56" s="92">
        <f>DT55/DS56</f>
        <v>98.231846153846149</v>
      </c>
      <c r="DS56" s="113">
        <v>52</v>
      </c>
      <c r="DW56" s="92" t="s">
        <v>8</v>
      </c>
      <c r="DX56" s="92">
        <f>DX54*DX55</f>
        <v>1.8418703703703916E-2</v>
      </c>
      <c r="EA56" s="92"/>
      <c r="EB56" s="92"/>
      <c r="EC56" s="92" t="s">
        <v>8</v>
      </c>
      <c r="ED56" s="92">
        <f>ED54*ED55</f>
        <v>11.356381666666667</v>
      </c>
      <c r="EG56"/>
      <c r="EH56"/>
      <c r="EI56" s="92" t="s">
        <v>8</v>
      </c>
      <c r="EJ56" s="92">
        <f>EJ54*EJ55</f>
        <v>10.495484230769229</v>
      </c>
      <c r="EK56" s="92"/>
      <c r="EL56" s="92"/>
      <c r="EM56" s="92"/>
      <c r="EN56" s="92"/>
      <c r="EO56" s="92" t="s">
        <v>8</v>
      </c>
      <c r="EP56" s="92">
        <f>EP54*EP55</f>
        <v>10.495484230769229</v>
      </c>
      <c r="EQ56" s="92"/>
      <c r="ER56" s="92"/>
    </row>
    <row r="57" spans="1:149"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t="e">
        <f>'2020-FORM GAO-70a'!#REF!</f>
        <v>#REF!</v>
      </c>
      <c r="AA57" s="92"/>
      <c r="AB57" s="92"/>
      <c r="AC57" s="92"/>
      <c r="AD57" s="92"/>
      <c r="AE57" s="92" t="s">
        <v>9</v>
      </c>
      <c r="AF57" s="112" t="e">
        <f>'2020-FORM GAO-70a'!#REF!</f>
        <v>#REF!</v>
      </c>
      <c r="AG57" s="92"/>
      <c r="AH57" s="92"/>
      <c r="AI57" s="92"/>
      <c r="AK57" s="92" t="s">
        <v>9</v>
      </c>
      <c r="AL57" s="112" t="e">
        <f>'2020-FORM GAO-70a'!#REF!</f>
        <v>#REF!</v>
      </c>
      <c r="AM57" s="92"/>
      <c r="AN57" s="92"/>
      <c r="AO57" s="92"/>
      <c r="AP57" s="92"/>
      <c r="AQ57" s="92" t="s">
        <v>9</v>
      </c>
      <c r="AR57" s="112" t="e">
        <f>'2020-FORM GAO-70a'!#REF!</f>
        <v>#REF!</v>
      </c>
      <c r="AS57" s="92"/>
      <c r="AT57" s="92"/>
      <c r="AU57" s="92"/>
      <c r="AW57" s="92" t="s">
        <v>9</v>
      </c>
      <c r="AX57" s="112">
        <f>'2020-FORM GAO-70a'!D12</f>
        <v>0</v>
      </c>
      <c r="AY57" s="92"/>
      <c r="AZ57" s="92"/>
      <c r="BA57" s="92"/>
      <c r="BB57" s="92"/>
      <c r="BC57" s="92" t="s">
        <v>9</v>
      </c>
      <c r="BD57" s="112">
        <f>'2020-FORM GAO-70a'!J14</f>
        <v>0</v>
      </c>
      <c r="BE57" s="92"/>
      <c r="BF57" s="92"/>
      <c r="BG57" s="92"/>
      <c r="BI57" s="92" t="s">
        <v>9</v>
      </c>
      <c r="BJ57" s="112">
        <f>'2019-FORM GAO-70a'!D12</f>
        <v>0</v>
      </c>
      <c r="BK57" s="92"/>
      <c r="BL57" s="92"/>
      <c r="BM57" s="92"/>
      <c r="BO57" s="92" t="s">
        <v>9</v>
      </c>
      <c r="BP57" s="112" t="e">
        <f>#REF!</f>
        <v>#REF!</v>
      </c>
      <c r="BQ57" s="92"/>
      <c r="BR57" s="92"/>
      <c r="BS57" s="92"/>
      <c r="BU57" s="92" t="s">
        <v>9</v>
      </c>
      <c r="BV57" s="112" t="e">
        <f>#REF!</f>
        <v>#REF!</v>
      </c>
      <c r="BW57" s="92"/>
      <c r="BX57" s="92"/>
      <c r="BY57" s="92"/>
      <c r="CA57" s="92" t="s">
        <v>9</v>
      </c>
      <c r="CB57" s="112" t="e">
        <f>#REF!</f>
        <v>#REF!</v>
      </c>
      <c r="CC57" s="92"/>
      <c r="CD57" s="92"/>
      <c r="CE57" s="92"/>
      <c r="CG57" s="92" t="s">
        <v>9</v>
      </c>
      <c r="CH57" s="112" t="e">
        <f>#REF!</f>
        <v>#REF!</v>
      </c>
      <c r="CI57" s="92"/>
      <c r="CJ57" s="92"/>
      <c r="CK57" s="92"/>
      <c r="CM57" s="92" t="s">
        <v>9</v>
      </c>
      <c r="CN57" s="112" t="e">
        <f>#REF!</f>
        <v>#REF!</v>
      </c>
      <c r="CO57" s="92"/>
      <c r="CP57" s="92"/>
      <c r="CQ57" s="92"/>
      <c r="CS57" s="92" t="s">
        <v>9</v>
      </c>
      <c r="CT57" s="112" t="e">
        <f>#REF!</f>
        <v>#REF!</v>
      </c>
      <c r="CU57" s="92"/>
      <c r="CV57" s="92"/>
      <c r="CW57" s="92"/>
      <c r="CY57" s="92" t="s">
        <v>9</v>
      </c>
      <c r="CZ57" s="112" t="e">
        <f>#REF!</f>
        <v>#REF!</v>
      </c>
      <c r="DD57" s="83"/>
      <c r="DE57" s="92" t="s">
        <v>9</v>
      </c>
      <c r="DF57" s="112">
        <v>25</v>
      </c>
      <c r="DK57" s="92" t="s">
        <v>9</v>
      </c>
      <c r="DL57" s="112">
        <v>25</v>
      </c>
      <c r="DQ57" s="92" t="s">
        <v>10</v>
      </c>
      <c r="DR57" s="112">
        <v>0</v>
      </c>
      <c r="EA57" s="92"/>
      <c r="EB57" s="92"/>
      <c r="EC57" s="92"/>
      <c r="ED57" s="92"/>
      <c r="EG57"/>
      <c r="EH57"/>
      <c r="EK57" s="92"/>
      <c r="EL57" s="92"/>
      <c r="EM57" s="92"/>
      <c r="EN57" s="92"/>
    </row>
    <row r="58" spans="1:149"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t="e">
        <f>ROUND((Z56*2)+Z57,2)</f>
        <v>#REF!</v>
      </c>
      <c r="AA58" s="92"/>
      <c r="AB58" s="92"/>
      <c r="AC58" s="92"/>
      <c r="AD58" s="92"/>
      <c r="AE58" s="150" t="s">
        <v>5</v>
      </c>
      <c r="AF58" s="160" t="e">
        <f>ROUND((AF56*2)+AF57,2)</f>
        <v>#REF!</v>
      </c>
      <c r="AG58" s="92"/>
      <c r="AH58" s="92"/>
      <c r="AI58" s="92"/>
      <c r="AK58" s="150" t="s">
        <v>5</v>
      </c>
      <c r="AL58" s="160" t="e">
        <f>ROUND((AL56*2)+AL57,2)</f>
        <v>#REF!</v>
      </c>
      <c r="AM58" s="92"/>
      <c r="AN58" s="92"/>
      <c r="AO58" s="92"/>
      <c r="AP58" s="92"/>
      <c r="AQ58" s="150" t="s">
        <v>5</v>
      </c>
      <c r="AR58" s="160" t="e">
        <f>ROUND((AR56*2)+AR57,2)</f>
        <v>#REF!</v>
      </c>
      <c r="AS58" s="92"/>
      <c r="AT58" s="92"/>
      <c r="AU58" s="92"/>
      <c r="AW58" s="150" t="s">
        <v>5</v>
      </c>
      <c r="AX58" s="160">
        <f>ROUND((AX56*2)+AX57,2)</f>
        <v>0</v>
      </c>
      <c r="AY58" s="92"/>
      <c r="AZ58" s="92"/>
      <c r="BA58" s="92"/>
      <c r="BB58" s="92"/>
      <c r="BC58" s="150" t="s">
        <v>5</v>
      </c>
      <c r="BD58" s="160">
        <f>ROUND((BD56*2)+BD57,2)</f>
        <v>0</v>
      </c>
      <c r="BE58" s="92"/>
      <c r="BF58" s="92"/>
      <c r="BG58" s="92"/>
      <c r="BI58" s="150" t="s">
        <v>5</v>
      </c>
      <c r="BJ58" s="160">
        <f>ROUND((BJ56*2)+BJ57,2)</f>
        <v>0</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C58" s="92"/>
      <c r="CD58" s="92"/>
      <c r="CE58" s="92"/>
      <c r="CG58" s="150" t="s">
        <v>5</v>
      </c>
      <c r="CH58" s="160" t="e">
        <f>ROUND((CH56*2)+CH57,2)</f>
        <v>#REF!</v>
      </c>
      <c r="CI58" s="92"/>
      <c r="CJ58" s="92"/>
      <c r="CK58" s="92"/>
      <c r="CM58" s="150" t="s">
        <v>5</v>
      </c>
      <c r="CN58" s="160" t="e">
        <f>ROUND((CN56*2)+CN57,2)</f>
        <v>#REF!</v>
      </c>
      <c r="CO58" s="92"/>
      <c r="CP58" s="92"/>
      <c r="CQ58" s="92"/>
      <c r="CS58" s="150" t="s">
        <v>5</v>
      </c>
      <c r="CT58" s="160" t="e">
        <f>ROUND((CT56*2)+CT57,2)</f>
        <v>#REF!</v>
      </c>
      <c r="CU58" s="92"/>
      <c r="CV58" s="92"/>
      <c r="CW58" s="92"/>
      <c r="CY58" s="150" t="s">
        <v>5</v>
      </c>
      <c r="CZ58" s="160" t="e">
        <f>ROUND((CZ56*2)+CZ57,2)</f>
        <v>#REF!</v>
      </c>
      <c r="DD58" s="83"/>
      <c r="DE58" s="136" t="s">
        <v>5</v>
      </c>
      <c r="DF58" s="136">
        <f>DF56*2+DF57</f>
        <v>7137.1798076923069</v>
      </c>
      <c r="DK58" s="92" t="s">
        <v>5</v>
      </c>
      <c r="DL58" s="92">
        <f>DL56*2+DL57</f>
        <v>200.8005</v>
      </c>
      <c r="DQ58" s="92" t="s">
        <v>5</v>
      </c>
      <c r="DR58" s="92">
        <f>SUM(DR56*2)+DR57</f>
        <v>196.4636923076923</v>
      </c>
      <c r="EA58" s="92"/>
      <c r="EB58" s="92"/>
      <c r="EC58" s="92"/>
      <c r="ED58" s="92"/>
      <c r="EG58"/>
      <c r="EH58"/>
      <c r="EK58" s="92"/>
      <c r="EL58" s="92"/>
      <c r="EM58" s="92"/>
      <c r="EN58" s="92"/>
    </row>
    <row r="59" spans="1:149"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t="e">
        <f>'2020-FORM GAO-70a'!#REF!</f>
        <v>#REF!</v>
      </c>
      <c r="AA59" s="92"/>
      <c r="AB59" s="92"/>
      <c r="AC59" s="92"/>
      <c r="AD59" s="92"/>
      <c r="AE59" s="92" t="s">
        <v>6</v>
      </c>
      <c r="AF59" s="121" t="e">
        <f>'2020-FORM GAO-70a'!#REF!</f>
        <v>#REF!</v>
      </c>
      <c r="AG59" s="92"/>
      <c r="AH59" s="92"/>
      <c r="AI59" s="92"/>
      <c r="AK59" s="92" t="s">
        <v>6</v>
      </c>
      <c r="AL59" s="121" t="e">
        <f>'2020-FORM GAO-70a'!#REF!</f>
        <v>#REF!</v>
      </c>
      <c r="AM59" s="92"/>
      <c r="AN59" s="92"/>
      <c r="AO59" s="92"/>
      <c r="AP59" s="92"/>
      <c r="AQ59" s="92" t="s">
        <v>6</v>
      </c>
      <c r="AR59" s="121" t="e">
        <f>'2020-FORM GAO-70a'!#REF!</f>
        <v>#REF!</v>
      </c>
      <c r="AS59" s="92"/>
      <c r="AT59" s="92"/>
      <c r="AU59" s="92"/>
      <c r="AW59" s="92" t="s">
        <v>6</v>
      </c>
      <c r="AX59" s="121">
        <f>'2020-FORM GAO-70a'!F9</f>
        <v>0</v>
      </c>
      <c r="AY59" s="92"/>
      <c r="AZ59" s="92"/>
      <c r="BA59" s="92"/>
      <c r="BB59" s="92"/>
      <c r="BC59" s="92" t="s">
        <v>6</v>
      </c>
      <c r="BD59" s="121">
        <f>'2020-FORM GAO-70a'!L9</f>
        <v>0</v>
      </c>
      <c r="BE59" s="92"/>
      <c r="BF59" s="92"/>
      <c r="BG59" s="92"/>
      <c r="BI59" s="92" t="s">
        <v>6</v>
      </c>
      <c r="BJ59" s="121">
        <f>'2019-FORM GAO-70a'!F9</f>
        <v>0</v>
      </c>
      <c r="BK59" s="92"/>
      <c r="BL59" s="92"/>
      <c r="BM59" s="92"/>
      <c r="BO59" s="92" t="s">
        <v>6</v>
      </c>
      <c r="BP59" s="121" t="e">
        <f>#REF!</f>
        <v>#REF!</v>
      </c>
      <c r="BQ59" s="92"/>
      <c r="BR59" s="92"/>
      <c r="BS59" s="92"/>
      <c r="BU59" s="92" t="s">
        <v>6</v>
      </c>
      <c r="BV59" s="121" t="e">
        <f>#REF!</f>
        <v>#REF!</v>
      </c>
      <c r="BW59" s="92"/>
      <c r="BX59" s="92"/>
      <c r="BY59" s="92"/>
      <c r="CA59" s="92" t="s">
        <v>6</v>
      </c>
      <c r="CB59" s="121" t="e">
        <f>#REF!</f>
        <v>#REF!</v>
      </c>
      <c r="CC59" s="92"/>
      <c r="CD59" s="92"/>
      <c r="CE59" s="92"/>
      <c r="CG59" s="92" t="s">
        <v>6</v>
      </c>
      <c r="CH59" s="121" t="e">
        <f>#REF!</f>
        <v>#REF!</v>
      </c>
      <c r="CI59" s="92"/>
      <c r="CJ59" s="92"/>
      <c r="CK59" s="92"/>
      <c r="CM59" s="92" t="s">
        <v>6</v>
      </c>
      <c r="CN59" s="121" t="e">
        <f>#REF!</f>
        <v>#REF!</v>
      </c>
      <c r="CO59" s="92"/>
      <c r="CP59" s="92"/>
      <c r="CQ59" s="92"/>
      <c r="CS59" s="92" t="s">
        <v>6</v>
      </c>
      <c r="CT59" s="121" t="e">
        <f>#REF!</f>
        <v>#REF!</v>
      </c>
      <c r="CU59" s="92"/>
      <c r="CV59" s="92"/>
      <c r="CW59" s="92"/>
      <c r="CY59" s="92" t="s">
        <v>6</v>
      </c>
      <c r="CZ59" s="121" t="e">
        <f>#REF!</f>
        <v>#REF!</v>
      </c>
      <c r="DD59" s="83"/>
      <c r="DE59" s="92" t="s">
        <v>6</v>
      </c>
      <c r="DF59" s="121">
        <v>5.0999999999999997E-2</v>
      </c>
      <c r="DK59" s="92" t="s">
        <v>6</v>
      </c>
      <c r="DL59" s="121">
        <v>4.2000000000000003E-2</v>
      </c>
      <c r="DQ59" s="92" t="s">
        <v>6</v>
      </c>
      <c r="DR59" s="120">
        <v>0.39500000000000002</v>
      </c>
      <c r="EA59" s="92"/>
      <c r="EB59" s="92"/>
      <c r="EC59" s="92"/>
      <c r="ED59" s="92"/>
      <c r="EG59"/>
      <c r="EH59"/>
      <c r="EK59" s="92"/>
      <c r="EL59" s="92"/>
      <c r="EM59" s="92"/>
      <c r="EN59" s="92"/>
    </row>
    <row r="60" spans="1:149"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t="e">
        <f>'2020-FORM GAO-70a'!#REF!</f>
        <v>#REF!</v>
      </c>
      <c r="AA60" s="92"/>
      <c r="AB60" s="92"/>
      <c r="AC60" s="92"/>
      <c r="AD60" s="92"/>
      <c r="AE60" s="92" t="s">
        <v>11</v>
      </c>
      <c r="AF60" s="121" t="e">
        <f>'2020-FORM GAO-70a'!#REF!</f>
        <v>#REF!</v>
      </c>
      <c r="AG60" s="92"/>
      <c r="AH60" s="92"/>
      <c r="AI60" s="92"/>
      <c r="AK60" s="92" t="s">
        <v>11</v>
      </c>
      <c r="AL60" s="121" t="e">
        <f>'2020-FORM GAO-70a'!#REF!</f>
        <v>#REF!</v>
      </c>
      <c r="AM60" s="92"/>
      <c r="AN60" s="92"/>
      <c r="AO60" s="92"/>
      <c r="AP60" s="92"/>
      <c r="AQ60" s="92" t="s">
        <v>11</v>
      </c>
      <c r="AR60" s="121" t="e">
        <f>'2020-FORM GAO-70a'!#REF!</f>
        <v>#REF!</v>
      </c>
      <c r="AS60" s="92"/>
      <c r="AT60" s="92"/>
      <c r="AU60" s="92"/>
      <c r="AW60" s="92" t="s">
        <v>11</v>
      </c>
      <c r="AX60" s="121">
        <f>'2020-FORM GAO-70a'!F11</f>
        <v>0</v>
      </c>
      <c r="AY60" s="92"/>
      <c r="AZ60" s="92"/>
      <c r="BA60" s="92"/>
      <c r="BB60" s="92"/>
      <c r="BC60" s="92" t="s">
        <v>11</v>
      </c>
      <c r="BD60" s="121">
        <f>'2020-FORM GAO-70a'!L11</f>
        <v>0</v>
      </c>
      <c r="BE60" s="92"/>
      <c r="BF60" s="92"/>
      <c r="BG60" s="92"/>
      <c r="BI60" s="92" t="s">
        <v>11</v>
      </c>
      <c r="BJ60" s="121">
        <f>'2019-FORM GAO-70a'!F11</f>
        <v>0</v>
      </c>
      <c r="BK60" s="92"/>
      <c r="BL60" s="92"/>
      <c r="BM60" s="92"/>
      <c r="BO60" s="92" t="s">
        <v>11</v>
      </c>
      <c r="BP60" s="121" t="e">
        <f>#REF!</f>
        <v>#REF!</v>
      </c>
      <c r="BQ60" s="92"/>
      <c r="BR60" s="92"/>
      <c r="BS60" s="92"/>
      <c r="BU60" s="92" t="s">
        <v>11</v>
      </c>
      <c r="BV60" s="121" t="e">
        <f>#REF!</f>
        <v>#REF!</v>
      </c>
      <c r="BW60" s="92"/>
      <c r="BX60" s="92"/>
      <c r="BY60" s="92"/>
      <c r="CA60" s="92" t="s">
        <v>11</v>
      </c>
      <c r="CB60" s="121" t="e">
        <f>#REF!</f>
        <v>#REF!</v>
      </c>
      <c r="CC60" s="92"/>
      <c r="CD60" s="92"/>
      <c r="CE60" s="92"/>
      <c r="CG60" s="92" t="s">
        <v>11</v>
      </c>
      <c r="CH60" s="121" t="e">
        <f>#REF!</f>
        <v>#REF!</v>
      </c>
      <c r="CI60" s="92"/>
      <c r="CJ60" s="92"/>
      <c r="CK60" s="92"/>
      <c r="CM60" s="92" t="s">
        <v>11</v>
      </c>
      <c r="CN60" s="121" t="e">
        <f>#REF!</f>
        <v>#REF!</v>
      </c>
      <c r="CO60" s="92"/>
      <c r="CP60" s="92"/>
      <c r="CQ60" s="92"/>
      <c r="CS60" s="92" t="s">
        <v>11</v>
      </c>
      <c r="CT60" s="121" t="e">
        <f>#REF!</f>
        <v>#REF!</v>
      </c>
      <c r="CU60" s="92"/>
      <c r="CV60" s="92"/>
      <c r="CW60" s="92"/>
      <c r="CY60" s="92" t="s">
        <v>11</v>
      </c>
      <c r="CZ60" s="121" t="e">
        <f>#REF!</f>
        <v>#REF!</v>
      </c>
      <c r="DD60" s="83"/>
      <c r="DE60" s="92" t="s">
        <v>11</v>
      </c>
      <c r="DF60" s="121">
        <v>0</v>
      </c>
      <c r="DK60" s="92" t="s">
        <v>11</v>
      </c>
      <c r="DL60" s="121">
        <v>3</v>
      </c>
      <c r="DQ60" s="92" t="s">
        <v>8</v>
      </c>
      <c r="DR60" s="92">
        <f>DR58*DR59</f>
        <v>77.603158461538456</v>
      </c>
      <c r="EA60" s="92"/>
      <c r="EB60" s="92"/>
      <c r="EC60" s="92"/>
      <c r="ED60" s="92"/>
      <c r="EG60"/>
      <c r="EH60"/>
      <c r="EK60" s="92"/>
      <c r="EL60" s="92"/>
      <c r="EM60" s="92"/>
      <c r="EN60" s="92"/>
    </row>
    <row r="61" spans="1:149"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t="e">
        <f>ROUND(((AB49*Z59)/26)+Z60,2)</f>
        <v>#REF!</v>
      </c>
      <c r="AA61" s="92"/>
      <c r="AB61" s="92"/>
      <c r="AC61" s="92"/>
      <c r="AD61" s="92"/>
      <c r="AE61" s="159" t="s">
        <v>8</v>
      </c>
      <c r="AF61" s="159" t="e">
        <f>ROUND(((AH49*AF59)/26)+AF60,2)</f>
        <v>#REF!</v>
      </c>
      <c r="AG61" s="92"/>
      <c r="AH61" s="92"/>
      <c r="AI61" s="92"/>
      <c r="AK61" s="159" t="s">
        <v>8</v>
      </c>
      <c r="AL61" s="159" t="e">
        <f>ROUND(((AN49*AL59)/26)+AL60,2)</f>
        <v>#REF!</v>
      </c>
      <c r="AM61" s="92"/>
      <c r="AN61" s="92"/>
      <c r="AO61" s="92"/>
      <c r="AP61" s="92"/>
      <c r="AQ61" s="159" t="s">
        <v>8</v>
      </c>
      <c r="AR61" s="159" t="e">
        <f>ROUND(((AT49*AR59)/26)+AR60,2)</f>
        <v>#REF!</v>
      </c>
      <c r="AS61" s="92"/>
      <c r="AT61" s="92"/>
      <c r="AU61" s="92"/>
      <c r="AW61" s="159" t="s">
        <v>8</v>
      </c>
      <c r="AX61" s="159">
        <f>ROUND(((AZ49*AX59)/26)+AX60,2)</f>
        <v>0</v>
      </c>
      <c r="AY61" s="92"/>
      <c r="AZ61" s="92"/>
      <c r="BA61" s="92"/>
      <c r="BB61" s="92"/>
      <c r="BC61" s="159" t="s">
        <v>8</v>
      </c>
      <c r="BD61" s="159">
        <f>ROUND(((BF49*BD59)/26)+BD60,2)</f>
        <v>0</v>
      </c>
      <c r="BE61" s="92"/>
      <c r="BF61" s="92"/>
      <c r="BG61" s="92"/>
      <c r="BI61" s="159" t="s">
        <v>8</v>
      </c>
      <c r="BJ61" s="159">
        <f>ROUND(((BL49*BJ59)/26)+BJ60,2)</f>
        <v>0</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C61" s="92"/>
      <c r="CD61" s="92"/>
      <c r="CE61" s="92"/>
      <c r="CG61" s="159" t="s">
        <v>8</v>
      </c>
      <c r="CH61" s="159" t="e">
        <f>ROUND(((CJ49*CH59)/26)+CH60,2)</f>
        <v>#REF!</v>
      </c>
      <c r="CI61" s="92"/>
      <c r="CJ61" s="92"/>
      <c r="CK61" s="92"/>
      <c r="CM61" s="159" t="s">
        <v>8</v>
      </c>
      <c r="CN61" s="159" t="e">
        <f>ROUND(((CP49*CN59)/26)+CN60,2)</f>
        <v>#REF!</v>
      </c>
      <c r="CO61" s="92"/>
      <c r="CP61" s="92"/>
      <c r="CQ61" s="92"/>
      <c r="CS61" s="159" t="s">
        <v>8</v>
      </c>
      <c r="CT61" s="159" t="e">
        <f>ROUND(((CV49*CT59)/26)+CT60,2)</f>
        <v>#REF!</v>
      </c>
      <c r="CU61" s="92"/>
      <c r="CV61" s="92"/>
      <c r="CW61" s="92"/>
      <c r="CY61" s="159" t="s">
        <v>8</v>
      </c>
      <c r="CZ61" s="159" t="e">
        <f>ROUND(((DB49*CZ59)/26)+CZ60,2)</f>
        <v>#REF!</v>
      </c>
      <c r="DD61" s="83"/>
      <c r="DE61" s="136" t="s">
        <v>8</v>
      </c>
      <c r="DF61" s="136">
        <f>DH49*DF59/26+DF60</f>
        <v>765.98175000000003</v>
      </c>
      <c r="DK61" s="92" t="s">
        <v>8</v>
      </c>
      <c r="DL61" s="92">
        <f>DN49*DL59/26+DL60</f>
        <v>80.224140000000006</v>
      </c>
      <c r="EA61" s="92"/>
      <c r="EB61" s="92"/>
      <c r="EC61" s="92"/>
      <c r="ED61" s="92"/>
      <c r="EG61"/>
      <c r="EH61"/>
      <c r="EK61" s="92"/>
      <c r="EL61" s="92"/>
      <c r="EM61" s="92"/>
      <c r="EN61" s="92"/>
    </row>
    <row r="62" spans="1:149"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P62" s="154"/>
      <c r="AQ62" s="300"/>
      <c r="AR62" s="300"/>
      <c r="AS62" s="154"/>
      <c r="AT62" s="154"/>
      <c r="AU62" s="154"/>
      <c r="AW62" s="300"/>
      <c r="AX62" s="300"/>
      <c r="AY62" s="154"/>
      <c r="AZ62" s="154"/>
      <c r="BA62" s="154"/>
      <c r="BB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0"/>
      <c r="CH62" s="300"/>
      <c r="CI62" s="154"/>
      <c r="CJ62" s="154"/>
      <c r="CK62" s="154"/>
      <c r="CM62" s="300"/>
      <c r="CN62" s="300"/>
      <c r="CO62" s="154"/>
      <c r="CP62" s="154"/>
      <c r="CQ62" s="154"/>
      <c r="CS62" s="300"/>
      <c r="CT62" s="300"/>
      <c r="CU62" s="154"/>
      <c r="CV62" s="154"/>
      <c r="CW62" s="154"/>
      <c r="CY62" s="300"/>
      <c r="CZ62" s="300"/>
      <c r="DA62" s="154"/>
      <c r="DB62" s="154"/>
      <c r="DC62" s="154"/>
      <c r="DE62" s="301"/>
      <c r="DF62" s="301"/>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K62" s="154"/>
      <c r="EL62" s="154"/>
      <c r="EM62" s="154"/>
      <c r="EN62" s="154"/>
    </row>
    <row r="63" spans="1:149" x14ac:dyDescent="0.2">
      <c r="A63" s="299" t="s">
        <v>1981</v>
      </c>
      <c r="B63" s="316">
        <f>'2024-FORM GAO-70a'!D7</f>
        <v>0</v>
      </c>
      <c r="C63" s="315">
        <f>IF(B63="M",12900,8600)</f>
        <v>8600</v>
      </c>
      <c r="D63" s="315">
        <v>8600</v>
      </c>
      <c r="E63" s="92"/>
      <c r="F63" s="92"/>
      <c r="G63" s="299"/>
      <c r="H63" s="299"/>
      <c r="I63" s="92"/>
      <c r="J63" s="92"/>
      <c r="K63" s="92"/>
      <c r="M63" s="299" t="s">
        <v>1981</v>
      </c>
      <c r="N63" s="316">
        <f>'2024-FORM GAO-70a'!D7</f>
        <v>0</v>
      </c>
      <c r="O63" s="315">
        <f>IF(N63="M",12900,8600)</f>
        <v>8600</v>
      </c>
      <c r="P63" s="315">
        <v>8600</v>
      </c>
      <c r="Q63" s="92"/>
      <c r="R63" s="92"/>
      <c r="S63" s="299"/>
      <c r="T63" s="299"/>
      <c r="U63" s="92"/>
      <c r="V63" s="92"/>
      <c r="W63" s="92"/>
      <c r="Y63" s="299" t="s">
        <v>1981</v>
      </c>
      <c r="Z63" s="316" t="str">
        <f>'2022-FORM GAO-70a'!D7</f>
        <v>M</v>
      </c>
      <c r="AA63" s="315">
        <f>IF($Z$63="M",12900,8600)</f>
        <v>12900</v>
      </c>
      <c r="AB63" s="315">
        <v>8600</v>
      </c>
      <c r="AC63" s="92"/>
      <c r="AD63" s="92"/>
      <c r="AE63" s="299"/>
      <c r="AF63" s="299"/>
      <c r="AG63" s="92"/>
      <c r="AH63" s="92"/>
      <c r="AI63" s="92"/>
      <c r="AK63" s="299" t="s">
        <v>1925</v>
      </c>
      <c r="AL63" s="316">
        <f>'2021-FORM GAO-70a'!D7</f>
        <v>0</v>
      </c>
      <c r="AM63" s="315">
        <f>IF($AL$63="M",12900,8600)</f>
        <v>8600</v>
      </c>
      <c r="AN63" s="315">
        <v>8600</v>
      </c>
      <c r="AO63" s="92"/>
      <c r="AP63" s="92"/>
      <c r="AQ63" s="299"/>
      <c r="AR63" s="299"/>
      <c r="AS63" s="92"/>
      <c r="AT63" s="92"/>
      <c r="AU63" s="92"/>
      <c r="AW63" s="299" t="s">
        <v>1925</v>
      </c>
      <c r="AX63" s="316">
        <f>'2020-FORM GAO-70a'!D7</f>
        <v>0</v>
      </c>
      <c r="AY63" s="315">
        <f>IF($AX$63="M",12900,8600)</f>
        <v>8600</v>
      </c>
      <c r="AZ63" s="315">
        <v>8600</v>
      </c>
      <c r="BA63" s="92"/>
      <c r="BB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C63" s="92"/>
      <c r="CD63" s="92"/>
      <c r="CE63" s="92"/>
      <c r="CG63" s="299"/>
      <c r="CH63" s="299"/>
      <c r="CI63" s="92"/>
      <c r="CJ63" s="92"/>
      <c r="CK63" s="92"/>
      <c r="CM63" s="299"/>
      <c r="CN63" s="299"/>
      <c r="CO63" s="92"/>
      <c r="CP63" s="92"/>
      <c r="CQ63" s="92"/>
      <c r="CS63" s="299"/>
      <c r="CT63" s="299"/>
      <c r="CU63" s="92"/>
      <c r="CV63" s="92"/>
      <c r="CW63" s="92"/>
      <c r="CY63" s="299"/>
      <c r="CZ63" s="299"/>
      <c r="DD63" s="83"/>
      <c r="DE63" s="116"/>
      <c r="DF63" s="116"/>
      <c r="EA63" s="92"/>
      <c r="EB63" s="92"/>
      <c r="EC63" s="92"/>
      <c r="ED63" s="92"/>
      <c r="EG63"/>
      <c r="EH63"/>
      <c r="EK63" s="92"/>
      <c r="EL63" s="92"/>
      <c r="EM63" s="92"/>
      <c r="EN63" s="92"/>
    </row>
    <row r="64" spans="1:149" x14ac:dyDescent="0.2">
      <c r="A64" s="299" t="s">
        <v>2592</v>
      </c>
      <c r="B64" s="316">
        <f>'2024-FORM GAO-70a'!D8</f>
        <v>0</v>
      </c>
      <c r="C64" s="92"/>
      <c r="D64" s="92"/>
      <c r="E64" s="92"/>
      <c r="F64" s="92"/>
      <c r="G64" s="299"/>
      <c r="H64" s="299"/>
      <c r="I64" s="92"/>
      <c r="J64" s="92"/>
      <c r="K64" s="92"/>
      <c r="M64" s="299" t="s">
        <v>2592</v>
      </c>
      <c r="N64" s="316">
        <f>'2024-FORM GAO-70a'!D8</f>
        <v>0</v>
      </c>
      <c r="O64" s="92"/>
      <c r="P64" s="92"/>
      <c r="Q64" s="92"/>
      <c r="R64" s="92"/>
      <c r="S64" s="299"/>
      <c r="T64" s="299"/>
      <c r="U64" s="92"/>
      <c r="V64" s="92"/>
      <c r="W64" s="92"/>
      <c r="Y64" s="299" t="s">
        <v>2592</v>
      </c>
      <c r="Z64" s="316" t="str">
        <f>'2022-FORM GAO-70a'!D8</f>
        <v>N</v>
      </c>
      <c r="AA64" s="92"/>
      <c r="AB64" s="92"/>
      <c r="AC64" s="92"/>
      <c r="AD64" s="92"/>
      <c r="AE64" s="299"/>
      <c r="AF64" s="299"/>
      <c r="AG64" s="92"/>
      <c r="AH64" s="92"/>
      <c r="AI64" s="92"/>
      <c r="AK64" s="299" t="s">
        <v>1926</v>
      </c>
      <c r="AL64" s="316">
        <f>'2021-FORM GAO-70a'!D8</f>
        <v>0</v>
      </c>
      <c r="AM64" s="92"/>
      <c r="AN64" s="92"/>
      <c r="AO64" s="92"/>
      <c r="AP64" s="92"/>
      <c r="AQ64" s="299"/>
      <c r="AR64" s="299"/>
      <c r="AS64" s="92"/>
      <c r="AT64" s="92"/>
      <c r="AU64" s="92"/>
      <c r="AW64" s="299" t="s">
        <v>1926</v>
      </c>
      <c r="AX64" s="316">
        <f>'2020-FORM GAO-70a'!D8</f>
        <v>0</v>
      </c>
      <c r="AY64" s="92"/>
      <c r="AZ64" s="92"/>
      <c r="BA64" s="92"/>
      <c r="BB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C64" s="92"/>
      <c r="CD64" s="92"/>
      <c r="CE64" s="92"/>
      <c r="CG64" s="299"/>
      <c r="CH64" s="299"/>
      <c r="CI64" s="92"/>
      <c r="CJ64" s="92"/>
      <c r="CK64" s="92"/>
      <c r="CM64" s="299"/>
      <c r="CN64" s="299"/>
      <c r="CO64" s="92"/>
      <c r="CP64" s="92"/>
      <c r="CQ64" s="92"/>
      <c r="CS64" s="299"/>
      <c r="CT64" s="299"/>
      <c r="CU64" s="92"/>
      <c r="CV64" s="92"/>
      <c r="CW64" s="92"/>
      <c r="CY64" s="299"/>
      <c r="CZ64" s="299"/>
      <c r="DD64" s="83"/>
      <c r="DE64" s="116"/>
      <c r="DF64" s="116"/>
      <c r="EA64" s="92"/>
      <c r="EB64" s="92"/>
      <c r="EC64" s="92"/>
      <c r="ED64" s="92"/>
      <c r="EG64"/>
      <c r="EH64"/>
      <c r="EK64" s="92"/>
      <c r="EL64" s="92"/>
      <c r="EM64" s="92"/>
      <c r="EN64" s="92"/>
    </row>
    <row r="65" spans="1:144" x14ac:dyDescent="0.2">
      <c r="A65" s="299" t="s">
        <v>1927</v>
      </c>
      <c r="B65" s="317">
        <f>'2024-FORM GAO-70a'!D14</f>
        <v>0</v>
      </c>
      <c r="C65" s="92"/>
      <c r="D65" s="92"/>
      <c r="E65" s="92"/>
      <c r="F65" s="92"/>
      <c r="G65" s="299"/>
      <c r="H65" s="299"/>
      <c r="I65" s="92"/>
      <c r="J65" s="92"/>
      <c r="K65" s="92"/>
      <c r="M65" s="299" t="s">
        <v>1927</v>
      </c>
      <c r="N65" s="317">
        <f>'2024-FORM GAO-70a'!D14</f>
        <v>0</v>
      </c>
      <c r="O65" s="92"/>
      <c r="P65" s="92"/>
      <c r="Q65" s="92"/>
      <c r="R65" s="92"/>
      <c r="S65" s="299"/>
      <c r="T65" s="299"/>
      <c r="U65" s="92"/>
      <c r="V65" s="92"/>
      <c r="W65" s="92"/>
      <c r="Y65" s="299" t="s">
        <v>1927</v>
      </c>
      <c r="Z65" s="317">
        <f>'2022-FORM GAO-70a'!D14</f>
        <v>0</v>
      </c>
      <c r="AA65" s="92"/>
      <c r="AB65" s="92"/>
      <c r="AC65" s="92"/>
      <c r="AD65" s="92"/>
      <c r="AE65" s="299"/>
      <c r="AF65" s="299"/>
      <c r="AG65" s="92"/>
      <c r="AH65" s="92"/>
      <c r="AI65" s="92"/>
      <c r="AK65" s="299" t="s">
        <v>1927</v>
      </c>
      <c r="AL65" s="317">
        <f>'2021-FORM GAO-70a'!D14</f>
        <v>0</v>
      </c>
      <c r="AM65" s="92"/>
      <c r="AN65" s="92"/>
      <c r="AO65" s="92"/>
      <c r="AP65" s="92"/>
      <c r="AQ65" s="299"/>
      <c r="AR65" s="299"/>
      <c r="AS65" s="92"/>
      <c r="AT65" s="92"/>
      <c r="AU65" s="92"/>
      <c r="AW65" s="299" t="s">
        <v>1927</v>
      </c>
      <c r="AX65" s="317">
        <f>'2020-FORM GAO-70a'!D14</f>
        <v>0</v>
      </c>
      <c r="AY65" s="92"/>
      <c r="AZ65" s="92"/>
      <c r="BA65" s="92"/>
      <c r="BB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C65" s="92"/>
      <c r="CD65" s="92"/>
      <c r="CE65" s="92"/>
      <c r="CG65" s="299"/>
      <c r="CH65" s="299"/>
      <c r="CI65" s="92"/>
      <c r="CJ65" s="92"/>
      <c r="CK65" s="92"/>
      <c r="CM65" s="299"/>
      <c r="CN65" s="299"/>
      <c r="CO65" s="92"/>
      <c r="CP65" s="92"/>
      <c r="CQ65" s="92"/>
      <c r="CS65" s="299"/>
      <c r="CT65" s="299"/>
      <c r="CU65" s="92"/>
      <c r="CV65" s="92"/>
      <c r="CW65" s="92"/>
      <c r="CY65" s="299"/>
      <c r="CZ65" s="299"/>
      <c r="DD65" s="83"/>
      <c r="DE65" s="116"/>
      <c r="DF65" s="116"/>
      <c r="EA65" s="92"/>
      <c r="EB65" s="92"/>
      <c r="EC65" s="92"/>
      <c r="ED65" s="92"/>
      <c r="EG65"/>
      <c r="EH65"/>
      <c r="EK65" s="92"/>
      <c r="EL65" s="92"/>
      <c r="EM65" s="92"/>
      <c r="EN65" s="92"/>
    </row>
    <row r="66" spans="1:144" x14ac:dyDescent="0.2">
      <c r="A66" s="311" t="s">
        <v>1944</v>
      </c>
      <c r="B66" s="318">
        <f>'2024-FORM GAO-70a'!D13</f>
        <v>0</v>
      </c>
      <c r="C66" s="92"/>
      <c r="D66" s="92"/>
      <c r="E66" s="92"/>
      <c r="F66" s="92"/>
      <c r="G66" s="92"/>
      <c r="H66" s="92"/>
      <c r="I66" s="92"/>
      <c r="J66" s="92"/>
      <c r="K66" s="92"/>
      <c r="M66" s="311" t="s">
        <v>1944</v>
      </c>
      <c r="N66" s="318">
        <f>'2024-FORM GAO-70a'!D13</f>
        <v>0</v>
      </c>
      <c r="O66" s="92"/>
      <c r="P66" s="92"/>
      <c r="Q66" s="92"/>
      <c r="R66" s="92"/>
      <c r="S66" s="92"/>
      <c r="T66" s="92"/>
      <c r="U66" s="92"/>
      <c r="V66" s="92"/>
      <c r="W66" s="92"/>
      <c r="Y66" s="311" t="s">
        <v>1944</v>
      </c>
      <c r="Z66" s="318">
        <f>'2022-FORM GAO-70a'!D13</f>
        <v>2022</v>
      </c>
      <c r="AA66" s="92"/>
      <c r="AB66" s="92"/>
      <c r="AC66" s="92"/>
      <c r="AD66" s="92"/>
      <c r="AE66" s="92"/>
      <c r="AF66" s="92"/>
      <c r="AG66" s="92"/>
      <c r="AH66" s="92"/>
      <c r="AI66" s="92"/>
      <c r="AK66" s="311" t="s">
        <v>1944</v>
      </c>
      <c r="AL66" s="318">
        <f>'2021-FORM GAO-70a'!D13</f>
        <v>0</v>
      </c>
      <c r="AM66" s="92"/>
      <c r="AN66" s="92"/>
      <c r="AO66" s="92"/>
      <c r="AP66" s="92"/>
      <c r="AQ66" s="92"/>
      <c r="AR66" s="92"/>
      <c r="AS66" s="92"/>
      <c r="AT66" s="92"/>
      <c r="AU66" s="92"/>
      <c r="AW66" s="311" t="s">
        <v>1944</v>
      </c>
      <c r="AX66" s="318">
        <f>'2020-FORM GAO-70a'!D13</f>
        <v>0</v>
      </c>
      <c r="AY66" s="92"/>
      <c r="AZ66" s="92"/>
      <c r="BA66" s="92"/>
      <c r="BB66" s="92"/>
      <c r="BC66" s="92"/>
      <c r="BD66" s="92"/>
      <c r="BE66" s="92"/>
      <c r="BF66" s="92"/>
      <c r="BG66" s="92"/>
      <c r="BI66" s="92"/>
      <c r="BJ66" s="92"/>
      <c r="BK66" s="92"/>
      <c r="BL66" s="92"/>
      <c r="BM66" s="92"/>
      <c r="BO66" s="92"/>
      <c r="BP66" s="92"/>
      <c r="BQ66" s="92"/>
      <c r="BR66" s="92"/>
      <c r="BS66" s="92"/>
      <c r="BU66" s="92"/>
      <c r="BV66" s="92"/>
      <c r="BW66" s="92"/>
      <c r="BX66" s="92"/>
      <c r="BY66" s="92"/>
      <c r="CA66" s="92"/>
      <c r="CB66" s="92"/>
      <c r="CC66" s="92"/>
      <c r="CD66" s="92"/>
      <c r="CE66" s="92"/>
      <c r="CG66" s="92"/>
      <c r="CH66" s="92"/>
      <c r="CI66" s="92"/>
      <c r="CJ66" s="92"/>
      <c r="CK66" s="92"/>
      <c r="CM66" s="92"/>
      <c r="CN66" s="92"/>
      <c r="CO66" s="92"/>
      <c r="CP66" s="92"/>
      <c r="CQ66" s="92"/>
      <c r="CS66" s="92"/>
      <c r="CT66" s="92"/>
      <c r="CU66" s="92"/>
      <c r="CV66" s="92"/>
      <c r="CW66" s="92"/>
      <c r="DD66" s="83"/>
      <c r="EA66" s="92"/>
      <c r="EB66" s="92"/>
      <c r="EC66" s="92"/>
      <c r="ED66" s="92"/>
      <c r="EG66"/>
      <c r="EH66"/>
      <c r="EK66" s="92"/>
      <c r="EL66" s="92"/>
      <c r="EM66" s="92"/>
      <c r="EN66" s="92"/>
    </row>
    <row r="67" spans="1:144" x14ac:dyDescent="0.2">
      <c r="A67" s="311" t="s">
        <v>1967</v>
      </c>
      <c r="B67" s="319">
        <f>'2024-FORM GAO-70a'!F9</f>
        <v>0</v>
      </c>
      <c r="C67" s="92"/>
      <c r="D67" s="92"/>
      <c r="E67" s="92"/>
      <c r="F67" s="92"/>
      <c r="G67" s="92"/>
      <c r="H67" s="92"/>
      <c r="I67" s="92"/>
      <c r="J67" s="92"/>
      <c r="K67" s="92"/>
      <c r="M67" s="311" t="s">
        <v>1967</v>
      </c>
      <c r="N67" s="319">
        <f>'2024-FORM GAO-70a'!F9</f>
        <v>0</v>
      </c>
      <c r="O67" s="92"/>
      <c r="P67" s="92"/>
      <c r="Q67" s="92"/>
      <c r="R67" s="92"/>
      <c r="S67" s="92"/>
      <c r="T67" s="92"/>
      <c r="U67" s="92"/>
      <c r="V67" s="92"/>
      <c r="W67" s="92"/>
      <c r="Y67" s="311" t="s">
        <v>1967</v>
      </c>
      <c r="Z67" s="319">
        <f>'2022-FORM GAO-70a'!F9</f>
        <v>0</v>
      </c>
      <c r="AA67" s="92"/>
      <c r="AB67" s="92"/>
      <c r="AC67" s="92"/>
      <c r="AD67" s="92"/>
      <c r="AE67" s="92"/>
      <c r="AF67" s="92"/>
      <c r="AG67" s="92"/>
      <c r="AH67" s="92"/>
      <c r="AI67" s="92"/>
      <c r="AK67" s="311" t="s">
        <v>1967</v>
      </c>
      <c r="AL67" s="319">
        <f>'2021-FORM GAO-70a'!F9</f>
        <v>0</v>
      </c>
      <c r="AM67" s="92"/>
      <c r="AN67" s="92"/>
      <c r="AO67" s="92"/>
      <c r="AP67" s="92"/>
      <c r="AQ67" s="92"/>
      <c r="AR67" s="92"/>
      <c r="AS67" s="92"/>
      <c r="AT67" s="92"/>
      <c r="AU67" s="92"/>
      <c r="AW67" s="311" t="s">
        <v>1967</v>
      </c>
      <c r="AX67" s="319">
        <f>'2020-FORM GAO-70a'!F9</f>
        <v>0</v>
      </c>
      <c r="AY67" s="92"/>
      <c r="AZ67" s="92"/>
      <c r="BA67" s="92"/>
      <c r="BB67" s="92"/>
      <c r="BC67" s="92"/>
      <c r="BD67" s="92"/>
      <c r="BE67" s="92"/>
      <c r="BF67" s="92"/>
      <c r="BG67" s="92"/>
      <c r="BI67" s="92"/>
      <c r="BJ67" s="92"/>
      <c r="BK67" s="92"/>
      <c r="BL67" s="92"/>
      <c r="BM67" s="92"/>
      <c r="BO67" s="92"/>
      <c r="BP67" s="92"/>
      <c r="BQ67" s="92"/>
      <c r="BR67" s="92"/>
      <c r="BS67" s="92"/>
      <c r="BU67" s="92"/>
      <c r="BV67" s="92"/>
      <c r="BW67" s="92"/>
      <c r="BX67" s="92"/>
      <c r="BY67" s="92"/>
      <c r="CA67" s="92"/>
      <c r="CB67" s="92"/>
      <c r="CC67" s="92"/>
      <c r="CD67" s="92"/>
      <c r="CE67" s="92"/>
      <c r="CG67" s="92"/>
      <c r="CH67" s="92"/>
      <c r="CI67" s="92"/>
      <c r="CJ67" s="92"/>
      <c r="CK67" s="92"/>
      <c r="CM67" s="92"/>
      <c r="CN67" s="92"/>
      <c r="CO67" s="92"/>
      <c r="CP67" s="92"/>
      <c r="CQ67" s="92"/>
      <c r="CS67" s="92"/>
      <c r="CT67" s="92"/>
      <c r="CU67" s="92"/>
      <c r="CV67" s="92"/>
      <c r="CW67" s="92"/>
      <c r="DD67" s="83"/>
      <c r="EA67" s="92"/>
      <c r="EB67" s="92"/>
      <c r="EC67" s="92"/>
      <c r="ED67" s="92"/>
      <c r="EG67"/>
      <c r="EH67"/>
      <c r="EK67" s="92"/>
      <c r="EL67" s="92"/>
      <c r="EM67" s="92"/>
      <c r="EN67" s="92"/>
    </row>
    <row r="68" spans="1:144" x14ac:dyDescent="0.2">
      <c r="A68" s="311" t="s">
        <v>1968</v>
      </c>
      <c r="B68" s="318">
        <f>'2024-FORM GAO-70a'!F11</f>
        <v>0</v>
      </c>
      <c r="C68" s="92"/>
      <c r="D68" s="92"/>
      <c r="E68" s="92"/>
      <c r="F68" s="92"/>
      <c r="G68" s="92"/>
      <c r="H68" s="92"/>
      <c r="I68" s="92"/>
      <c r="J68" s="92"/>
      <c r="K68" s="92"/>
      <c r="M68" s="311" t="s">
        <v>1968</v>
      </c>
      <c r="N68" s="318">
        <f>'2024-FORM GAO-70a'!F11</f>
        <v>0</v>
      </c>
      <c r="O68" s="92"/>
      <c r="P68" s="92"/>
      <c r="Q68" s="92"/>
      <c r="R68" s="92"/>
      <c r="S68" s="92"/>
      <c r="T68" s="92"/>
      <c r="U68" s="92"/>
      <c r="V68" s="92"/>
      <c r="W68" s="92"/>
      <c r="Y68" s="311" t="s">
        <v>1968</v>
      </c>
      <c r="Z68" s="318">
        <f>'2022-FORM GAO-70a'!F11</f>
        <v>0</v>
      </c>
      <c r="AA68" s="92"/>
      <c r="AB68" s="92"/>
      <c r="AC68" s="92"/>
      <c r="AD68" s="92"/>
      <c r="AE68" s="92"/>
      <c r="AF68" s="92"/>
      <c r="AG68" s="92"/>
      <c r="AH68" s="92"/>
      <c r="AI68" s="92"/>
      <c r="AK68" s="311" t="s">
        <v>1968</v>
      </c>
      <c r="AL68" s="318">
        <f>'2021-FORM GAO-70a'!F11</f>
        <v>0</v>
      </c>
      <c r="AM68" s="92"/>
      <c r="AN68" s="92"/>
      <c r="AO68" s="92"/>
      <c r="AP68" s="92"/>
      <c r="AQ68" s="92"/>
      <c r="AR68" s="92"/>
      <c r="AS68" s="92"/>
      <c r="AT68" s="92"/>
      <c r="AU68" s="92"/>
      <c r="AW68" s="311" t="s">
        <v>1968</v>
      </c>
      <c r="AX68" s="318">
        <f>'2020-FORM GAO-70a'!F11</f>
        <v>0</v>
      </c>
      <c r="AY68" s="92"/>
      <c r="AZ68" s="92"/>
      <c r="BA68" s="92"/>
      <c r="BB68" s="92"/>
      <c r="BC68" s="92"/>
      <c r="BD68" s="92"/>
      <c r="BE68" s="92"/>
      <c r="BF68" s="92"/>
      <c r="BG68" s="92"/>
      <c r="BI68" s="92"/>
      <c r="BJ68" s="92"/>
      <c r="BK68" s="92"/>
      <c r="BL68" s="92"/>
      <c r="BM68" s="92"/>
      <c r="BO68" s="92"/>
      <c r="BP68" s="92"/>
      <c r="BQ68" s="92"/>
      <c r="BR68" s="92"/>
      <c r="BS68" s="92"/>
      <c r="BU68" s="92"/>
      <c r="BV68" s="92"/>
      <c r="BW68" s="92"/>
      <c r="BX68" s="92"/>
      <c r="BY68" s="92"/>
      <c r="CA68" s="92"/>
      <c r="CB68" s="92"/>
      <c r="CC68" s="92"/>
      <c r="CD68" s="92"/>
      <c r="CE68" s="92"/>
      <c r="CG68" s="92"/>
      <c r="CH68" s="92"/>
      <c r="CI68" s="92"/>
      <c r="CJ68" s="92"/>
      <c r="CK68" s="92"/>
      <c r="CM68" s="92"/>
      <c r="CN68" s="92"/>
      <c r="CO68" s="92"/>
      <c r="CP68" s="92"/>
      <c r="CQ68" s="92"/>
      <c r="CS68" s="92"/>
      <c r="CT68" s="92"/>
      <c r="CU68" s="92"/>
      <c r="CV68" s="92"/>
      <c r="CW68" s="92"/>
      <c r="DD68" s="83"/>
      <c r="EA68" s="92"/>
      <c r="EB68" s="92"/>
      <c r="EC68" s="92"/>
      <c r="ED68" s="92"/>
      <c r="EG68"/>
      <c r="EH68"/>
      <c r="EK68" s="92"/>
      <c r="EL68" s="92"/>
      <c r="EM68" s="92"/>
      <c r="EN68" s="92"/>
    </row>
    <row r="69" spans="1:144"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t="s">
        <v>1917</v>
      </c>
      <c r="AM69" s="92" t="s">
        <v>1918</v>
      </c>
      <c r="AN69" s="92" t="s">
        <v>1919</v>
      </c>
      <c r="AO69" s="92" t="s">
        <v>1930</v>
      </c>
      <c r="AP69" s="92"/>
      <c r="AQ69" s="92"/>
      <c r="AR69" s="92"/>
      <c r="AS69" s="92"/>
      <c r="AT69" s="92"/>
      <c r="AU69" s="92"/>
      <c r="AW69" s="92"/>
      <c r="AX69" s="92" t="s">
        <v>1917</v>
      </c>
      <c r="AY69" s="92" t="s">
        <v>1918</v>
      </c>
      <c r="AZ69" s="92" t="s">
        <v>1919</v>
      </c>
      <c r="BA69" s="92" t="s">
        <v>1930</v>
      </c>
      <c r="BB69" s="92"/>
      <c r="BC69" s="92"/>
      <c r="BD69" s="92"/>
      <c r="BE69" s="92"/>
      <c r="BF69" s="92"/>
      <c r="BG69" s="92"/>
      <c r="BI69" s="92"/>
      <c r="BJ69" s="92"/>
      <c r="BK69" s="92"/>
      <c r="BL69" s="92"/>
      <c r="BM69" s="92"/>
      <c r="BO69" s="92"/>
      <c r="BP69" s="92"/>
      <c r="BQ69" s="92"/>
      <c r="BR69" s="92"/>
      <c r="BS69" s="92"/>
      <c r="BU69" s="92"/>
      <c r="BV69" s="92"/>
      <c r="BW69" s="92"/>
      <c r="BX69" s="92"/>
      <c r="BY69" s="92"/>
      <c r="CA69" s="92"/>
      <c r="CB69" s="92"/>
      <c r="CC69" s="92"/>
      <c r="CD69" s="92"/>
      <c r="CE69" s="92"/>
      <c r="CG69" s="92"/>
      <c r="CH69" s="92"/>
      <c r="CI69" s="92"/>
      <c r="CJ69" s="92"/>
      <c r="CK69" s="92"/>
      <c r="CM69" s="92"/>
      <c r="CN69" s="92"/>
      <c r="CO69" s="92"/>
      <c r="CP69" s="92"/>
      <c r="CQ69" s="92"/>
      <c r="CS69" s="92"/>
      <c r="CT69" s="92"/>
      <c r="CU69" s="92"/>
      <c r="CV69" s="92"/>
      <c r="CW69" s="92"/>
      <c r="DD69" s="83"/>
      <c r="EA69" s="92"/>
      <c r="EB69" s="92"/>
      <c r="EC69" s="92"/>
      <c r="ED69" s="92"/>
      <c r="EG69"/>
      <c r="EH69"/>
      <c r="EK69" s="92"/>
      <c r="EL69" s="92"/>
      <c r="EM69" s="92"/>
      <c r="EN69" s="92"/>
    </row>
    <row r="70" spans="1:144" x14ac:dyDescent="0.2">
      <c r="A70" s="92" t="s">
        <v>1923</v>
      </c>
      <c r="B70" s="313">
        <f>'2024-FORM GAO-70a'!C98</f>
        <v>0</v>
      </c>
      <c r="C70" s="92">
        <v>26</v>
      </c>
      <c r="D70" s="92"/>
      <c r="E70" s="92">
        <v>4300</v>
      </c>
      <c r="F70" s="92"/>
      <c r="G70" s="92"/>
      <c r="H70" s="92"/>
      <c r="I70" s="92"/>
      <c r="J70" s="92"/>
      <c r="K70" s="92"/>
      <c r="M70" s="92" t="s">
        <v>1923</v>
      </c>
      <c r="N70" s="313">
        <f>'2024-FORM GAO-70a'!C98</f>
        <v>0</v>
      </c>
      <c r="O70" s="92">
        <v>26</v>
      </c>
      <c r="P70" s="92"/>
      <c r="Q70" s="92">
        <v>4300</v>
      </c>
      <c r="R70" s="92"/>
      <c r="S70" s="92"/>
      <c r="T70" s="92"/>
      <c r="U70" s="92"/>
      <c r="V70" s="92"/>
      <c r="W70" s="92"/>
      <c r="Y70" s="92" t="s">
        <v>1923</v>
      </c>
      <c r="Z70" s="313">
        <f>'2022-FORM GAO-70a'!C98</f>
        <v>2000</v>
      </c>
      <c r="AA70" s="92">
        <v>26</v>
      </c>
      <c r="AB70" s="92"/>
      <c r="AC70" s="92">
        <v>4300</v>
      </c>
      <c r="AD70" s="92"/>
      <c r="AE70" s="92"/>
      <c r="AF70" s="92"/>
      <c r="AG70" s="92"/>
      <c r="AH70" s="92"/>
      <c r="AI70" s="92"/>
      <c r="AK70" s="92" t="s">
        <v>1923</v>
      </c>
      <c r="AL70" s="313">
        <f>'2021-FORM GAO-70a'!C97</f>
        <v>0</v>
      </c>
      <c r="AM70" s="92">
        <v>26</v>
      </c>
      <c r="AN70" s="92"/>
      <c r="AO70" s="92">
        <v>4300</v>
      </c>
      <c r="AP70" s="92"/>
      <c r="AQ70" s="92"/>
      <c r="AR70" s="92"/>
      <c r="AS70" s="92"/>
      <c r="AT70" s="92"/>
      <c r="AU70" s="92"/>
      <c r="AW70" s="92" t="s">
        <v>1923</v>
      </c>
      <c r="AX70" s="313">
        <f>ROUND(('2020-FORM GAO-70a'!C97),2)</f>
        <v>0</v>
      </c>
      <c r="AY70" s="92">
        <v>27</v>
      </c>
      <c r="AZ70" s="92"/>
      <c r="BA70" s="92">
        <v>4300</v>
      </c>
      <c r="BB70" s="92"/>
      <c r="BC70" s="92"/>
      <c r="BD70" s="92"/>
      <c r="BE70" s="92"/>
      <c r="BF70" s="92"/>
      <c r="BG70" s="92"/>
      <c r="BI70" s="92"/>
      <c r="BJ70" s="92"/>
      <c r="BK70" s="92"/>
      <c r="BL70" s="92"/>
      <c r="BM70" s="92"/>
      <c r="BO70" s="92"/>
      <c r="BP70" s="92"/>
      <c r="BQ70" s="92"/>
      <c r="BR70" s="92"/>
      <c r="BS70" s="92"/>
      <c r="BU70" s="92"/>
      <c r="BV70" s="92"/>
      <c r="BW70" s="92"/>
      <c r="BX70" s="92"/>
      <c r="BY70" s="92"/>
      <c r="CA70" s="92"/>
      <c r="CB70" s="92"/>
      <c r="CC70" s="92"/>
      <c r="CD70" s="92"/>
      <c r="CE70" s="92"/>
      <c r="CG70" s="92"/>
      <c r="CH70" s="92"/>
      <c r="CI70" s="92"/>
      <c r="CJ70" s="92"/>
      <c r="CK70" s="92"/>
      <c r="CM70" s="92"/>
      <c r="CN70" s="92"/>
      <c r="CO70" s="92"/>
      <c r="CP70" s="92"/>
      <c r="CQ70" s="92"/>
      <c r="CS70" s="92"/>
      <c r="CT70" s="92"/>
      <c r="CU70" s="92"/>
      <c r="CV70" s="92"/>
      <c r="CW70" s="92"/>
      <c r="DD70" s="83"/>
      <c r="EA70" s="92"/>
      <c r="EB70" s="92"/>
      <c r="EC70" s="92"/>
      <c r="ED70" s="92"/>
      <c r="EG70"/>
      <c r="EH70"/>
      <c r="EK70" s="92"/>
      <c r="EL70" s="92"/>
      <c r="EM70" s="92"/>
      <c r="EN70" s="92"/>
    </row>
    <row r="71" spans="1:144" x14ac:dyDescent="0.2">
      <c r="A71" s="92" t="s">
        <v>1919</v>
      </c>
      <c r="B71" s="92">
        <f>ROUND((B70*C70),2)</f>
        <v>0</v>
      </c>
      <c r="C71" s="92"/>
      <c r="D71" s="92"/>
      <c r="E71" s="92"/>
      <c r="F71" s="92"/>
      <c r="G71" s="92"/>
      <c r="H71" s="92"/>
      <c r="I71" s="92"/>
      <c r="J71" s="92"/>
      <c r="K71" s="92"/>
      <c r="M71" s="92" t="s">
        <v>1919</v>
      </c>
      <c r="N71" s="92">
        <f>ROUND((N70*O70),2)</f>
        <v>0</v>
      </c>
      <c r="O71" s="92"/>
      <c r="P71" s="92"/>
      <c r="Q71" s="92"/>
      <c r="R71" s="92"/>
      <c r="S71" s="92"/>
      <c r="T71" s="92"/>
      <c r="U71" s="92"/>
      <c r="V71" s="92"/>
      <c r="W71" s="92"/>
      <c r="Y71" s="92" t="s">
        <v>1919</v>
      </c>
      <c r="Z71" s="92">
        <f>ROUND((Z70*AA70),2)</f>
        <v>52000</v>
      </c>
      <c r="AA71" s="92"/>
      <c r="AB71" s="92"/>
      <c r="AC71" s="92"/>
      <c r="AD71" s="92"/>
      <c r="AE71" s="92"/>
      <c r="AF71" s="92"/>
      <c r="AG71" s="92"/>
      <c r="AH71" s="92"/>
      <c r="AI71" s="92"/>
      <c r="AK71" s="92" t="s">
        <v>1919</v>
      </c>
      <c r="AL71" s="92">
        <f>ROUND((AL70*AM70),2)</f>
        <v>0</v>
      </c>
      <c r="AM71" s="92"/>
      <c r="AN71" s="92"/>
      <c r="AO71" s="92"/>
      <c r="AP71" s="92"/>
      <c r="AQ71" s="92"/>
      <c r="AR71" s="92"/>
      <c r="AS71" s="92"/>
      <c r="AT71" s="92"/>
      <c r="AU71" s="92"/>
      <c r="AW71" s="92" t="s">
        <v>1919</v>
      </c>
      <c r="AX71" s="92">
        <f>ROUND((AX70*AY70),2)</f>
        <v>0</v>
      </c>
      <c r="AY71" s="92"/>
      <c r="AZ71" s="92"/>
      <c r="BA71" s="92"/>
      <c r="BB71" s="92"/>
      <c r="BC71" s="92"/>
      <c r="BD71" s="92"/>
      <c r="BE71" s="92"/>
      <c r="BF71" s="92"/>
      <c r="BG71" s="92"/>
      <c r="BI71" s="92"/>
      <c r="BJ71" s="92"/>
      <c r="BK71" s="92"/>
      <c r="BL71" s="92"/>
      <c r="BM71" s="92"/>
      <c r="BO71" s="92"/>
      <c r="BP71" s="92"/>
      <c r="BQ71" s="92"/>
      <c r="BR71" s="92"/>
      <c r="BS71" s="92"/>
      <c r="BU71" s="92"/>
      <c r="BV71" s="92"/>
      <c r="BW71" s="92"/>
      <c r="BX71" s="92"/>
      <c r="BY71" s="92"/>
      <c r="CA71" s="92"/>
      <c r="CB71" s="92"/>
      <c r="CC71" s="92"/>
      <c r="CD71" s="92"/>
      <c r="CE71" s="92"/>
      <c r="CG71" s="92"/>
      <c r="CH71" s="92"/>
      <c r="CI71" s="92"/>
      <c r="CJ71" s="92"/>
      <c r="CK71" s="92"/>
      <c r="CM71" s="92"/>
      <c r="CN71" s="92"/>
      <c r="CO71" s="92"/>
      <c r="CP71" s="92"/>
      <c r="CQ71" s="92"/>
      <c r="CS71" s="92"/>
      <c r="CT71" s="92"/>
      <c r="CU71" s="92"/>
      <c r="CV71" s="92"/>
      <c r="CW71" s="92"/>
      <c r="DD71" s="83"/>
      <c r="EA71" s="92"/>
      <c r="EB71" s="92"/>
      <c r="EC71" s="92"/>
      <c r="ED71" s="92"/>
      <c r="EG71"/>
      <c r="EH71"/>
      <c r="EK71" s="92"/>
      <c r="EL71" s="92"/>
      <c r="EM71" s="92"/>
      <c r="EN71" s="92"/>
    </row>
    <row r="72" spans="1:144"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0</v>
      </c>
      <c r="Q72" s="92"/>
      <c r="R72" s="92"/>
      <c r="S72" s="92"/>
      <c r="T72" s="92"/>
      <c r="U72" s="92"/>
      <c r="V72" s="92"/>
      <c r="W72" s="92"/>
      <c r="Y72" s="92">
        <f>ROUND((Z70*AA72),2)</f>
        <v>0</v>
      </c>
      <c r="Z72" s="92">
        <f>ROUND((Y72*AA71),2)</f>
        <v>0</v>
      </c>
      <c r="AA72" s="92"/>
      <c r="AB72" s="303">
        <f>Z71</f>
        <v>52000</v>
      </c>
      <c r="AC72" s="92"/>
      <c r="AD72" s="92"/>
      <c r="AE72" s="92"/>
      <c r="AF72" s="92"/>
      <c r="AG72" s="92"/>
      <c r="AH72" s="92"/>
      <c r="AI72" s="92"/>
      <c r="AK72" s="92">
        <f>ROUND((AL70*AM72),2)</f>
        <v>0</v>
      </c>
      <c r="AL72" s="92">
        <f>ROUND((AK72*AM71),2)</f>
        <v>0</v>
      </c>
      <c r="AM72" s="92"/>
      <c r="AN72" s="303">
        <f>AL71</f>
        <v>0</v>
      </c>
      <c r="AO72" s="92"/>
      <c r="AP72" s="92"/>
      <c r="AQ72" s="92"/>
      <c r="AR72" s="92"/>
      <c r="AS72" s="92"/>
      <c r="AT72" s="92"/>
      <c r="AU72" s="92"/>
      <c r="AW72" s="92">
        <f>ROUND((AX70*AY72),2)</f>
        <v>0</v>
      </c>
      <c r="AX72" s="92">
        <f>ROUND((AW72*AY71),2)</f>
        <v>0</v>
      </c>
      <c r="AY72" s="92"/>
      <c r="AZ72" s="303">
        <f>AX71</f>
        <v>0</v>
      </c>
      <c r="BA72" s="92"/>
      <c r="BB72" s="92"/>
      <c r="BC72" s="92"/>
      <c r="BD72" s="92"/>
      <c r="BE72" s="92"/>
      <c r="BF72" s="92"/>
      <c r="BG72" s="92"/>
      <c r="BI72" s="92"/>
      <c r="BJ72" s="92"/>
      <c r="BK72" s="92"/>
      <c r="BL72" s="92"/>
      <c r="BM72" s="92"/>
      <c r="BO72" s="92"/>
      <c r="BP72" s="92"/>
      <c r="BQ72" s="92"/>
      <c r="BR72" s="92"/>
      <c r="BS72" s="92"/>
      <c r="BU72" s="92"/>
      <c r="BV72" s="92"/>
      <c r="BW72" s="92"/>
      <c r="BX72" s="92"/>
      <c r="BY72" s="92"/>
      <c r="CA72" s="92"/>
      <c r="CB72" s="92"/>
      <c r="CC72" s="92"/>
      <c r="CD72" s="92"/>
      <c r="CE72" s="92"/>
      <c r="CG72" s="92"/>
      <c r="CH72" s="92"/>
      <c r="CI72" s="92"/>
      <c r="CJ72" s="92"/>
      <c r="CK72" s="92"/>
      <c r="CM72" s="92"/>
      <c r="CN72" s="92"/>
      <c r="CO72" s="92"/>
      <c r="CP72" s="92"/>
      <c r="CQ72" s="92"/>
      <c r="CS72" s="92"/>
      <c r="CT72" s="92"/>
      <c r="CU72" s="92"/>
      <c r="CV72" s="92"/>
      <c r="CW72" s="92"/>
      <c r="DD72" s="83"/>
      <c r="EA72" s="92"/>
      <c r="EB72" s="92"/>
      <c r="EC72" s="92"/>
      <c r="ED72" s="92"/>
      <c r="EG72"/>
      <c r="EH72"/>
      <c r="EK72" s="92"/>
      <c r="EL72" s="92"/>
      <c r="EM72" s="92"/>
      <c r="EN72" s="92"/>
    </row>
    <row r="73" spans="1:144" x14ac:dyDescent="0.2">
      <c r="A73" s="92" t="s">
        <v>1920</v>
      </c>
      <c r="B73" s="92"/>
      <c r="C73" s="92"/>
      <c r="D73" s="314">
        <f>'2024-FORM GAO-70a'!D10</f>
        <v>0</v>
      </c>
      <c r="E73" s="92"/>
      <c r="F73" s="92"/>
      <c r="G73" s="92"/>
      <c r="H73" s="92"/>
      <c r="I73" s="92"/>
      <c r="J73" s="92"/>
      <c r="K73" s="92"/>
      <c r="M73" s="92" t="s">
        <v>1920</v>
      </c>
      <c r="N73" s="92"/>
      <c r="O73" s="92"/>
      <c r="P73" s="314">
        <f>'2024-FORM GAO-70a'!D10</f>
        <v>0</v>
      </c>
      <c r="Q73" s="92"/>
      <c r="R73" s="92"/>
      <c r="S73" s="92"/>
      <c r="T73" s="92"/>
      <c r="U73" s="92"/>
      <c r="V73" s="92"/>
      <c r="W73" s="92"/>
      <c r="Y73" s="92" t="s">
        <v>1920</v>
      </c>
      <c r="Z73" s="92"/>
      <c r="AA73" s="92"/>
      <c r="AB73" s="314">
        <f>'2022-FORM GAO-70a'!D10</f>
        <v>0</v>
      </c>
      <c r="AC73" s="92"/>
      <c r="AD73" s="92"/>
      <c r="AE73" s="92"/>
      <c r="AF73" s="92"/>
      <c r="AG73" s="92"/>
      <c r="AH73" s="92"/>
      <c r="AI73" s="92"/>
      <c r="AK73" s="92" t="s">
        <v>1920</v>
      </c>
      <c r="AL73" s="92"/>
      <c r="AM73" s="92"/>
      <c r="AN73" s="314">
        <f>'2021-FORM GAO-70a'!D10</f>
        <v>0</v>
      </c>
      <c r="AO73" s="92"/>
      <c r="AP73" s="92"/>
      <c r="AQ73" s="92"/>
      <c r="AR73" s="92"/>
      <c r="AS73" s="92"/>
      <c r="AT73" s="92"/>
      <c r="AU73" s="92"/>
      <c r="AW73" s="92" t="s">
        <v>1920</v>
      </c>
      <c r="AX73" s="92"/>
      <c r="AY73" s="92"/>
      <c r="AZ73" s="314">
        <f>ROUND(('2020-FORM GAO-70a'!D10),2)</f>
        <v>0</v>
      </c>
      <c r="BA73" s="92"/>
      <c r="BB73" s="92"/>
      <c r="BC73" s="92"/>
      <c r="BD73" s="92"/>
      <c r="BE73" s="92"/>
      <c r="BF73" s="92"/>
      <c r="BG73" s="92"/>
      <c r="BI73" s="92"/>
      <c r="BJ73" s="92"/>
      <c r="BK73" s="92"/>
      <c r="BL73" s="92"/>
      <c r="BM73" s="92"/>
      <c r="BO73" s="92"/>
      <c r="BP73" s="92"/>
      <c r="BQ73" s="92"/>
      <c r="BR73" s="92"/>
      <c r="BS73" s="92"/>
      <c r="BU73" s="92"/>
      <c r="BV73" s="92"/>
      <c r="BW73" s="92"/>
      <c r="BX73" s="92"/>
      <c r="BY73" s="92"/>
      <c r="CA73" s="92"/>
      <c r="CB73" s="92"/>
      <c r="CC73" s="92"/>
      <c r="CD73" s="92"/>
      <c r="CE73" s="92"/>
      <c r="CG73" s="92"/>
      <c r="CH73" s="92"/>
      <c r="CI73" s="92"/>
      <c r="CJ73" s="92"/>
      <c r="CK73" s="92"/>
      <c r="CM73" s="92"/>
      <c r="CN73" s="92"/>
      <c r="CO73" s="92"/>
      <c r="CP73" s="92"/>
      <c r="CQ73" s="92"/>
      <c r="CS73" s="92"/>
      <c r="CT73" s="92"/>
      <c r="CU73" s="92"/>
      <c r="CV73" s="92"/>
      <c r="CW73" s="92"/>
      <c r="DD73" s="83"/>
      <c r="EA73" s="92"/>
      <c r="EB73" s="92"/>
      <c r="EC73" s="92"/>
      <c r="ED73" s="92"/>
      <c r="EG73"/>
      <c r="EH73"/>
      <c r="EK73" s="92"/>
      <c r="EL73" s="92"/>
      <c r="EM73" s="92"/>
      <c r="EN73" s="92"/>
    </row>
    <row r="74" spans="1:144" x14ac:dyDescent="0.2">
      <c r="A74" s="92" t="s">
        <v>1924</v>
      </c>
      <c r="B74" s="92"/>
      <c r="C74" s="92"/>
      <c r="D74" s="92">
        <f>SUM(D72:D73)</f>
        <v>0</v>
      </c>
      <c r="E74" s="92"/>
      <c r="F74" s="92"/>
      <c r="G74" s="92"/>
      <c r="H74" s="92"/>
      <c r="I74" s="92"/>
      <c r="J74" s="92"/>
      <c r="K74" s="92"/>
      <c r="M74" s="92" t="s">
        <v>1924</v>
      </c>
      <c r="N74" s="92"/>
      <c r="O74" s="92"/>
      <c r="P74" s="92">
        <f>SUM(P72:P73)</f>
        <v>0</v>
      </c>
      <c r="Q74" s="92"/>
      <c r="R74" s="92"/>
      <c r="S74" s="92"/>
      <c r="T74" s="92"/>
      <c r="U74" s="92"/>
      <c r="V74" s="92"/>
      <c r="W74" s="92"/>
      <c r="Y74" s="92" t="s">
        <v>1924</v>
      </c>
      <c r="Z74" s="92"/>
      <c r="AA74" s="92"/>
      <c r="AB74" s="92">
        <f>SUM(AB72:AB73)</f>
        <v>52000</v>
      </c>
      <c r="AC74" s="92"/>
      <c r="AD74" s="92"/>
      <c r="AE74" s="92"/>
      <c r="AF74" s="92"/>
      <c r="AG74" s="92"/>
      <c r="AH74" s="92"/>
      <c r="AI74" s="92"/>
      <c r="AK74" s="92" t="s">
        <v>1924</v>
      </c>
      <c r="AL74" s="92"/>
      <c r="AM74" s="92"/>
      <c r="AN74" s="92">
        <f>SUM(AN72:AN73)</f>
        <v>0</v>
      </c>
      <c r="AO74" s="92"/>
      <c r="AP74" s="92"/>
      <c r="AQ74" s="92"/>
      <c r="AR74" s="92"/>
      <c r="AS74" s="92"/>
      <c r="AT74" s="92"/>
      <c r="AU74" s="92"/>
      <c r="AW74" s="92" t="s">
        <v>1924</v>
      </c>
      <c r="AX74" s="92"/>
      <c r="AY74" s="92"/>
      <c r="AZ74" s="92">
        <f>SUM(AZ72:AZ73)</f>
        <v>0</v>
      </c>
      <c r="BA74" s="92"/>
      <c r="BB74" s="92"/>
      <c r="BC74" s="92"/>
      <c r="BD74" s="92"/>
      <c r="BE74" s="92"/>
      <c r="BF74" s="92"/>
      <c r="BG74" s="92"/>
      <c r="BI74" s="92"/>
      <c r="BJ74" s="92"/>
      <c r="BK74" s="92"/>
      <c r="BL74" s="92"/>
      <c r="BM74" s="92"/>
      <c r="BO74" s="92"/>
      <c r="BP74" s="92"/>
      <c r="BQ74" s="92"/>
      <c r="BR74" s="92"/>
      <c r="BS74" s="92"/>
      <c r="BU74" s="92"/>
      <c r="BV74" s="92"/>
      <c r="BW74" s="92"/>
      <c r="BX74" s="92"/>
      <c r="BY74" s="92"/>
      <c r="CA74" s="92"/>
      <c r="CB74" s="92"/>
      <c r="CC74" s="92"/>
      <c r="CD74" s="92"/>
      <c r="CE74" s="92"/>
      <c r="CG74" s="92"/>
      <c r="CH74" s="92"/>
      <c r="CI74" s="92"/>
      <c r="CJ74" s="92"/>
      <c r="CK74" s="92"/>
      <c r="CM74" s="92"/>
      <c r="CN74" s="92"/>
      <c r="CO74" s="92"/>
      <c r="CP74" s="92"/>
      <c r="CQ74" s="92"/>
      <c r="CS74" s="92"/>
      <c r="CT74" s="92"/>
      <c r="CU74" s="92"/>
      <c r="CV74" s="92"/>
      <c r="CW74" s="92"/>
      <c r="DD74" s="83"/>
      <c r="EA74" s="92"/>
      <c r="EB74" s="92"/>
      <c r="EC74" s="92"/>
      <c r="ED74" s="92"/>
      <c r="EG74"/>
      <c r="EH74"/>
      <c r="EK74" s="92"/>
      <c r="EL74" s="92"/>
      <c r="EM74" s="92"/>
      <c r="EN74" s="92"/>
    </row>
    <row r="75" spans="1:144" x14ac:dyDescent="0.2">
      <c r="A75" s="92" t="s">
        <v>1921</v>
      </c>
      <c r="B75" s="92"/>
      <c r="C75" s="92"/>
      <c r="D75" s="313">
        <f>'2024-FORM GAO-70a'!D11</f>
        <v>0</v>
      </c>
      <c r="E75" s="92"/>
      <c r="F75" s="92"/>
      <c r="G75" s="92"/>
      <c r="H75" s="92"/>
      <c r="I75" s="92"/>
      <c r="J75" s="92"/>
      <c r="K75" s="92"/>
      <c r="M75" s="92" t="s">
        <v>1921</v>
      </c>
      <c r="N75" s="92"/>
      <c r="O75" s="92"/>
      <c r="P75" s="313">
        <f>'2024-FORM GAO-70a'!D11</f>
        <v>0</v>
      </c>
      <c r="Q75" s="92"/>
      <c r="R75" s="92"/>
      <c r="S75" s="92"/>
      <c r="T75" s="92"/>
      <c r="U75" s="92"/>
      <c r="V75" s="92"/>
      <c r="W75" s="92"/>
      <c r="Y75" s="92" t="s">
        <v>1921</v>
      </c>
      <c r="Z75" s="92"/>
      <c r="AA75" s="92"/>
      <c r="AB75" s="313">
        <f>'2022-FORM GAO-70a'!D11</f>
        <v>0</v>
      </c>
      <c r="AC75" s="92"/>
      <c r="AD75" s="92"/>
      <c r="AE75" s="92"/>
      <c r="AF75" s="92"/>
      <c r="AG75" s="92"/>
      <c r="AH75" s="92"/>
      <c r="AI75" s="92"/>
      <c r="AK75" s="92" t="s">
        <v>1921</v>
      </c>
      <c r="AL75" s="92"/>
      <c r="AM75" s="92"/>
      <c r="AN75" s="313">
        <f>'2021-FORM GAO-70a'!D11</f>
        <v>0</v>
      </c>
      <c r="AO75" s="92"/>
      <c r="AP75" s="92"/>
      <c r="AQ75" s="92"/>
      <c r="AR75" s="92"/>
      <c r="AS75" s="92"/>
      <c r="AT75" s="92"/>
      <c r="AU75" s="92"/>
      <c r="AW75" s="92" t="s">
        <v>1921</v>
      </c>
      <c r="AX75" s="92"/>
      <c r="AY75" s="92"/>
      <c r="AZ75" s="313">
        <f>ROUND(('2020-FORM GAO-70a'!D11),2)</f>
        <v>0</v>
      </c>
      <c r="BA75" s="92"/>
      <c r="BB75" s="92"/>
      <c r="BC75" s="92"/>
      <c r="BD75" s="92"/>
      <c r="BE75" s="92"/>
      <c r="BF75" s="92"/>
      <c r="BG75" s="92"/>
      <c r="BI75" s="92"/>
      <c r="BJ75" s="92"/>
      <c r="BK75" s="92"/>
      <c r="BL75" s="92"/>
      <c r="BM75" s="92"/>
      <c r="BO75" s="92"/>
      <c r="BP75" s="92"/>
      <c r="BQ75" s="92"/>
      <c r="BR75" s="92"/>
      <c r="BS75" s="92"/>
      <c r="BU75" s="92"/>
      <c r="BV75" s="92"/>
      <c r="BW75" s="92"/>
      <c r="BX75" s="92"/>
      <c r="BY75" s="92"/>
      <c r="CA75" s="92"/>
      <c r="CB75" s="92"/>
      <c r="CC75" s="92"/>
      <c r="CD75" s="92"/>
      <c r="CE75" s="92"/>
      <c r="CG75" s="92"/>
      <c r="CH75" s="92"/>
      <c r="CI75" s="92"/>
      <c r="CJ75" s="92"/>
      <c r="CK75" s="92"/>
      <c r="CM75" s="92"/>
      <c r="CN75" s="92"/>
      <c r="CO75" s="92"/>
      <c r="CP75" s="92"/>
      <c r="CQ75" s="92"/>
      <c r="CS75" s="92"/>
      <c r="CT75" s="92"/>
      <c r="CU75" s="92"/>
      <c r="CV75" s="92"/>
      <c r="CW75" s="92"/>
      <c r="DD75" s="83"/>
      <c r="EA75" s="92"/>
      <c r="EB75" s="92"/>
      <c r="EC75" s="92"/>
      <c r="ED75" s="92"/>
      <c r="EG75"/>
      <c r="EH75"/>
      <c r="EK75" s="92"/>
      <c r="EL75" s="92"/>
      <c r="EM75" s="92"/>
      <c r="EN75" s="92"/>
    </row>
    <row r="76" spans="1:144" x14ac:dyDescent="0.2">
      <c r="A76" s="92" t="s">
        <v>1922</v>
      </c>
      <c r="B76" s="92"/>
      <c r="C76" s="92"/>
      <c r="D76" s="92">
        <f>ROUND((IF(B64="Y",0,IF(B63="M",C63,D63))),2)</f>
        <v>8600</v>
      </c>
      <c r="E76" s="92"/>
      <c r="F76" s="92"/>
      <c r="G76" s="92"/>
      <c r="H76" s="92"/>
      <c r="I76" s="92"/>
      <c r="J76" s="92"/>
      <c r="K76" s="92"/>
      <c r="M76" s="92" t="s">
        <v>1922</v>
      </c>
      <c r="N76" s="92"/>
      <c r="O76" s="92"/>
      <c r="P76" s="92">
        <f>ROUND((IF(N64="Y",0,IF(N63="M",O63,P63))),2)</f>
        <v>8600</v>
      </c>
      <c r="Q76" s="92"/>
      <c r="R76" s="92"/>
      <c r="S76" s="92"/>
      <c r="T76" s="92"/>
      <c r="U76" s="92"/>
      <c r="V76" s="92"/>
      <c r="W76" s="92"/>
      <c r="Y76" s="92" t="s">
        <v>1922</v>
      </c>
      <c r="Z76" s="92"/>
      <c r="AA76" s="92"/>
      <c r="AB76" s="92">
        <f>ROUND((IF($Z$64="Y",0,IF($Z$63="M",$AA$63,$AB$63))),2)</f>
        <v>12900</v>
      </c>
      <c r="AC76" s="92"/>
      <c r="AD76" s="92"/>
      <c r="AE76" s="92"/>
      <c r="AF76" s="92"/>
      <c r="AG76" s="92"/>
      <c r="AH76" s="92"/>
      <c r="AI76" s="92"/>
      <c r="AK76" s="92" t="s">
        <v>1922</v>
      </c>
      <c r="AL76" s="92"/>
      <c r="AM76" s="92"/>
      <c r="AN76" s="92">
        <f>ROUND((IF($AL$64="Y",0,IF($AL$63="M",$AM$63,$AN$63))),2)</f>
        <v>8600</v>
      </c>
      <c r="AO76" s="92"/>
      <c r="AP76" s="92"/>
      <c r="AQ76" s="92"/>
      <c r="AR76" s="92"/>
      <c r="AS76" s="92"/>
      <c r="AT76" s="92"/>
      <c r="AU76" s="92"/>
      <c r="AW76" s="92" t="s">
        <v>1922</v>
      </c>
      <c r="AX76" s="92"/>
      <c r="AY76" s="92"/>
      <c r="AZ76" s="92">
        <f>ROUND((IF($AX$64="Y",0,IF($AX$63="M",$AY$63,$AZ$63))),2)</f>
        <v>8600</v>
      </c>
      <c r="BA76" s="92"/>
      <c r="BB76" s="92"/>
      <c r="BC76" s="92"/>
      <c r="BD76" s="92"/>
      <c r="BE76" s="92"/>
      <c r="BF76" s="92"/>
      <c r="BG76" s="92"/>
      <c r="BI76" s="92"/>
      <c r="BJ76" s="92"/>
      <c r="BK76" s="92"/>
      <c r="BL76" s="92"/>
      <c r="BM76" s="92"/>
      <c r="BO76" s="92"/>
      <c r="BP76" s="92"/>
      <c r="BQ76" s="92"/>
      <c r="BR76" s="92"/>
      <c r="BS76" s="92"/>
      <c r="BU76" s="92"/>
      <c r="BV76" s="92"/>
      <c r="BW76" s="92"/>
      <c r="BX76" s="92"/>
      <c r="BY76" s="92"/>
      <c r="CA76" s="92"/>
      <c r="CB76" s="92"/>
      <c r="CC76" s="92"/>
      <c r="CD76" s="92"/>
      <c r="CE76" s="92"/>
      <c r="CG76" s="92"/>
      <c r="CH76" s="92"/>
      <c r="CI76" s="92"/>
      <c r="CJ76" s="92"/>
      <c r="CK76" s="92"/>
      <c r="CM76" s="92"/>
      <c r="CN76" s="92"/>
      <c r="CO76" s="92"/>
      <c r="CP76" s="92"/>
      <c r="CQ76" s="92"/>
      <c r="CS76" s="92"/>
      <c r="CT76" s="92"/>
      <c r="CU76" s="92"/>
      <c r="CV76" s="92"/>
      <c r="CW76" s="92"/>
      <c r="DD76" s="83"/>
      <c r="EA76" s="92"/>
      <c r="EB76" s="92"/>
      <c r="EC76" s="92"/>
      <c r="ED76" s="92"/>
      <c r="EG76"/>
      <c r="EH76"/>
      <c r="EK76" s="92"/>
      <c r="EL76" s="92"/>
      <c r="EM76" s="92"/>
      <c r="EN76" s="92"/>
    </row>
    <row r="77" spans="1:144" x14ac:dyDescent="0.2">
      <c r="A77" s="92" t="s">
        <v>1928</v>
      </c>
      <c r="B77" s="92"/>
      <c r="C77" s="92"/>
      <c r="D77" s="92">
        <f>ROUND((D75+D76),2)</f>
        <v>8600</v>
      </c>
      <c r="E77" s="92"/>
      <c r="F77" s="92"/>
      <c r="G77" s="92"/>
      <c r="H77" s="92"/>
      <c r="I77" s="92"/>
      <c r="J77" s="92"/>
      <c r="K77" s="92"/>
      <c r="M77" s="92" t="s">
        <v>1928</v>
      </c>
      <c r="N77" s="92"/>
      <c r="O77" s="92"/>
      <c r="P77" s="92">
        <f>ROUND((P75+P76),2)</f>
        <v>8600</v>
      </c>
      <c r="Q77" s="92"/>
      <c r="R77" s="92"/>
      <c r="S77" s="92"/>
      <c r="T77" s="92"/>
      <c r="U77" s="92"/>
      <c r="V77" s="92"/>
      <c r="W77" s="92"/>
      <c r="Y77" s="92" t="s">
        <v>1928</v>
      </c>
      <c r="Z77" s="92"/>
      <c r="AA77" s="92"/>
      <c r="AB77" s="92">
        <f>ROUND((AB75+AB76),2)</f>
        <v>12900</v>
      </c>
      <c r="AC77" s="92"/>
      <c r="AD77" s="92"/>
      <c r="AE77" s="92"/>
      <c r="AF77" s="92"/>
      <c r="AG77" s="92"/>
      <c r="AH77" s="92"/>
      <c r="AI77" s="92"/>
      <c r="AK77" s="92" t="s">
        <v>1928</v>
      </c>
      <c r="AL77" s="92"/>
      <c r="AM77" s="92"/>
      <c r="AN77" s="92">
        <f>ROUND((AN75+AN76),2)</f>
        <v>8600</v>
      </c>
      <c r="AO77" s="92"/>
      <c r="AP77" s="92"/>
      <c r="AQ77" s="92"/>
      <c r="AR77" s="92"/>
      <c r="AS77" s="92"/>
      <c r="AT77" s="92"/>
      <c r="AU77" s="92"/>
      <c r="AW77" s="92" t="s">
        <v>1928</v>
      </c>
      <c r="AX77" s="92"/>
      <c r="AY77" s="92"/>
      <c r="AZ77" s="92">
        <f>ROUND((AZ75+AZ76),2)</f>
        <v>8600</v>
      </c>
      <c r="BA77" s="92"/>
      <c r="BB77" s="92"/>
      <c r="BC77" s="92"/>
      <c r="BD77" s="92"/>
      <c r="BE77" s="92"/>
      <c r="BF77" s="92"/>
      <c r="BG77" s="92"/>
      <c r="BI77" s="92"/>
      <c r="BJ77" s="92"/>
      <c r="BK77" s="92"/>
      <c r="BL77" s="92"/>
      <c r="BM77" s="92"/>
      <c r="BO77" s="92"/>
      <c r="BP77" s="92"/>
      <c r="BQ77" s="92"/>
      <c r="BR77" s="92"/>
      <c r="BS77" s="92"/>
      <c r="BU77" s="92"/>
      <c r="BV77" s="92"/>
      <c r="BW77" s="92"/>
      <c r="BX77" s="92"/>
      <c r="BY77" s="92"/>
      <c r="CA77" s="92"/>
      <c r="CB77" s="92"/>
      <c r="CC77" s="92"/>
      <c r="CD77" s="92"/>
      <c r="CE77" s="92"/>
      <c r="CG77" s="92"/>
      <c r="CH77" s="92"/>
      <c r="CI77" s="92"/>
      <c r="CJ77" s="92"/>
      <c r="CK77" s="92"/>
      <c r="CM77" s="92"/>
      <c r="CN77" s="92"/>
      <c r="CO77" s="92"/>
      <c r="CP77" s="92"/>
      <c r="CQ77" s="92"/>
      <c r="CS77" s="92"/>
      <c r="CT77" s="92"/>
      <c r="CU77" s="92"/>
      <c r="CV77" s="92"/>
      <c r="CW77" s="92"/>
      <c r="DD77" s="83"/>
      <c r="EA77" s="92"/>
      <c r="EB77" s="92"/>
      <c r="EC77" s="92"/>
      <c r="ED77" s="92"/>
      <c r="EG77"/>
      <c r="EH77"/>
      <c r="EK77" s="92"/>
      <c r="EL77" s="92"/>
      <c r="EM77" s="92"/>
      <c r="EN77" s="92"/>
    </row>
    <row r="78" spans="1:144" x14ac:dyDescent="0.2">
      <c r="A78" s="302" t="s">
        <v>1929</v>
      </c>
      <c r="B78" s="92"/>
      <c r="C78" s="92"/>
      <c r="D78" s="92">
        <f>ROUND((D74-D77),2)</f>
        <v>-8600</v>
      </c>
      <c r="E78" s="92"/>
      <c r="F78" s="92"/>
      <c r="G78" s="92"/>
      <c r="H78" s="92"/>
      <c r="I78" s="92"/>
      <c r="J78" s="92"/>
      <c r="K78" s="92"/>
      <c r="M78" s="302" t="s">
        <v>1929</v>
      </c>
      <c r="N78" s="92"/>
      <c r="O78" s="92"/>
      <c r="P78" s="92">
        <f>ROUND((P74-P77),2)</f>
        <v>-8600</v>
      </c>
      <c r="Q78" s="92"/>
      <c r="R78" s="92"/>
      <c r="S78" s="92"/>
      <c r="T78" s="92"/>
      <c r="U78" s="92"/>
      <c r="V78" s="92"/>
      <c r="W78" s="92"/>
      <c r="Y78" s="302" t="s">
        <v>1929</v>
      </c>
      <c r="Z78" s="92"/>
      <c r="AA78" s="92"/>
      <c r="AB78" s="92">
        <f>ROUND((AB74-AB77),2)</f>
        <v>39100</v>
      </c>
      <c r="AC78" s="92"/>
      <c r="AD78" s="92"/>
      <c r="AE78" s="92"/>
      <c r="AF78" s="92"/>
      <c r="AG78" s="92"/>
      <c r="AH78" s="92"/>
      <c r="AI78" s="92"/>
      <c r="AK78" s="302" t="s">
        <v>1929</v>
      </c>
      <c r="AL78" s="92"/>
      <c r="AM78" s="92"/>
      <c r="AN78" s="92">
        <f>ROUND((AN74-AN77),2)</f>
        <v>-8600</v>
      </c>
      <c r="AO78" s="92"/>
      <c r="AP78" s="92"/>
      <c r="AQ78" s="92"/>
      <c r="AR78" s="92"/>
      <c r="AS78" s="92"/>
      <c r="AT78" s="92"/>
      <c r="AU78" s="92"/>
      <c r="AW78" s="302" t="s">
        <v>1929</v>
      </c>
      <c r="AX78" s="92"/>
      <c r="AY78" s="92"/>
      <c r="AZ78" s="92">
        <f>ROUND((AZ74-AZ77),2)</f>
        <v>-8600</v>
      </c>
      <c r="BA78" s="92"/>
      <c r="BB78" s="92"/>
      <c r="BC78" s="92"/>
      <c r="BD78" s="92"/>
      <c r="BE78" s="92"/>
      <c r="BF78" s="92"/>
      <c r="BG78" s="92"/>
      <c r="BI78" s="92"/>
      <c r="BJ78" s="92"/>
      <c r="BK78" s="92"/>
      <c r="BL78" s="92"/>
      <c r="BM78" s="92"/>
      <c r="BO78" s="92"/>
      <c r="BP78" s="92"/>
      <c r="BQ78" s="92"/>
      <c r="BR78" s="92"/>
      <c r="BS78" s="92"/>
      <c r="BU78" s="92"/>
      <c r="BV78" s="92"/>
      <c r="BW78" s="92"/>
      <c r="BX78" s="92"/>
      <c r="BY78" s="92"/>
      <c r="CA78" s="92"/>
      <c r="CB78" s="92"/>
      <c r="CC78" s="92"/>
      <c r="CD78" s="92"/>
      <c r="CE78" s="92"/>
      <c r="CG78" s="92"/>
      <c r="CH78" s="92"/>
      <c r="CI78" s="92"/>
      <c r="CJ78" s="92"/>
      <c r="CK78" s="92"/>
      <c r="CM78" s="92"/>
      <c r="CN78" s="92"/>
      <c r="CO78" s="92"/>
      <c r="CP78" s="92"/>
      <c r="CQ78" s="92"/>
      <c r="CS78" s="92"/>
      <c r="CT78" s="92"/>
      <c r="CU78" s="92"/>
      <c r="CV78" s="92"/>
      <c r="CW78" s="92"/>
      <c r="DD78" s="83"/>
      <c r="EA78" s="92"/>
      <c r="EB78" s="92"/>
      <c r="EC78" s="92"/>
      <c r="ED78" s="92"/>
      <c r="EG78"/>
      <c r="EH78"/>
      <c r="EK78" s="92"/>
      <c r="EL78" s="92"/>
      <c r="EM78" s="92"/>
      <c r="EN78" s="92"/>
    </row>
    <row r="79" spans="1:144"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t="s">
        <v>1927</v>
      </c>
      <c r="AL79" s="92"/>
      <c r="AM79" s="92"/>
      <c r="AN79" s="92">
        <f>ROUND((AL65*AO70),2)</f>
        <v>0</v>
      </c>
      <c r="AO79" s="92"/>
      <c r="AP79" s="92"/>
      <c r="AQ79" s="92"/>
      <c r="AR79" s="92"/>
      <c r="AS79" s="92"/>
      <c r="AT79" s="92"/>
      <c r="AU79" s="92"/>
      <c r="AW79" s="92" t="s">
        <v>1927</v>
      </c>
      <c r="AX79" s="92"/>
      <c r="AY79" s="92"/>
      <c r="AZ79" s="92">
        <f>ROUND((AX65*BA70),2)</f>
        <v>0</v>
      </c>
      <c r="BA79" s="92"/>
      <c r="BB79" s="92"/>
      <c r="BC79" s="92"/>
      <c r="BD79" s="92"/>
      <c r="BE79" s="92"/>
      <c r="BF79" s="92"/>
      <c r="BG79" s="92"/>
      <c r="BI79" s="92"/>
      <c r="BJ79" s="92"/>
      <c r="BK79" s="92"/>
      <c r="BL79" s="92"/>
      <c r="BM79" s="92"/>
      <c r="BO79" s="92"/>
      <c r="BP79" s="92"/>
      <c r="BQ79" s="92"/>
      <c r="BR79" s="92"/>
      <c r="BS79" s="92"/>
      <c r="BU79" s="92"/>
      <c r="BV79" s="92"/>
      <c r="BW79" s="92"/>
      <c r="BX79" s="92"/>
      <c r="BY79" s="92"/>
      <c r="CA79" s="92"/>
      <c r="CB79" s="92"/>
      <c r="CC79" s="92"/>
      <c r="CD79" s="92"/>
      <c r="CE79" s="92"/>
      <c r="CG79" s="92"/>
      <c r="CH79" s="92"/>
      <c r="CI79" s="92"/>
      <c r="CJ79" s="92"/>
      <c r="CK79" s="92"/>
      <c r="CM79" s="92"/>
      <c r="CN79" s="92"/>
      <c r="CO79" s="92"/>
      <c r="CP79" s="92"/>
      <c r="CQ79" s="92"/>
      <c r="CS79" s="92"/>
      <c r="CT79" s="92"/>
      <c r="CU79" s="92"/>
      <c r="CV79" s="92"/>
      <c r="CW79" s="92"/>
      <c r="DD79" s="83"/>
      <c r="EA79" s="92"/>
      <c r="EB79" s="92"/>
      <c r="EC79" s="92"/>
      <c r="ED79" s="92"/>
      <c r="EG79"/>
      <c r="EH79"/>
      <c r="EK79" s="92"/>
      <c r="EL79" s="92"/>
      <c r="EM79" s="92"/>
      <c r="EN79" s="92"/>
    </row>
    <row r="80" spans="1:144" x14ac:dyDescent="0.2">
      <c r="A80" s="303" t="s">
        <v>1931</v>
      </c>
      <c r="B80" s="92"/>
      <c r="C80" s="92"/>
      <c r="D80" s="92">
        <f>ROUND((D72-D79),2)</f>
        <v>0</v>
      </c>
      <c r="E80" s="92"/>
      <c r="F80" s="92"/>
      <c r="G80" s="92"/>
      <c r="H80" s="92"/>
      <c r="I80" s="92"/>
      <c r="J80" s="92"/>
      <c r="K80" s="92"/>
      <c r="M80" s="303" t="s">
        <v>1931</v>
      </c>
      <c r="N80" s="92"/>
      <c r="O80" s="92"/>
      <c r="P80" s="92">
        <f>ROUND((P72-P79),2)</f>
        <v>0</v>
      </c>
      <c r="Q80" s="92"/>
      <c r="R80" s="92"/>
      <c r="S80" s="92"/>
      <c r="T80" s="92"/>
      <c r="U80" s="92"/>
      <c r="V80" s="92"/>
      <c r="W80" s="92"/>
      <c r="Y80" s="303" t="s">
        <v>1931</v>
      </c>
      <c r="Z80" s="92"/>
      <c r="AA80" s="92"/>
      <c r="AB80" s="92">
        <f>ROUND((AB72-AB79),2)</f>
        <v>52000</v>
      </c>
      <c r="AC80" s="92"/>
      <c r="AD80" s="92"/>
      <c r="AE80" s="92"/>
      <c r="AF80" s="92"/>
      <c r="AG80" s="92"/>
      <c r="AH80" s="92"/>
      <c r="AI80" s="92"/>
      <c r="AK80" s="303" t="s">
        <v>1931</v>
      </c>
      <c r="AL80" s="92"/>
      <c r="AM80" s="92"/>
      <c r="AN80" s="92">
        <f>ROUND((AN72-AN79),2)</f>
        <v>0</v>
      </c>
      <c r="AO80" s="92"/>
      <c r="AP80" s="92"/>
      <c r="AQ80" s="92"/>
      <c r="AR80" s="92"/>
      <c r="AS80" s="92"/>
      <c r="AT80" s="92"/>
      <c r="AU80" s="92"/>
      <c r="AW80" s="303" t="s">
        <v>1931</v>
      </c>
      <c r="AX80" s="92"/>
      <c r="AY80" s="92"/>
      <c r="AZ80" s="92">
        <f>ROUND((AZ72-AZ79),2)</f>
        <v>0</v>
      </c>
      <c r="BA80" s="92"/>
      <c r="BB80" s="92"/>
      <c r="BC80" s="92"/>
      <c r="BD80" s="92"/>
      <c r="BE80" s="92"/>
      <c r="BF80" s="92"/>
      <c r="BG80" s="92"/>
      <c r="BI80" s="92"/>
      <c r="BJ80" s="92"/>
      <c r="BK80" s="92"/>
      <c r="BL80" s="92"/>
      <c r="BM80" s="92"/>
      <c r="BO80" s="92"/>
      <c r="BP80" s="92"/>
      <c r="BQ80" s="92"/>
      <c r="BR80" s="92"/>
      <c r="BS80" s="92"/>
      <c r="BU80" s="92"/>
      <c r="BV80" s="92"/>
      <c r="BW80" s="92"/>
      <c r="BX80" s="92"/>
      <c r="BY80" s="92"/>
      <c r="CA80" s="92"/>
      <c r="CB80" s="92"/>
      <c r="CC80" s="92"/>
      <c r="CD80" s="92"/>
      <c r="CE80" s="92"/>
      <c r="CG80" s="92"/>
      <c r="CH80" s="92"/>
      <c r="CI80" s="92"/>
      <c r="CJ80" s="92"/>
      <c r="CK80" s="92"/>
      <c r="CM80" s="92"/>
      <c r="CN80" s="92"/>
      <c r="CO80" s="92"/>
      <c r="CP80" s="92"/>
      <c r="CQ80" s="92"/>
      <c r="CS80" s="92"/>
      <c r="CT80" s="92"/>
      <c r="CU80" s="92"/>
      <c r="CV80" s="92"/>
      <c r="CW80" s="92"/>
      <c r="DD80" s="83"/>
      <c r="EA80" s="92"/>
      <c r="EB80" s="92"/>
      <c r="EC80" s="92"/>
      <c r="ED80" s="92"/>
      <c r="EG80"/>
      <c r="EH80"/>
      <c r="EK80" s="92"/>
      <c r="EL80" s="92"/>
      <c r="EM80" s="92"/>
      <c r="EN80" s="92"/>
    </row>
    <row r="81" spans="1:144"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308" t="s">
        <v>1969</v>
      </c>
      <c r="AL81" s="309"/>
      <c r="AM81" s="309"/>
      <c r="AN81" s="309"/>
      <c r="AO81" s="92"/>
      <c r="AP81" s="92"/>
      <c r="AQ81" s="92"/>
      <c r="AR81" s="92"/>
      <c r="AS81" s="92"/>
      <c r="AT81" s="92"/>
      <c r="AU81" s="92"/>
      <c r="AW81" s="308" t="s">
        <v>1969</v>
      </c>
      <c r="AX81" s="309"/>
      <c r="AY81" s="309"/>
      <c r="AZ81" s="309"/>
      <c r="BA81" s="92"/>
      <c r="BB81" s="92"/>
      <c r="BC81" s="92"/>
      <c r="BD81" s="92"/>
      <c r="BE81" s="92"/>
      <c r="BF81" s="92"/>
      <c r="BG81" s="92"/>
      <c r="BI81" s="92"/>
      <c r="BJ81" s="92"/>
      <c r="BK81" s="92"/>
      <c r="BL81" s="92"/>
      <c r="BM81" s="92"/>
      <c r="BO81" s="92"/>
      <c r="BP81" s="92"/>
      <c r="BQ81" s="92"/>
      <c r="BR81" s="92"/>
      <c r="BS81" s="92"/>
      <c r="BU81" s="92"/>
      <c r="BV81" s="92"/>
      <c r="BW81" s="92"/>
      <c r="BX81" s="92"/>
      <c r="BY81" s="92"/>
      <c r="CA81" s="92"/>
      <c r="CB81" s="92"/>
      <c r="CC81" s="92"/>
      <c r="CD81" s="92"/>
      <c r="CE81" s="92"/>
      <c r="CG81" s="92"/>
      <c r="CH81" s="92"/>
      <c r="CI81" s="92"/>
      <c r="CJ81" s="92"/>
      <c r="CK81" s="92"/>
      <c r="CM81" s="92"/>
      <c r="CN81" s="92"/>
      <c r="CO81" s="92"/>
      <c r="CP81" s="92"/>
      <c r="CQ81" s="92"/>
      <c r="CS81" s="92"/>
      <c r="CT81" s="92"/>
      <c r="CU81" s="92"/>
      <c r="CV81" s="92"/>
      <c r="CW81" s="92"/>
      <c r="DD81" s="83"/>
      <c r="EA81" s="92"/>
      <c r="EB81" s="92"/>
      <c r="EC81" s="92"/>
      <c r="ED81" s="92"/>
      <c r="EG81"/>
      <c r="EH81"/>
      <c r="EK81" s="92"/>
      <c r="EL81" s="92"/>
      <c r="EM81" s="92"/>
      <c r="EN81" s="92"/>
    </row>
    <row r="82" spans="1:144" x14ac:dyDescent="0.2">
      <c r="A82" s="307" t="s">
        <v>1936</v>
      </c>
      <c r="B82" s="92"/>
      <c r="C82" s="92"/>
      <c r="D82" s="92">
        <f>D78</f>
        <v>-8600</v>
      </c>
      <c r="E82" s="92"/>
      <c r="F82" s="92"/>
      <c r="G82" s="92"/>
      <c r="H82" s="92"/>
      <c r="I82" s="92"/>
      <c r="J82" s="92"/>
      <c r="K82" s="92"/>
      <c r="M82" s="307" t="s">
        <v>1936</v>
      </c>
      <c r="N82" s="92"/>
      <c r="O82" s="92"/>
      <c r="P82" s="92">
        <f>P78</f>
        <v>-8600</v>
      </c>
      <c r="Q82" s="92"/>
      <c r="R82" s="92"/>
      <c r="S82" s="92"/>
      <c r="T82" s="92"/>
      <c r="U82" s="92"/>
      <c r="V82" s="92"/>
      <c r="W82" s="92"/>
      <c r="Y82" s="307" t="s">
        <v>1936</v>
      </c>
      <c r="Z82" s="92"/>
      <c r="AA82" s="92"/>
      <c r="AB82" s="92">
        <f>AB78</f>
        <v>39100</v>
      </c>
      <c r="AC82" s="92"/>
      <c r="AD82" s="92"/>
      <c r="AE82" s="92"/>
      <c r="AF82" s="92"/>
      <c r="AG82" s="92"/>
      <c r="AH82" s="92"/>
      <c r="AI82" s="92"/>
      <c r="AK82" s="307" t="s">
        <v>1936</v>
      </c>
      <c r="AL82" s="92"/>
      <c r="AM82" s="92"/>
      <c r="AN82" s="92">
        <f>AN78</f>
        <v>-8600</v>
      </c>
      <c r="AO82" s="92"/>
      <c r="AP82" s="92"/>
      <c r="AQ82" s="92"/>
      <c r="AR82" s="92"/>
      <c r="AS82" s="92"/>
      <c r="AT82" s="92"/>
      <c r="AU82" s="92"/>
      <c r="AW82" s="307" t="s">
        <v>1936</v>
      </c>
      <c r="AX82" s="92"/>
      <c r="AY82" s="92"/>
      <c r="AZ82" s="92">
        <f>AZ78</f>
        <v>-8600</v>
      </c>
      <c r="BA82" s="92"/>
      <c r="BB82" s="92"/>
      <c r="BC82" s="92"/>
      <c r="BD82" s="92"/>
      <c r="BE82" s="92"/>
      <c r="BF82" s="92"/>
      <c r="BG82" s="92"/>
      <c r="BI82" s="92"/>
      <c r="BJ82" s="92"/>
      <c r="BK82" s="92"/>
      <c r="BL82" s="92"/>
      <c r="BM82" s="92"/>
      <c r="BO82" s="92"/>
      <c r="BP82" s="92"/>
      <c r="BQ82" s="92"/>
      <c r="BR82" s="92"/>
      <c r="BS82" s="92"/>
      <c r="BU82" s="92"/>
      <c r="BV82" s="92"/>
      <c r="BW82" s="92"/>
      <c r="BX82" s="92"/>
      <c r="BY82" s="92"/>
      <c r="CA82" s="92"/>
      <c r="CB82" s="92"/>
      <c r="CC82" s="92"/>
      <c r="CD82" s="92"/>
      <c r="CE82" s="92"/>
      <c r="CG82" s="92"/>
      <c r="CH82" s="92"/>
      <c r="CI82" s="92"/>
      <c r="CJ82" s="92"/>
      <c r="CK82" s="92"/>
      <c r="CM82" s="92"/>
      <c r="CN82" s="92"/>
      <c r="CO82" s="92"/>
      <c r="CP82" s="92"/>
      <c r="CQ82" s="92"/>
      <c r="CS82" s="92"/>
      <c r="CT82" s="92"/>
      <c r="CU82" s="92"/>
      <c r="CV82" s="92"/>
      <c r="CW82" s="92"/>
      <c r="DD82" s="83"/>
      <c r="EA82" s="92"/>
      <c r="EB82" s="92"/>
      <c r="EC82" s="92"/>
      <c r="ED82" s="92"/>
      <c r="EG82"/>
      <c r="EH82"/>
      <c r="EK82" s="92"/>
      <c r="EL82" s="92"/>
      <c r="EM82" s="92"/>
      <c r="EN82" s="92"/>
    </row>
    <row r="83" spans="1:144" x14ac:dyDescent="0.2">
      <c r="A83" s="307" t="s">
        <v>1937</v>
      </c>
      <c r="B83" s="92"/>
      <c r="C83" s="92"/>
      <c r="D83" s="92">
        <f>ROUND((IF(D78&lt;0,0,IF(B63="S",VLOOKUP(D78,A7:E14,5,TRUE),0))),2)</f>
        <v>0</v>
      </c>
      <c r="E83" s="154"/>
      <c r="F83" s="92"/>
      <c r="G83" s="92"/>
      <c r="H83" s="92"/>
      <c r="I83" s="92"/>
      <c r="J83" s="92"/>
      <c r="K83" s="92"/>
      <c r="M83" s="307" t="s">
        <v>1937</v>
      </c>
      <c r="N83" s="92"/>
      <c r="O83" s="92"/>
      <c r="P83" s="92">
        <f>ROUND((IF(P78&lt;0,0,IF(N63="S",VLOOKUP(P78,M7:Q14,5,TRUE),0))),2)</f>
        <v>0</v>
      </c>
      <c r="Q83" s="154"/>
      <c r="R83" s="92"/>
      <c r="S83" s="92"/>
      <c r="T83" s="92"/>
      <c r="U83" s="92"/>
      <c r="V83" s="92"/>
      <c r="W83" s="92"/>
      <c r="Y83" s="307" t="s">
        <v>1937</v>
      </c>
      <c r="Z83" s="92"/>
      <c r="AA83" s="92"/>
      <c r="AB83" s="92">
        <f>ROUND((IF(AB78&lt;0,0,IF($Z$63="S",VLOOKUP($AB$78,$Y$7:$AC$14,5,TRUE),0))),2)</f>
        <v>0</v>
      </c>
      <c r="AC83" s="92"/>
      <c r="AD83" s="92"/>
      <c r="AE83" s="92"/>
      <c r="AF83" s="92"/>
      <c r="AG83" s="92"/>
      <c r="AH83" s="92"/>
      <c r="AI83" s="92"/>
      <c r="AK83" s="307" t="s">
        <v>1937</v>
      </c>
      <c r="AL83" s="92"/>
      <c r="AM83" s="92"/>
      <c r="AN83" s="92">
        <f>ROUND((IF(AN78&lt;0,0,IF($AL$63="S",VLOOKUP($AN$78,$AK$7:$AO$14,5,TRUE),0))),2)</f>
        <v>0</v>
      </c>
      <c r="AO83" s="92"/>
      <c r="AP83" s="92"/>
      <c r="AQ83" s="92"/>
      <c r="AR83" s="92"/>
      <c r="AS83" s="92"/>
      <c r="AT83" s="92"/>
      <c r="AU83" s="92"/>
      <c r="AW83" s="307" t="s">
        <v>1937</v>
      </c>
      <c r="AX83" s="92"/>
      <c r="AY83" s="92"/>
      <c r="AZ83" s="92">
        <f>ROUND((IF(AZ78&lt;0,0,IF($AX$63="S",VLOOKUP($AZ$78,$AW$7:$BA$14,5,TRUE),0))),2)</f>
        <v>0</v>
      </c>
      <c r="BA83" s="92"/>
      <c r="BB83" s="92"/>
      <c r="BC83" s="92"/>
      <c r="BD83" s="92"/>
      <c r="BE83" s="92"/>
      <c r="BF83" s="92"/>
      <c r="BG83" s="92"/>
      <c r="BI83" s="92"/>
      <c r="BJ83" s="92"/>
      <c r="BK83" s="92"/>
      <c r="BL83" s="92"/>
      <c r="BM83" s="92"/>
      <c r="BO83" s="92"/>
      <c r="BP83" s="92"/>
      <c r="BQ83" s="92"/>
      <c r="BR83" s="92"/>
      <c r="BS83" s="92"/>
      <c r="BU83" s="92"/>
      <c r="BV83" s="92"/>
      <c r="BW83" s="92"/>
      <c r="BX83" s="92"/>
      <c r="BY83" s="92"/>
      <c r="CA83" s="92"/>
      <c r="CB83" s="92"/>
      <c r="CC83" s="92"/>
      <c r="CD83" s="92"/>
      <c r="CE83" s="92"/>
      <c r="CG83" s="92"/>
      <c r="CH83" s="92"/>
      <c r="CI83" s="92"/>
      <c r="CJ83" s="92"/>
      <c r="CK83" s="92"/>
      <c r="CM83" s="92"/>
      <c r="CN83" s="92"/>
      <c r="CO83" s="92"/>
      <c r="CP83" s="92"/>
      <c r="CQ83" s="92"/>
      <c r="CS83" s="92"/>
      <c r="CT83" s="92"/>
      <c r="CU83" s="92"/>
      <c r="CV83" s="92"/>
      <c r="CW83" s="92"/>
      <c r="DD83" s="83"/>
      <c r="EA83" s="92"/>
      <c r="EB83" s="92"/>
      <c r="EC83" s="92"/>
      <c r="ED83" s="92"/>
      <c r="EG83"/>
      <c r="EH83"/>
      <c r="EK83" s="92"/>
      <c r="EL83" s="92"/>
      <c r="EM83" s="92"/>
      <c r="EN83" s="92"/>
    </row>
    <row r="84" spans="1:144" x14ac:dyDescent="0.2">
      <c r="A84" s="307" t="s">
        <v>1938</v>
      </c>
      <c r="B84" s="92"/>
      <c r="C84" s="92"/>
      <c r="D84" s="92">
        <f>ROUND((IF(D78&lt;0,0,IF(B63="M",VLOOKUP(D78,A21:E28,5,TRUE),0))),2)</f>
        <v>0</v>
      </c>
      <c r="E84" s="154"/>
      <c r="F84" s="92"/>
      <c r="G84" s="92"/>
      <c r="H84" s="92"/>
      <c r="I84" s="92"/>
      <c r="J84" s="92"/>
      <c r="K84" s="92"/>
      <c r="M84" s="307" t="s">
        <v>1938</v>
      </c>
      <c r="N84" s="92"/>
      <c r="O84" s="92"/>
      <c r="P84" s="92">
        <f>ROUND((IF(P78&lt;0,0,IF(N63="M",VLOOKUP(P78,M21:Q28,5,TRUE),0))),2)</f>
        <v>0</v>
      </c>
      <c r="Q84" s="154"/>
      <c r="R84" s="92"/>
      <c r="S84" s="92"/>
      <c r="T84" s="92"/>
      <c r="U84" s="92"/>
      <c r="V84" s="92"/>
      <c r="W84" s="92"/>
      <c r="Y84" s="307" t="s">
        <v>1938</v>
      </c>
      <c r="Z84" s="92"/>
      <c r="AA84" s="92"/>
      <c r="AB84" s="92">
        <f>ROUND((IF($AB$78&lt;0,0,IF($Z$63="M",VLOOKUP($AB$78,$Y$21:$AC$28,5,TRUE),0))),2)</f>
        <v>33550</v>
      </c>
      <c r="AC84" s="92"/>
      <c r="AD84" s="92"/>
      <c r="AE84" s="92"/>
      <c r="AF84" s="92"/>
      <c r="AG84" s="92"/>
      <c r="AH84" s="92"/>
      <c r="AI84" s="92"/>
      <c r="AK84" s="307" t="s">
        <v>1938</v>
      </c>
      <c r="AL84" s="92"/>
      <c r="AM84" s="92"/>
      <c r="AN84" s="92">
        <f>ROUND((IF($AN$78&lt;0,0,IF($AL$63="M",VLOOKUP($AN$78,$AK$21:$AO$28,5,TRUE),0))),2)</f>
        <v>0</v>
      </c>
      <c r="AO84" s="92"/>
      <c r="AP84" s="92"/>
      <c r="AQ84" s="92"/>
      <c r="AR84" s="92"/>
      <c r="AS84" s="92"/>
      <c r="AT84" s="92"/>
      <c r="AU84" s="92"/>
      <c r="AW84" s="307" t="s">
        <v>1938</v>
      </c>
      <c r="AX84" s="92"/>
      <c r="AY84" s="92"/>
      <c r="AZ84" s="92">
        <f>ROUND((IF($AZ$78&lt;0,0,IF($AX$63="M",VLOOKUP($AZ$78,$AW$21:$BA$28,5,TRUE),0))),2)</f>
        <v>0</v>
      </c>
      <c r="BA84" s="92"/>
      <c r="BB84" s="92"/>
      <c r="BC84" s="92"/>
      <c r="BD84" s="92"/>
      <c r="BE84" s="92"/>
      <c r="BF84" s="92"/>
      <c r="BG84" s="92"/>
      <c r="BI84" s="92"/>
      <c r="BJ84" s="92"/>
      <c r="BK84" s="92"/>
      <c r="BL84" s="92"/>
      <c r="BM84" s="92"/>
      <c r="BO84" s="92"/>
      <c r="BP84" s="92"/>
      <c r="BQ84" s="92"/>
      <c r="BR84" s="92"/>
      <c r="BS84" s="92"/>
      <c r="BU84" s="92"/>
      <c r="BV84" s="92"/>
      <c r="BW84" s="92"/>
      <c r="BX84" s="92"/>
      <c r="BY84" s="92"/>
      <c r="CA84" s="92"/>
      <c r="CB84" s="92"/>
      <c r="CC84" s="92"/>
      <c r="CD84" s="92"/>
      <c r="CE84" s="92"/>
      <c r="CG84" s="92"/>
      <c r="CH84" s="92"/>
      <c r="CI84" s="92"/>
      <c r="CJ84" s="92"/>
      <c r="CK84" s="92"/>
      <c r="CM84" s="92"/>
      <c r="CN84" s="92"/>
      <c r="CO84" s="92"/>
      <c r="CP84" s="92"/>
      <c r="CQ84" s="92"/>
      <c r="CS84" s="92"/>
      <c r="CT84" s="92"/>
      <c r="CU84" s="92"/>
      <c r="CV84" s="92"/>
      <c r="CW84" s="92"/>
      <c r="DD84" s="83"/>
      <c r="EA84" s="92"/>
      <c r="EB84" s="92"/>
      <c r="EC84" s="92"/>
      <c r="ED84" s="92"/>
      <c r="EG84"/>
      <c r="EH84"/>
      <c r="EK84" s="92"/>
      <c r="EL84" s="92"/>
      <c r="EM84" s="92"/>
      <c r="EN84" s="92"/>
    </row>
    <row r="85" spans="1:144" x14ac:dyDescent="0.2">
      <c r="A85" s="307" t="s">
        <v>1935</v>
      </c>
      <c r="B85" s="92"/>
      <c r="C85" s="92"/>
      <c r="D85" s="92">
        <f>ROUND((IF(D78&lt;0,0,IF(B63="H",VLOOKUP(D78,A35:E42,5,TRUE),0))),2)</f>
        <v>0</v>
      </c>
      <c r="E85" s="154"/>
      <c r="F85" s="92"/>
      <c r="G85" s="92"/>
      <c r="H85" s="92"/>
      <c r="I85" s="92"/>
      <c r="J85" s="92"/>
      <c r="K85" s="92"/>
      <c r="M85" s="307" t="s">
        <v>1935</v>
      </c>
      <c r="N85" s="92"/>
      <c r="O85" s="92"/>
      <c r="P85" s="92">
        <f>ROUND((IF(P78&lt;0,0,IF(N63="H",VLOOKUP(P78,M35:Q42,5,TRUE),0))),2)</f>
        <v>0</v>
      </c>
      <c r="Q85" s="154"/>
      <c r="R85" s="92"/>
      <c r="S85" s="92"/>
      <c r="T85" s="92"/>
      <c r="U85" s="92"/>
      <c r="V85" s="92"/>
      <c r="W85" s="92"/>
      <c r="Y85" s="307" t="s">
        <v>1935</v>
      </c>
      <c r="Z85" s="92"/>
      <c r="AA85" s="92"/>
      <c r="AB85" s="92">
        <f>ROUND((IF($AB$78&lt;0,0,IF($Z$63="H",VLOOKUP($AB$78,$Y$35:$AC$42,5,TRUE),0))),2)</f>
        <v>0</v>
      </c>
      <c r="AC85" s="92"/>
      <c r="AD85" s="92"/>
      <c r="AE85" s="92"/>
      <c r="AF85" s="92"/>
      <c r="AG85" s="92"/>
      <c r="AH85" s="92"/>
      <c r="AI85" s="92"/>
      <c r="AK85" s="307" t="s">
        <v>1935</v>
      </c>
      <c r="AL85" s="92"/>
      <c r="AM85" s="92"/>
      <c r="AN85" s="92">
        <f>ROUND((IF($AN$78&lt;0,0,IF($AL$63="H",VLOOKUP($AN$78,$AK$35:$AO$42,5,TRUE),0))),2)</f>
        <v>0</v>
      </c>
      <c r="AO85" s="92"/>
      <c r="AP85" s="92"/>
      <c r="AQ85" s="92"/>
      <c r="AR85" s="92"/>
      <c r="AS85" s="92"/>
      <c r="AT85" s="92"/>
      <c r="AU85" s="92"/>
      <c r="AW85" s="307" t="s">
        <v>1935</v>
      </c>
      <c r="AX85" s="92"/>
      <c r="AY85" s="92"/>
      <c r="AZ85" s="92">
        <f>ROUND((IF($AZ$78&lt;0,0,IF($AX$63="H",VLOOKUP($AZ$78,$AW$35:$BA$42,5,TRUE),0))),2)</f>
        <v>0</v>
      </c>
      <c r="BA85" s="92"/>
      <c r="BB85" s="92"/>
      <c r="BC85" s="92"/>
      <c r="BD85" s="92"/>
      <c r="BE85" s="92"/>
      <c r="BF85" s="92"/>
      <c r="BG85" s="92"/>
      <c r="BI85" s="92"/>
      <c r="BJ85" s="92"/>
      <c r="BK85" s="92"/>
      <c r="BL85" s="92"/>
      <c r="BM85" s="92"/>
      <c r="BO85" s="92"/>
      <c r="BP85" s="92"/>
      <c r="BQ85" s="92"/>
      <c r="BR85" s="92"/>
      <c r="BS85" s="92"/>
      <c r="BU85" s="92"/>
      <c r="BV85" s="92"/>
      <c r="BW85" s="92"/>
      <c r="BX85" s="92"/>
      <c r="BY85" s="92"/>
      <c r="CA85" s="92"/>
      <c r="CB85" s="92"/>
      <c r="CC85" s="92"/>
      <c r="CD85" s="92"/>
      <c r="CE85" s="92"/>
      <c r="CG85" s="92"/>
      <c r="CH85" s="92"/>
      <c r="CI85" s="92"/>
      <c r="CJ85" s="92"/>
      <c r="CK85" s="92"/>
      <c r="CM85" s="92"/>
      <c r="CN85" s="92"/>
      <c r="CO85" s="92"/>
      <c r="CP85" s="92"/>
      <c r="CQ85" s="92"/>
      <c r="CS85" s="92"/>
      <c r="CT85" s="92"/>
      <c r="CU85" s="92"/>
      <c r="CV85" s="92"/>
      <c r="CW85" s="92"/>
      <c r="DD85" s="83"/>
      <c r="EA85" s="92"/>
      <c r="EB85" s="92"/>
      <c r="EC85" s="92"/>
      <c r="ED85" s="92"/>
      <c r="EG85"/>
      <c r="EH85"/>
      <c r="EK85" s="92"/>
      <c r="EL85" s="92"/>
      <c r="EM85" s="92"/>
      <c r="EN85" s="92"/>
    </row>
    <row r="86" spans="1:144" x14ac:dyDescent="0.2">
      <c r="A86" s="312" t="s">
        <v>1945</v>
      </c>
      <c r="B86" s="92"/>
      <c r="C86" s="92"/>
      <c r="D86" s="92">
        <f>ROUND((SUM(D83:D85)),2)</f>
        <v>0</v>
      </c>
      <c r="E86" s="154"/>
      <c r="F86" s="92"/>
      <c r="G86" s="92"/>
      <c r="H86" s="92"/>
      <c r="I86" s="92"/>
      <c r="J86" s="92"/>
      <c r="K86" s="92"/>
      <c r="M86" s="312" t="s">
        <v>1945</v>
      </c>
      <c r="N86" s="92"/>
      <c r="O86" s="92"/>
      <c r="P86" s="92">
        <f>ROUND((SUM(P83:P85)),2)</f>
        <v>0</v>
      </c>
      <c r="Q86" s="154"/>
      <c r="R86" s="92"/>
      <c r="S86" s="92"/>
      <c r="T86" s="92"/>
      <c r="U86" s="92"/>
      <c r="V86" s="92"/>
      <c r="W86" s="92"/>
      <c r="Y86" s="312" t="s">
        <v>1945</v>
      </c>
      <c r="Z86" s="92"/>
      <c r="AA86" s="92"/>
      <c r="AB86" s="92">
        <f>ROUND((SUM(AB83:AB85)),2)</f>
        <v>33550</v>
      </c>
      <c r="AC86" s="92"/>
      <c r="AD86" s="92"/>
      <c r="AE86" s="92"/>
      <c r="AF86" s="92"/>
      <c r="AG86" s="92"/>
      <c r="AH86" s="92"/>
      <c r="AI86" s="92"/>
      <c r="AK86" s="312" t="s">
        <v>1945</v>
      </c>
      <c r="AL86" s="92"/>
      <c r="AM86" s="92"/>
      <c r="AN86" s="92">
        <f>ROUND((SUM(AN83:AN85)),2)</f>
        <v>0</v>
      </c>
      <c r="AO86" s="92"/>
      <c r="AP86" s="92"/>
      <c r="AQ86" s="92"/>
      <c r="AR86" s="92"/>
      <c r="AS86" s="92"/>
      <c r="AT86" s="92"/>
      <c r="AU86" s="92"/>
      <c r="AW86" s="312" t="s">
        <v>1945</v>
      </c>
      <c r="AX86" s="92"/>
      <c r="AY86" s="92"/>
      <c r="AZ86" s="92">
        <f>ROUND((SUM(AZ83:AZ85)),2)</f>
        <v>0</v>
      </c>
      <c r="BA86" s="92"/>
      <c r="BB86" s="92"/>
      <c r="BC86" s="92"/>
      <c r="BD86" s="92"/>
      <c r="BE86" s="92"/>
      <c r="BF86" s="92"/>
      <c r="BG86" s="92"/>
      <c r="BI86" s="92"/>
      <c r="BJ86" s="92"/>
      <c r="BK86" s="92"/>
      <c r="BL86" s="92"/>
      <c r="BM86" s="92"/>
      <c r="BO86" s="92"/>
      <c r="BP86" s="92"/>
      <c r="BQ86" s="92"/>
      <c r="BR86" s="92"/>
      <c r="BS86" s="92"/>
      <c r="BU86" s="92"/>
      <c r="BV86" s="92"/>
      <c r="BW86" s="92"/>
      <c r="BX86" s="92"/>
      <c r="BY86" s="92"/>
      <c r="CA86" s="92"/>
      <c r="CB86" s="92"/>
      <c r="CC86" s="92"/>
      <c r="CD86" s="92"/>
      <c r="CE86" s="92"/>
      <c r="CG86" s="92"/>
      <c r="CH86" s="92"/>
      <c r="CI86" s="92"/>
      <c r="CJ86" s="92"/>
      <c r="CK86" s="92"/>
      <c r="CM86" s="92"/>
      <c r="CN86" s="92"/>
      <c r="CO86" s="92"/>
      <c r="CP86" s="92"/>
      <c r="CQ86" s="92"/>
      <c r="CS86" s="92"/>
      <c r="CT86" s="92"/>
      <c r="CU86" s="92"/>
      <c r="CV86" s="92"/>
      <c r="CW86" s="92"/>
      <c r="DD86" s="83"/>
      <c r="EA86" s="92"/>
      <c r="EB86" s="92"/>
      <c r="EC86" s="92"/>
      <c r="ED86" s="92"/>
      <c r="EG86"/>
      <c r="EH86"/>
      <c r="EK86" s="92"/>
      <c r="EL86" s="92"/>
      <c r="EM86" s="92"/>
      <c r="EN86" s="92"/>
    </row>
    <row r="87" spans="1:144" x14ac:dyDescent="0.2">
      <c r="A87" s="92" t="s">
        <v>1940</v>
      </c>
      <c r="B87" s="92"/>
      <c r="C87" s="92"/>
      <c r="D87" s="92">
        <f>ROUND((IF(D78&lt;0,0,IF(B63="S",VLOOKUP(D78,A7:E14,4,TRUE),0))),2)</f>
        <v>0</v>
      </c>
      <c r="E87" s="154"/>
      <c r="F87" s="92"/>
      <c r="G87" s="92"/>
      <c r="H87" s="92"/>
      <c r="I87" s="92"/>
      <c r="J87" s="92"/>
      <c r="K87" s="92"/>
      <c r="M87" s="92" t="s">
        <v>1940</v>
      </c>
      <c r="N87" s="92"/>
      <c r="O87" s="92"/>
      <c r="P87" s="92">
        <f>ROUND((IF(P78&lt;0,0,IF(N63="S",VLOOKUP(P78,M7:Q14,4,TRUE),0))),2)</f>
        <v>0</v>
      </c>
      <c r="Q87" s="154"/>
      <c r="R87" s="92"/>
      <c r="S87" s="92"/>
      <c r="T87" s="92"/>
      <c r="U87" s="92"/>
      <c r="V87" s="92"/>
      <c r="W87" s="92"/>
      <c r="Y87" s="92" t="s">
        <v>1940</v>
      </c>
      <c r="Z87" s="92"/>
      <c r="AA87" s="92"/>
      <c r="AB87" s="92">
        <f>ROUND((IF($AB$78&lt;0,0,IF($Z$63="S",VLOOKUP($AB$78,$Y$7:$AC$14,4,TRUE),0))),2)</f>
        <v>0</v>
      </c>
      <c r="AC87" s="92"/>
      <c r="AD87" s="92"/>
      <c r="AE87" s="92"/>
      <c r="AF87" s="92"/>
      <c r="AG87" s="92"/>
      <c r="AH87" s="92"/>
      <c r="AI87" s="92"/>
      <c r="AK87" s="92" t="s">
        <v>1940</v>
      </c>
      <c r="AL87" s="92"/>
      <c r="AM87" s="92"/>
      <c r="AN87" s="92">
        <f>ROUND((IF($AN$78&lt;0,0,IF($AL$63="S",VLOOKUP($AN$78,$AK$7:$AO$14,4,TRUE),0))),2)</f>
        <v>0</v>
      </c>
      <c r="AO87" s="92"/>
      <c r="AP87" s="92"/>
      <c r="AQ87" s="92"/>
      <c r="AR87" s="92"/>
      <c r="AS87" s="92"/>
      <c r="AT87" s="92"/>
      <c r="AU87" s="92"/>
      <c r="AW87" s="92" t="s">
        <v>1940</v>
      </c>
      <c r="AX87" s="92"/>
      <c r="AY87" s="92"/>
      <c r="AZ87" s="92">
        <f>ROUND((IF($AZ$78&lt;0,0,IF($AX$63="S",VLOOKUP($AZ$78,$AW$7:$BA$14,4,TRUE),0))),2)</f>
        <v>0</v>
      </c>
      <c r="BA87" s="92"/>
      <c r="BB87" s="92"/>
      <c r="BC87" s="92"/>
      <c r="BD87" s="92"/>
      <c r="BE87" s="92"/>
      <c r="BF87" s="92"/>
      <c r="BG87" s="92"/>
      <c r="BI87" s="92"/>
      <c r="BJ87" s="92"/>
      <c r="BK87" s="92"/>
      <c r="BL87" s="92"/>
      <c r="BM87" s="92"/>
      <c r="BO87" s="92"/>
      <c r="BP87" s="92"/>
      <c r="BQ87" s="92"/>
      <c r="BR87" s="92"/>
      <c r="BS87" s="92"/>
      <c r="BU87" s="92"/>
      <c r="BV87" s="92"/>
      <c r="BW87" s="92"/>
      <c r="BX87" s="92"/>
      <c r="BY87" s="92"/>
      <c r="CA87" s="92"/>
      <c r="CB87" s="92"/>
      <c r="CC87" s="92"/>
      <c r="CD87" s="92"/>
      <c r="CE87" s="92"/>
      <c r="CG87" s="92"/>
      <c r="CH87" s="92"/>
      <c r="CI87" s="92"/>
      <c r="CJ87" s="92"/>
      <c r="CK87" s="92"/>
      <c r="CM87" s="92"/>
      <c r="CN87" s="92"/>
      <c r="CO87" s="92"/>
      <c r="CP87" s="92"/>
      <c r="CQ87" s="92"/>
      <c r="CS87" s="92"/>
      <c r="CT87" s="92"/>
      <c r="CU87" s="92"/>
      <c r="CV87" s="92"/>
      <c r="CW87" s="92"/>
      <c r="DD87" s="83"/>
      <c r="EA87" s="92"/>
      <c r="EB87" s="92"/>
      <c r="EC87" s="92"/>
      <c r="ED87" s="92"/>
      <c r="EG87"/>
      <c r="EH87"/>
      <c r="EK87" s="92"/>
      <c r="EL87" s="92"/>
      <c r="EM87" s="92"/>
      <c r="EN87" s="92"/>
    </row>
    <row r="88" spans="1:144" x14ac:dyDescent="0.2">
      <c r="A88" s="92" t="s">
        <v>1939</v>
      </c>
      <c r="B88" s="92"/>
      <c r="C88" s="92"/>
      <c r="D88" s="92">
        <f>ROUND((IF(D78&lt;0,0,IF(B63="M",VLOOKUP(D78,A21:E28,4,TRUE),0))),2)</f>
        <v>0</v>
      </c>
      <c r="E88" s="154"/>
      <c r="F88" s="92"/>
      <c r="G88" s="92"/>
      <c r="H88" s="92"/>
      <c r="I88" s="92"/>
      <c r="J88" s="92"/>
      <c r="K88" s="92"/>
      <c r="M88" s="92" t="s">
        <v>1939</v>
      </c>
      <c r="N88" s="92"/>
      <c r="O88" s="92"/>
      <c r="P88" s="92">
        <f>ROUND((IF(P78&lt;0,0,IF(N63="M",VLOOKUP(P78,M21:Q28,4,TRUE),0))),2)</f>
        <v>0</v>
      </c>
      <c r="Q88" s="154"/>
      <c r="R88" s="92"/>
      <c r="S88" s="92"/>
      <c r="T88" s="92"/>
      <c r="U88" s="92"/>
      <c r="V88" s="92"/>
      <c r="W88" s="92"/>
      <c r="Y88" s="92" t="s">
        <v>1939</v>
      </c>
      <c r="Z88" s="92"/>
      <c r="AA88" s="92"/>
      <c r="AB88" s="92">
        <f>ROUND((IF($AB$78&lt;0,0,IF($Z$63="M",VLOOKUP($AB$78,$Y$21:$AC$28,4,TRUE),0))),2)</f>
        <v>0.12</v>
      </c>
      <c r="AC88" s="92"/>
      <c r="AD88" s="92"/>
      <c r="AE88" s="92"/>
      <c r="AF88" s="92"/>
      <c r="AG88" s="92"/>
      <c r="AH88" s="92"/>
      <c r="AI88" s="92"/>
      <c r="AK88" s="92" t="s">
        <v>1939</v>
      </c>
      <c r="AL88" s="92"/>
      <c r="AM88" s="92"/>
      <c r="AN88" s="92">
        <f>ROUND((IF($AN$78&lt;0,0,IF($AL$63="M",VLOOKUP($AN$78,$AK$21:$AO$28,4,TRUE),0))),2)</f>
        <v>0</v>
      </c>
      <c r="AO88" s="92"/>
      <c r="AP88" s="92"/>
      <c r="AQ88" s="92"/>
      <c r="AR88" s="92"/>
      <c r="AS88" s="92"/>
      <c r="AT88" s="92"/>
      <c r="AU88" s="92"/>
      <c r="AW88" s="92" t="s">
        <v>1939</v>
      </c>
      <c r="AX88" s="92"/>
      <c r="AY88" s="92"/>
      <c r="AZ88" s="92">
        <f>ROUND((IF($AZ$78&lt;0,0,IF($AX$63="M",VLOOKUP($AZ$78,$AW$21:$BA$28,4,TRUE),0))),2)</f>
        <v>0</v>
      </c>
      <c r="BA88" s="92"/>
      <c r="BB88" s="92"/>
      <c r="BC88" s="92"/>
      <c r="BD88" s="92"/>
      <c r="BE88" s="92"/>
      <c r="BF88" s="92"/>
      <c r="BG88" s="92"/>
      <c r="BI88" s="92"/>
      <c r="BJ88" s="92"/>
      <c r="BK88" s="92"/>
      <c r="BL88" s="92"/>
      <c r="BM88" s="92"/>
      <c r="BO88" s="92"/>
      <c r="BP88" s="92"/>
      <c r="BQ88" s="92"/>
      <c r="BR88" s="92"/>
      <c r="BS88" s="92"/>
      <c r="BU88" s="92"/>
      <c r="BV88" s="92"/>
      <c r="BW88" s="92"/>
      <c r="BX88" s="92"/>
      <c r="BY88" s="92"/>
      <c r="CA88" s="92"/>
      <c r="CB88" s="92"/>
      <c r="CC88" s="92"/>
      <c r="CD88" s="92"/>
      <c r="CE88" s="92"/>
      <c r="CG88" s="92"/>
      <c r="CH88" s="92"/>
      <c r="CI88" s="92"/>
      <c r="CJ88" s="92"/>
      <c r="CK88" s="92"/>
      <c r="CM88" s="92"/>
      <c r="CN88" s="92"/>
      <c r="CO88" s="92"/>
      <c r="CP88" s="92"/>
      <c r="CQ88" s="92"/>
      <c r="CS88" s="92"/>
      <c r="CT88" s="92"/>
      <c r="CU88" s="92"/>
      <c r="CV88" s="92"/>
      <c r="CW88" s="92"/>
      <c r="DD88" s="83"/>
      <c r="EA88" s="92"/>
      <c r="EB88" s="92"/>
      <c r="EC88" s="92"/>
      <c r="ED88" s="92"/>
      <c r="EG88"/>
      <c r="EH88"/>
      <c r="EK88" s="92"/>
      <c r="EL88" s="92"/>
      <c r="EM88" s="92"/>
      <c r="EN88" s="92"/>
    </row>
    <row r="89" spans="1:144" x14ac:dyDescent="0.2">
      <c r="A89" s="92" t="s">
        <v>1933</v>
      </c>
      <c r="B89" s="92"/>
      <c r="C89" s="92"/>
      <c r="D89" s="92">
        <f>ROUND((IF(D78&lt;0,0,IF(B63="H",VLOOKUP(D78,A35:E42,4,TRUE),0))),2)</f>
        <v>0</v>
      </c>
      <c r="E89" s="154"/>
      <c r="F89" s="92"/>
      <c r="G89" s="92"/>
      <c r="H89" s="92"/>
      <c r="I89" s="92"/>
      <c r="J89" s="92"/>
      <c r="K89" s="92"/>
      <c r="M89" s="92" t="s">
        <v>1933</v>
      </c>
      <c r="N89" s="92"/>
      <c r="O89" s="92"/>
      <c r="P89" s="92">
        <f>ROUND((IF(P78&lt;0,0,IF(N63="H",VLOOKUP(P78,M35:Q42,4,TRUE),0))),2)</f>
        <v>0</v>
      </c>
      <c r="Q89" s="154"/>
      <c r="R89" s="92"/>
      <c r="S89" s="92"/>
      <c r="T89" s="92"/>
      <c r="U89" s="92"/>
      <c r="V89" s="92"/>
      <c r="W89" s="92"/>
      <c r="Y89" s="92" t="s">
        <v>1933</v>
      </c>
      <c r="Z89" s="92"/>
      <c r="AA89" s="92"/>
      <c r="AB89" s="92">
        <f>ROUND((IF($AB$78&lt;0,0,IF($Z$63="H",VLOOKUP($AB$78,$Y$35:$AC$42,4,TRUE),0))),2)</f>
        <v>0</v>
      </c>
      <c r="AC89" s="92"/>
      <c r="AD89" s="92"/>
      <c r="AE89" s="92"/>
      <c r="AF89" s="92"/>
      <c r="AG89" s="92"/>
      <c r="AH89" s="92"/>
      <c r="AI89" s="92"/>
      <c r="AK89" s="92" t="s">
        <v>1933</v>
      </c>
      <c r="AL89" s="92"/>
      <c r="AM89" s="92"/>
      <c r="AN89" s="92">
        <f>ROUND((IF($AN$78&lt;0,0,IF($AL$63="H",VLOOKUP($AN$78,$AK$35:$AO$42,4,TRUE),0))),2)</f>
        <v>0</v>
      </c>
      <c r="AO89" s="92"/>
      <c r="AP89" s="92"/>
      <c r="AQ89" s="92"/>
      <c r="AR89" s="92"/>
      <c r="AS89" s="92"/>
      <c r="AT89" s="92"/>
      <c r="AU89" s="92"/>
      <c r="AW89" s="92" t="s">
        <v>1933</v>
      </c>
      <c r="AX89" s="92"/>
      <c r="AY89" s="92"/>
      <c r="AZ89" s="92">
        <f>ROUND((IF($AZ$78&lt;0,0,IF($AX$63="H",VLOOKUP($AZ$78,$AW$35:$BA$42,4,TRUE),0))),2)</f>
        <v>0</v>
      </c>
      <c r="BA89" s="92"/>
      <c r="BB89" s="92"/>
      <c r="BC89" s="92"/>
      <c r="BD89" s="92"/>
      <c r="BE89" s="92"/>
      <c r="BF89" s="92"/>
      <c r="BG89" s="92"/>
      <c r="BI89" s="92"/>
      <c r="BJ89" s="92"/>
      <c r="BK89" s="92"/>
      <c r="BL89" s="92"/>
      <c r="BM89" s="92"/>
      <c r="BO89" s="92"/>
      <c r="BP89" s="92"/>
      <c r="BQ89" s="92"/>
      <c r="BR89" s="92"/>
      <c r="BS89" s="92"/>
      <c r="BU89" s="92"/>
      <c r="BV89" s="92"/>
      <c r="BW89" s="92"/>
      <c r="BX89" s="92"/>
      <c r="BY89" s="92"/>
      <c r="CA89" s="92"/>
      <c r="CB89" s="92"/>
      <c r="CC89" s="92"/>
      <c r="CD89" s="92"/>
      <c r="CE89" s="92"/>
      <c r="CG89" s="92"/>
      <c r="CH89" s="92"/>
      <c r="CI89" s="92"/>
      <c r="CJ89" s="92"/>
      <c r="CK89" s="92"/>
      <c r="CM89" s="92"/>
      <c r="CN89" s="92"/>
      <c r="CO89" s="92"/>
      <c r="CP89" s="92"/>
      <c r="CQ89" s="92"/>
      <c r="CS89" s="92"/>
      <c r="CT89" s="92"/>
      <c r="CU89" s="92"/>
      <c r="CV89" s="92"/>
      <c r="CW89" s="92"/>
      <c r="DD89" s="83"/>
      <c r="EA89" s="92"/>
      <c r="EB89" s="92"/>
      <c r="EC89" s="92"/>
      <c r="ED89" s="92"/>
      <c r="EG89"/>
      <c r="EH89"/>
      <c r="EK89" s="92"/>
      <c r="EL89" s="92"/>
      <c r="EM89" s="92"/>
      <c r="EN89" s="92"/>
    </row>
    <row r="90" spans="1:144" x14ac:dyDescent="0.2">
      <c r="A90" s="92"/>
      <c r="B90" s="92"/>
      <c r="C90" s="92"/>
      <c r="D90" s="310">
        <f>ROUND((SUM(D87:D89)),2)</f>
        <v>0</v>
      </c>
      <c r="E90" s="154"/>
      <c r="F90" s="92"/>
      <c r="G90" s="92"/>
      <c r="H90" s="92"/>
      <c r="I90" s="92"/>
      <c r="J90" s="92"/>
      <c r="K90" s="92"/>
      <c r="M90" s="92"/>
      <c r="N90" s="92"/>
      <c r="O90" s="92"/>
      <c r="P90" s="310">
        <f>ROUND((SUM(P87:P89)),2)</f>
        <v>0</v>
      </c>
      <c r="Q90" s="154"/>
      <c r="R90" s="92"/>
      <c r="S90" s="92"/>
      <c r="T90" s="92"/>
      <c r="U90" s="92"/>
      <c r="V90" s="92"/>
      <c r="W90" s="92"/>
      <c r="Y90" s="92"/>
      <c r="Z90" s="92"/>
      <c r="AA90" s="92"/>
      <c r="AB90" s="310">
        <f>ROUND((SUM(AB87:AB89)),2)</f>
        <v>0.12</v>
      </c>
      <c r="AC90" s="92"/>
      <c r="AD90" s="92"/>
      <c r="AE90" s="92"/>
      <c r="AF90" s="92"/>
      <c r="AG90" s="92"/>
      <c r="AH90" s="92"/>
      <c r="AI90" s="92"/>
      <c r="AK90" s="92"/>
      <c r="AL90" s="92"/>
      <c r="AM90" s="92"/>
      <c r="AN90" s="310">
        <f>ROUND((SUM(AN87:AN89)),2)</f>
        <v>0</v>
      </c>
      <c r="AO90" s="92"/>
      <c r="AP90" s="92"/>
      <c r="AQ90" s="92"/>
      <c r="AR90" s="92"/>
      <c r="AS90" s="92"/>
      <c r="AT90" s="92"/>
      <c r="AU90" s="92"/>
      <c r="AW90" s="92"/>
      <c r="AX90" s="92"/>
      <c r="AY90" s="92"/>
      <c r="AZ90" s="310">
        <f>ROUND((SUM(AZ87:AZ89)),2)</f>
        <v>0</v>
      </c>
      <c r="BA90" s="92"/>
      <c r="BB90" s="92"/>
      <c r="BC90" s="92"/>
      <c r="BD90" s="92"/>
      <c r="BE90" s="92"/>
      <c r="BF90" s="92"/>
      <c r="BG90" s="92"/>
      <c r="BI90" s="92"/>
      <c r="BJ90" s="92"/>
      <c r="BK90" s="92"/>
      <c r="BL90" s="92"/>
      <c r="BM90" s="92"/>
      <c r="BO90" s="92"/>
      <c r="BP90" s="92"/>
      <c r="BQ90" s="92"/>
      <c r="BR90" s="92"/>
      <c r="BS90" s="92"/>
      <c r="BU90" s="92"/>
      <c r="BV90" s="92"/>
      <c r="BW90" s="92"/>
      <c r="BX90" s="92"/>
      <c r="BY90" s="92"/>
      <c r="CA90" s="92"/>
      <c r="CB90" s="92"/>
      <c r="CC90" s="92"/>
      <c r="CD90" s="92"/>
      <c r="CE90" s="92"/>
      <c r="CG90" s="92"/>
      <c r="CH90" s="92"/>
      <c r="CI90" s="92"/>
      <c r="CJ90" s="92"/>
      <c r="CK90" s="92"/>
      <c r="CM90" s="92"/>
      <c r="CN90" s="92"/>
      <c r="CO90" s="92"/>
      <c r="CP90" s="92"/>
      <c r="CQ90" s="92"/>
      <c r="CS90" s="92"/>
      <c r="CT90" s="92"/>
      <c r="CU90" s="92"/>
      <c r="CV90" s="92"/>
      <c r="CW90" s="92"/>
      <c r="DD90" s="83"/>
      <c r="EA90" s="92"/>
      <c r="EB90" s="92"/>
      <c r="EC90" s="92"/>
      <c r="ED90" s="92"/>
      <c r="EG90"/>
      <c r="EH90"/>
      <c r="EK90" s="92"/>
      <c r="EL90" s="92"/>
      <c r="EM90" s="92"/>
      <c r="EN90" s="92"/>
    </row>
    <row r="91" spans="1:144" x14ac:dyDescent="0.2">
      <c r="A91" s="92" t="s">
        <v>1934</v>
      </c>
      <c r="B91" s="92"/>
      <c r="C91" s="92"/>
      <c r="D91" s="92">
        <f>ROUND((D78-D86),2)</f>
        <v>-8600</v>
      </c>
      <c r="E91" s="154"/>
      <c r="F91" s="92"/>
      <c r="G91" s="92"/>
      <c r="H91" s="92"/>
      <c r="I91" s="92"/>
      <c r="J91" s="92"/>
      <c r="K91" s="92"/>
      <c r="M91" s="92" t="s">
        <v>1934</v>
      </c>
      <c r="N91" s="92"/>
      <c r="O91" s="92"/>
      <c r="P91" s="92">
        <f>ROUND((P78-P86),2)</f>
        <v>-8600</v>
      </c>
      <c r="Q91" s="154"/>
      <c r="R91" s="92"/>
      <c r="S91" s="92"/>
      <c r="T91" s="92"/>
      <c r="U91" s="92"/>
      <c r="V91" s="92"/>
      <c r="W91" s="92"/>
      <c r="Y91" s="92" t="s">
        <v>1934</v>
      </c>
      <c r="Z91" s="92"/>
      <c r="AA91" s="92"/>
      <c r="AB91" s="92">
        <f>ROUND((AB78-AB86),2)</f>
        <v>5550</v>
      </c>
      <c r="AC91" s="92"/>
      <c r="AD91" s="92"/>
      <c r="AE91" s="92"/>
      <c r="AF91" s="92"/>
      <c r="AG91" s="92"/>
      <c r="AH91" s="92"/>
      <c r="AI91" s="92"/>
      <c r="AK91" s="92" t="s">
        <v>1934</v>
      </c>
      <c r="AL91" s="92"/>
      <c r="AM91" s="92"/>
      <c r="AN91" s="92">
        <f>ROUND((AN78-AN86),2)</f>
        <v>-8600</v>
      </c>
      <c r="AO91" s="92"/>
      <c r="AP91" s="92"/>
      <c r="AQ91" s="92"/>
      <c r="AR91" s="92"/>
      <c r="AS91" s="92"/>
      <c r="AT91" s="92"/>
      <c r="AU91" s="92"/>
      <c r="AW91" s="92" t="s">
        <v>1934</v>
      </c>
      <c r="AX91" s="92"/>
      <c r="AY91" s="92"/>
      <c r="AZ91" s="92">
        <f>ROUND((AZ78-AZ86),2)</f>
        <v>-8600</v>
      </c>
      <c r="BA91" s="92"/>
      <c r="BB91" s="92"/>
      <c r="BC91" s="92"/>
      <c r="BD91" s="92"/>
      <c r="BE91" s="92"/>
      <c r="BF91" s="92"/>
      <c r="BG91" s="92"/>
      <c r="BI91" s="92"/>
      <c r="BJ91" s="92"/>
      <c r="BK91" s="92"/>
      <c r="BL91" s="92"/>
      <c r="BM91" s="92"/>
      <c r="BO91" s="92"/>
      <c r="BP91" s="92"/>
      <c r="BQ91" s="92"/>
      <c r="BR91" s="92"/>
      <c r="BS91" s="92"/>
      <c r="BU91" s="92"/>
      <c r="BV91" s="92"/>
      <c r="BW91" s="92"/>
      <c r="BX91" s="92"/>
      <c r="BY91" s="92"/>
      <c r="CA91" s="92"/>
      <c r="CB91" s="92"/>
      <c r="CC91" s="92"/>
      <c r="CD91" s="92"/>
      <c r="CE91" s="92"/>
      <c r="CG91" s="92"/>
      <c r="CH91" s="92"/>
      <c r="CI91" s="92"/>
      <c r="CJ91" s="92"/>
      <c r="CK91" s="92"/>
      <c r="CM91" s="92"/>
      <c r="CN91" s="92"/>
      <c r="CO91" s="92"/>
      <c r="CP91" s="92"/>
      <c r="CQ91" s="92"/>
      <c r="CS91" s="92"/>
      <c r="CT91" s="92"/>
      <c r="CU91" s="92"/>
      <c r="CV91" s="92"/>
      <c r="CW91" s="92"/>
      <c r="DD91" s="83"/>
      <c r="EA91" s="92"/>
      <c r="EB91" s="92"/>
      <c r="EC91" s="92"/>
      <c r="ED91" s="92"/>
      <c r="EG91"/>
      <c r="EH91"/>
      <c r="EK91" s="92"/>
      <c r="EL91" s="92"/>
      <c r="EM91" s="92"/>
      <c r="EN91" s="92"/>
    </row>
    <row r="92" spans="1:144" x14ac:dyDescent="0.2">
      <c r="A92" s="92" t="s">
        <v>1946</v>
      </c>
      <c r="B92" s="92"/>
      <c r="C92" s="92"/>
      <c r="D92" s="92">
        <f>ROUND((D91*D90),2)</f>
        <v>0</v>
      </c>
      <c r="E92" s="154"/>
      <c r="F92" s="92"/>
      <c r="G92" s="92"/>
      <c r="H92" s="92"/>
      <c r="I92" s="92"/>
      <c r="J92" s="92"/>
      <c r="K92" s="92"/>
      <c r="M92" s="92" t="s">
        <v>1946</v>
      </c>
      <c r="N92" s="92"/>
      <c r="O92" s="92"/>
      <c r="P92" s="92">
        <f>ROUND((P91*P90),2)</f>
        <v>0</v>
      </c>
      <c r="Q92" s="154"/>
      <c r="R92" s="92"/>
      <c r="S92" s="92"/>
      <c r="T92" s="92"/>
      <c r="U92" s="92"/>
      <c r="V92" s="92"/>
      <c r="W92" s="92"/>
      <c r="Y92" s="92" t="s">
        <v>1946</v>
      </c>
      <c r="Z92" s="92"/>
      <c r="AA92" s="92"/>
      <c r="AB92" s="92">
        <f>ROUND((AB91*AB90),2)</f>
        <v>666</v>
      </c>
      <c r="AC92" s="92"/>
      <c r="AD92" s="92"/>
      <c r="AE92" s="92"/>
      <c r="AF92" s="92"/>
      <c r="AG92" s="92"/>
      <c r="AH92" s="92"/>
      <c r="AI92" s="92"/>
      <c r="AK92" s="92" t="s">
        <v>1946</v>
      </c>
      <c r="AL92" s="92"/>
      <c r="AM92" s="92"/>
      <c r="AN92" s="92">
        <f>ROUND((AN91*AN90),2)</f>
        <v>0</v>
      </c>
      <c r="AO92" s="92"/>
      <c r="AP92" s="92"/>
      <c r="AQ92" s="92"/>
      <c r="AR92" s="92"/>
      <c r="AS92" s="92"/>
      <c r="AT92" s="92"/>
      <c r="AU92" s="92"/>
      <c r="AW92" s="92" t="s">
        <v>1946</v>
      </c>
      <c r="AX92" s="92"/>
      <c r="AY92" s="92"/>
      <c r="AZ92" s="92">
        <f>ROUND((AZ91*AZ90),2)</f>
        <v>0</v>
      </c>
      <c r="BA92" s="92"/>
      <c r="BB92" s="92"/>
      <c r="BC92" s="92"/>
      <c r="BD92" s="92"/>
      <c r="BE92" s="92"/>
      <c r="BF92" s="92"/>
      <c r="BG92" s="92"/>
      <c r="BI92" s="92"/>
      <c r="BJ92" s="92"/>
      <c r="BK92" s="92"/>
      <c r="BL92" s="92"/>
      <c r="BM92" s="92"/>
      <c r="BO92" s="92"/>
      <c r="BP92" s="92"/>
      <c r="BQ92" s="92"/>
      <c r="BR92" s="92"/>
      <c r="BS92" s="92"/>
      <c r="BU92" s="92"/>
      <c r="BV92" s="92"/>
      <c r="BW92" s="92"/>
      <c r="BX92" s="92"/>
      <c r="BY92" s="92"/>
      <c r="CA92" s="92"/>
      <c r="CB92" s="92"/>
      <c r="CC92" s="92"/>
      <c r="CD92" s="92"/>
      <c r="CE92" s="92"/>
      <c r="CG92" s="92"/>
      <c r="CH92" s="92"/>
      <c r="CI92" s="92"/>
      <c r="CJ92" s="92"/>
      <c r="CK92" s="92"/>
      <c r="CM92" s="92"/>
      <c r="CN92" s="92"/>
      <c r="CO92" s="92"/>
      <c r="CP92" s="92"/>
      <c r="CQ92" s="92"/>
      <c r="CS92" s="92"/>
      <c r="CT92" s="92"/>
      <c r="CU92" s="92"/>
      <c r="CV92" s="92"/>
      <c r="CW92" s="92"/>
      <c r="DD92" s="83"/>
      <c r="EA92" s="92"/>
      <c r="EB92" s="92"/>
      <c r="EC92" s="92"/>
      <c r="ED92" s="92"/>
      <c r="EG92"/>
      <c r="EH92"/>
      <c r="EK92" s="92"/>
      <c r="EL92" s="92"/>
      <c r="EM92" s="92"/>
      <c r="EN92" s="92"/>
    </row>
    <row r="93" spans="1:144" x14ac:dyDescent="0.2">
      <c r="A93" s="92" t="s">
        <v>1941</v>
      </c>
      <c r="B93" s="92"/>
      <c r="C93" s="92"/>
      <c r="D93" s="92">
        <f>ROUND((IF(D78&lt;0,0,IF(B63="S",VLOOKUP(D78,A7:E14,3,TRUE),0))),2)</f>
        <v>0</v>
      </c>
      <c r="E93" s="154"/>
      <c r="F93" s="92"/>
      <c r="G93" s="92"/>
      <c r="H93" s="92"/>
      <c r="I93" s="92"/>
      <c r="J93" s="92"/>
      <c r="K93" s="92"/>
      <c r="M93" s="92" t="s">
        <v>1941</v>
      </c>
      <c r="N93" s="92"/>
      <c r="O93" s="92"/>
      <c r="P93" s="92">
        <f>ROUND((IF(P78&lt;0,0,IF(N63="S",VLOOKUP(P78,M7:Q14,3,TRUE),0))),2)</f>
        <v>0</v>
      </c>
      <c r="Q93" s="154"/>
      <c r="R93" s="92"/>
      <c r="S93" s="92"/>
      <c r="T93" s="92"/>
      <c r="U93" s="92"/>
      <c r="V93" s="92"/>
      <c r="W93" s="92"/>
      <c r="Y93" s="92" t="s">
        <v>1941</v>
      </c>
      <c r="Z93" s="92"/>
      <c r="AA93" s="92"/>
      <c r="AB93" s="92">
        <f>ROUND((IF($AB$78&lt;0,0,IF($Z63="S",VLOOKUP($AB$78,$Y$7:$AC$14,3,TRUE),0))),2)</f>
        <v>0</v>
      </c>
      <c r="AC93" s="92"/>
      <c r="AD93" s="92"/>
      <c r="AE93" s="92"/>
      <c r="AF93" s="92"/>
      <c r="AG93" s="92"/>
      <c r="AH93" s="92"/>
      <c r="AI93" s="92"/>
      <c r="AK93" s="92" t="s">
        <v>1941</v>
      </c>
      <c r="AL93" s="92"/>
      <c r="AM93" s="92"/>
      <c r="AN93" s="92">
        <f>ROUND((IF($AN$78&lt;0,0,IF($AL63="S",VLOOKUP($AN$78,$AK$7:$AO$14,3,TRUE),0))),2)</f>
        <v>0</v>
      </c>
      <c r="AO93" s="92"/>
      <c r="AP93" s="92"/>
      <c r="AQ93" s="92"/>
      <c r="AR93" s="92"/>
      <c r="AS93" s="92"/>
      <c r="AT93" s="92"/>
      <c r="AU93" s="92"/>
      <c r="AW93" s="92" t="s">
        <v>1941</v>
      </c>
      <c r="AX93" s="92"/>
      <c r="AY93" s="92"/>
      <c r="AZ93" s="92">
        <f>ROUND((IF($AZ$78&lt;0,0,IF($AX$63="S",VLOOKUP($AZ$78,$AW$7:$BA$14,3,TRUE),0))),2)</f>
        <v>0</v>
      </c>
      <c r="BA93" s="92"/>
      <c r="BB93" s="92"/>
      <c r="BC93" s="92"/>
      <c r="BD93" s="92"/>
      <c r="BE93" s="92"/>
      <c r="BF93" s="92"/>
      <c r="BG93" s="92"/>
      <c r="BI93" s="92"/>
      <c r="BJ93" s="92"/>
      <c r="BK93" s="92"/>
      <c r="BL93" s="92"/>
      <c r="BM93" s="92"/>
      <c r="BO93" s="92"/>
      <c r="BP93" s="92"/>
      <c r="BQ93" s="92"/>
      <c r="BR93" s="92"/>
      <c r="BS93" s="92"/>
      <c r="BU93" s="92"/>
      <c r="BV93" s="92"/>
      <c r="BW93" s="92"/>
      <c r="BX93" s="92"/>
      <c r="BY93" s="92"/>
      <c r="CA93" s="92"/>
      <c r="CB93" s="92"/>
      <c r="CC93" s="92"/>
      <c r="CD93" s="92"/>
      <c r="CE93" s="92"/>
      <c r="CG93" s="92"/>
      <c r="CH93" s="92"/>
      <c r="CI93" s="92"/>
      <c r="CJ93" s="92"/>
      <c r="CK93" s="92"/>
      <c r="CM93" s="92"/>
      <c r="CN93" s="92"/>
      <c r="CO93" s="92"/>
      <c r="CP93" s="92"/>
      <c r="CQ93" s="92"/>
      <c r="CS93" s="92"/>
      <c r="CT93" s="92"/>
      <c r="CU93" s="92"/>
      <c r="CV93" s="92"/>
      <c r="CW93" s="92"/>
      <c r="DD93" s="83"/>
      <c r="EA93" s="92"/>
      <c r="EB93" s="92"/>
      <c r="EC93" s="92"/>
      <c r="ED93" s="92"/>
      <c r="EG93"/>
      <c r="EH93"/>
      <c r="EK93" s="92"/>
      <c r="EL93" s="92"/>
      <c r="EM93" s="92"/>
      <c r="EN93" s="92"/>
    </row>
    <row r="94" spans="1:144" x14ac:dyDescent="0.2">
      <c r="A94" s="92" t="s">
        <v>1942</v>
      </c>
      <c r="B94" s="92"/>
      <c r="C94" s="92"/>
      <c r="D94" s="92">
        <f>ROUND((IF(D78&lt;0,0,IF(B63="M",VLOOKUP(D78,A21:E28,3,TRUE),0))),2)</f>
        <v>0</v>
      </c>
      <c r="E94" s="154"/>
      <c r="F94" s="92"/>
      <c r="G94" s="92"/>
      <c r="H94" s="92"/>
      <c r="I94" s="92"/>
      <c r="J94" s="92"/>
      <c r="K94" s="92"/>
      <c r="M94" s="92" t="s">
        <v>1942</v>
      </c>
      <c r="N94" s="92"/>
      <c r="O94" s="92"/>
      <c r="P94" s="92">
        <f>ROUND((IF(P78&lt;0,0,IF(N63="M",VLOOKUP(P78,M21:Q28,3,TRUE),0))),2)</f>
        <v>0</v>
      </c>
      <c r="Q94" s="154"/>
      <c r="R94" s="92"/>
      <c r="S94" s="92"/>
      <c r="T94" s="92"/>
      <c r="U94" s="92"/>
      <c r="V94" s="92"/>
      <c r="W94" s="92"/>
      <c r="Y94" s="92" t="s">
        <v>1942</v>
      </c>
      <c r="Z94" s="92"/>
      <c r="AA94" s="92"/>
      <c r="AB94" s="92">
        <f>ROUND((IF($AB$78&lt;0,0,IF($Z$63="M",VLOOKUP($AB$78,$Y21:$AC$28,3,TRUE),0))),2)</f>
        <v>2055</v>
      </c>
      <c r="AC94" s="92"/>
      <c r="AD94" s="92"/>
      <c r="AE94" s="92"/>
      <c r="AF94" s="92"/>
      <c r="AG94" s="92"/>
      <c r="AH94" s="92"/>
      <c r="AI94" s="92"/>
      <c r="AK94" s="92" t="s">
        <v>1942</v>
      </c>
      <c r="AL94" s="92"/>
      <c r="AM94" s="92"/>
      <c r="AN94" s="92">
        <f>ROUND((IF($AN$78&lt;0,0,IF($AL$63="M",VLOOKUP($AN$78,$AK21:$AO$28,3,TRUE),0))),2)</f>
        <v>0</v>
      </c>
      <c r="AO94" s="92"/>
      <c r="AP94" s="92"/>
      <c r="AQ94" s="92"/>
      <c r="AR94" s="92"/>
      <c r="AS94" s="92"/>
      <c r="AT94" s="92"/>
      <c r="AU94" s="92"/>
      <c r="AW94" s="92" t="s">
        <v>1942</v>
      </c>
      <c r="AX94" s="92"/>
      <c r="AY94" s="92"/>
      <c r="AZ94" s="92">
        <f>ROUND((IF($AZ$78&lt;0,0,IF($AX$63="M",VLOOKUP($AZ$78,$AW21:$BA$28,3,TRUE),0))),2)</f>
        <v>0</v>
      </c>
      <c r="BA94" s="92"/>
      <c r="BB94" s="92"/>
      <c r="BC94" s="92"/>
      <c r="BD94" s="92"/>
      <c r="BE94" s="92"/>
      <c r="BF94" s="92"/>
      <c r="BG94" s="92"/>
      <c r="BI94" s="92"/>
      <c r="BJ94" s="92"/>
      <c r="BK94" s="92"/>
      <c r="BL94" s="92"/>
      <c r="BM94" s="92"/>
      <c r="BO94" s="92"/>
      <c r="BP94" s="92"/>
      <c r="BQ94" s="92"/>
      <c r="BR94" s="92"/>
      <c r="BS94" s="92"/>
      <c r="BU94" s="92"/>
      <c r="BV94" s="92"/>
      <c r="BW94" s="92"/>
      <c r="BX94" s="92"/>
      <c r="BY94" s="92"/>
      <c r="CA94" s="92"/>
      <c r="CB94" s="92"/>
      <c r="CC94" s="92"/>
      <c r="CD94" s="92"/>
      <c r="CE94" s="92"/>
      <c r="CG94" s="92"/>
      <c r="CH94" s="92"/>
      <c r="CI94" s="92"/>
      <c r="CJ94" s="92"/>
      <c r="CK94" s="92"/>
      <c r="CM94" s="92"/>
      <c r="CN94" s="92"/>
      <c r="CO94" s="92"/>
      <c r="CP94" s="92"/>
      <c r="CQ94" s="92"/>
      <c r="CS94" s="92"/>
      <c r="CT94" s="92"/>
      <c r="CU94" s="92"/>
      <c r="CV94" s="92"/>
      <c r="CW94" s="92"/>
      <c r="DD94" s="83"/>
      <c r="EA94" s="92"/>
      <c r="EB94" s="92"/>
      <c r="EC94" s="92"/>
      <c r="ED94" s="92"/>
      <c r="EG94"/>
      <c r="EH94"/>
      <c r="EK94" s="92"/>
      <c r="EL94" s="92"/>
      <c r="EM94" s="92"/>
      <c r="EN94" s="92"/>
    </row>
    <row r="95" spans="1:144" x14ac:dyDescent="0.2">
      <c r="A95" s="92" t="s">
        <v>1943</v>
      </c>
      <c r="B95" s="92"/>
      <c r="C95" s="92"/>
      <c r="D95" s="92">
        <f>ROUND((IF(D78&lt;0,0,IF(B63="H",VLOOKUP(D78,A35:E42,3,TRUE),0))),2)</f>
        <v>0</v>
      </c>
      <c r="E95" s="154"/>
      <c r="F95" s="92"/>
      <c r="G95" s="92"/>
      <c r="H95" s="92"/>
      <c r="I95" s="92"/>
      <c r="J95" s="92"/>
      <c r="K95" s="92"/>
      <c r="M95" s="92" t="s">
        <v>1943</v>
      </c>
      <c r="N95" s="92"/>
      <c r="O95" s="92"/>
      <c r="P95" s="92">
        <f>ROUND((IF(P78&lt;0,0,IF(N63="H",VLOOKUP(P78,M35:Q42,3,TRUE),0))),2)</f>
        <v>0</v>
      </c>
      <c r="Q95" s="154"/>
      <c r="R95" s="92"/>
      <c r="S95" s="92"/>
      <c r="T95" s="92"/>
      <c r="U95" s="92"/>
      <c r="V95" s="92"/>
      <c r="W95" s="92"/>
      <c r="Y95" s="92" t="s">
        <v>1943</v>
      </c>
      <c r="Z95" s="92"/>
      <c r="AA95" s="92"/>
      <c r="AB95" s="92">
        <f>ROUND((IF($AB$78&lt;0,0,IF($Z$63="H",VLOOKUP($AB$78,$Y$35:$AC$42,3,TRUE),0))),2)</f>
        <v>0</v>
      </c>
      <c r="AC95" s="92"/>
      <c r="AD95" s="92"/>
      <c r="AE95" s="92"/>
      <c r="AF95" s="92"/>
      <c r="AG95" s="92"/>
      <c r="AH95" s="92"/>
      <c r="AI95" s="92"/>
      <c r="AK95" s="92" t="s">
        <v>1943</v>
      </c>
      <c r="AL95" s="92"/>
      <c r="AM95" s="92"/>
      <c r="AN95" s="92">
        <f>ROUND((IF($AN$78&lt;0,0,IF($AL$63="H",VLOOKUP($AN$78,$AK$35:$AO$42,3,TRUE),0))),2)</f>
        <v>0</v>
      </c>
      <c r="AO95" s="92"/>
      <c r="AP95" s="92"/>
      <c r="AQ95" s="92"/>
      <c r="AR95" s="92"/>
      <c r="AS95" s="92"/>
      <c r="AT95" s="92"/>
      <c r="AU95" s="92"/>
      <c r="AW95" s="92" t="s">
        <v>1943</v>
      </c>
      <c r="AX95" s="92"/>
      <c r="AY95" s="92"/>
      <c r="AZ95" s="92">
        <f>ROUND((IF($AZ$78&lt;0,0,IF($AX$63="H",VLOOKUP($AZ$78,$AW$35:$BA$42,3,TRUE),0))),2)</f>
        <v>0</v>
      </c>
      <c r="BA95" s="92"/>
      <c r="BB95" s="92"/>
      <c r="BC95" s="92"/>
      <c r="BD95" s="92"/>
      <c r="BE95" s="92"/>
      <c r="BF95" s="92"/>
      <c r="BG95" s="92"/>
      <c r="BI95" s="92"/>
      <c r="BJ95" s="92"/>
      <c r="BK95" s="92"/>
      <c r="BL95" s="92"/>
      <c r="BM95" s="92"/>
      <c r="BO95" s="92"/>
      <c r="BP95" s="92"/>
      <c r="BQ95" s="92"/>
      <c r="BR95" s="92"/>
      <c r="BS95" s="92"/>
      <c r="BU95" s="92"/>
      <c r="BV95" s="92"/>
      <c r="BW95" s="92"/>
      <c r="BX95" s="92"/>
      <c r="BY95" s="92"/>
      <c r="CA95" s="92"/>
      <c r="CB95" s="92"/>
      <c r="CC95" s="92"/>
      <c r="CD95" s="92"/>
      <c r="CE95" s="92"/>
      <c r="CG95" s="92"/>
      <c r="CH95" s="92"/>
      <c r="CI95" s="92"/>
      <c r="CJ95" s="92"/>
      <c r="CK95" s="92"/>
      <c r="CM95" s="92"/>
      <c r="CN95" s="92"/>
      <c r="CO95" s="92"/>
      <c r="CP95" s="92"/>
      <c r="CQ95" s="92"/>
      <c r="CS95" s="92"/>
      <c r="CT95" s="92"/>
      <c r="CU95" s="92"/>
      <c r="CV95" s="92"/>
      <c r="CW95" s="92"/>
      <c r="DD95" s="83"/>
      <c r="EA95" s="92"/>
      <c r="EB95" s="92"/>
      <c r="EC95" s="92"/>
      <c r="ED95" s="92"/>
      <c r="EG95"/>
      <c r="EH95"/>
      <c r="EK95" s="92"/>
      <c r="EL95" s="92"/>
      <c r="EM95" s="92"/>
      <c r="EN95" s="92"/>
    </row>
    <row r="96" spans="1:144" x14ac:dyDescent="0.2">
      <c r="A96" s="92" t="s">
        <v>1947</v>
      </c>
      <c r="B96" s="92"/>
      <c r="C96" s="92"/>
      <c r="D96" s="92">
        <f>ROUND((SUM(D92:D95)),2)</f>
        <v>0</v>
      </c>
      <c r="E96" s="154"/>
      <c r="F96" s="92"/>
      <c r="G96" s="92"/>
      <c r="H96" s="92"/>
      <c r="I96" s="92"/>
      <c r="J96" s="92"/>
      <c r="K96" s="92"/>
      <c r="M96" s="92" t="s">
        <v>1947</v>
      </c>
      <c r="N96" s="92"/>
      <c r="O96" s="92"/>
      <c r="P96" s="92">
        <f>ROUND((SUM(P92:P95)),2)</f>
        <v>0</v>
      </c>
      <c r="Q96" s="154"/>
      <c r="R96" s="92"/>
      <c r="S96" s="92"/>
      <c r="T96" s="92"/>
      <c r="U96" s="92"/>
      <c r="V96" s="92"/>
      <c r="W96" s="92"/>
      <c r="Y96" s="92" t="s">
        <v>1947</v>
      </c>
      <c r="Z96" s="92"/>
      <c r="AA96" s="92"/>
      <c r="AB96" s="92">
        <f>ROUND((SUM(AB92:AB95)),2)</f>
        <v>2721</v>
      </c>
      <c r="AC96" s="92"/>
      <c r="AD96" s="92"/>
      <c r="AE96" s="92"/>
      <c r="AF96" s="92"/>
      <c r="AG96" s="92"/>
      <c r="AH96" s="92"/>
      <c r="AI96" s="92"/>
      <c r="AK96" s="92" t="s">
        <v>1947</v>
      </c>
      <c r="AL96" s="92"/>
      <c r="AM96" s="92"/>
      <c r="AN96" s="92">
        <f>ROUND((SUM(AN92:AN95)),2)</f>
        <v>0</v>
      </c>
      <c r="AO96" s="92"/>
      <c r="AP96" s="92"/>
      <c r="AQ96" s="92"/>
      <c r="AR96" s="92"/>
      <c r="AS96" s="92"/>
      <c r="AT96" s="92"/>
      <c r="AU96" s="92"/>
      <c r="AW96" s="92" t="s">
        <v>1947</v>
      </c>
      <c r="AX96" s="92"/>
      <c r="AY96" s="92"/>
      <c r="AZ96" s="92">
        <f>ROUND((SUM(AZ92:AZ95)),2)</f>
        <v>0</v>
      </c>
      <c r="BA96" s="92"/>
      <c r="BB96" s="92"/>
      <c r="BC96" s="92"/>
      <c r="BD96" s="92"/>
      <c r="BE96" s="92"/>
      <c r="BF96" s="92"/>
      <c r="BG96" s="92"/>
      <c r="BI96" s="92"/>
      <c r="BJ96" s="92"/>
      <c r="BK96" s="92"/>
      <c r="BL96" s="92"/>
      <c r="BM96" s="92"/>
      <c r="BO96" s="92"/>
      <c r="BP96" s="92"/>
      <c r="BQ96" s="92"/>
      <c r="BR96" s="92"/>
      <c r="BS96" s="92"/>
      <c r="BU96" s="92"/>
      <c r="BV96" s="92"/>
      <c r="BW96" s="92"/>
      <c r="BX96" s="92"/>
      <c r="BY96" s="92"/>
      <c r="CA96" s="92"/>
      <c r="CB96" s="92"/>
      <c r="CC96" s="92"/>
      <c r="CD96" s="92"/>
      <c r="CE96" s="92"/>
      <c r="CG96" s="92"/>
      <c r="CH96" s="92"/>
      <c r="CI96" s="92"/>
      <c r="CJ96" s="92"/>
      <c r="CK96" s="92"/>
      <c r="CM96" s="92"/>
      <c r="CN96" s="92"/>
      <c r="CO96" s="92"/>
      <c r="CP96" s="92"/>
      <c r="CQ96" s="92"/>
      <c r="CS96" s="92"/>
      <c r="CT96" s="92"/>
      <c r="CU96" s="92"/>
      <c r="CV96" s="92"/>
      <c r="CW96" s="92"/>
      <c r="DD96" s="83"/>
      <c r="EA96" s="92"/>
      <c r="EB96" s="92"/>
      <c r="EC96" s="92"/>
      <c r="ED96" s="92"/>
      <c r="EG96"/>
      <c r="EH96"/>
      <c r="EK96" s="92"/>
      <c r="EL96" s="92"/>
      <c r="EM96" s="92"/>
      <c r="EN96" s="92"/>
    </row>
    <row r="97" spans="1:144" x14ac:dyDescent="0.2">
      <c r="A97" s="92" t="s">
        <v>1948</v>
      </c>
      <c r="B97" s="92"/>
      <c r="C97" s="92"/>
      <c r="D97" s="92">
        <f>ROUND((D96/C70),2)</f>
        <v>0</v>
      </c>
      <c r="E97" s="154"/>
      <c r="F97" s="92"/>
      <c r="G97" s="92"/>
      <c r="H97" s="92"/>
      <c r="I97" s="92"/>
      <c r="J97" s="92"/>
      <c r="K97" s="92"/>
      <c r="M97" s="92" t="s">
        <v>1948</v>
      </c>
      <c r="N97" s="92"/>
      <c r="O97" s="92"/>
      <c r="P97" s="92">
        <f>ROUND((P96/O70),2)</f>
        <v>0</v>
      </c>
      <c r="Q97" s="154"/>
      <c r="R97" s="92"/>
      <c r="S97" s="92"/>
      <c r="T97" s="92"/>
      <c r="U97" s="92"/>
      <c r="V97" s="92"/>
      <c r="W97" s="92"/>
      <c r="Y97" s="92" t="s">
        <v>1948</v>
      </c>
      <c r="Z97" s="92"/>
      <c r="AA97" s="92"/>
      <c r="AB97" s="92">
        <f>ROUND((AB96/$AA$70),2)</f>
        <v>104.65</v>
      </c>
      <c r="AC97" s="92"/>
      <c r="AD97" s="92"/>
      <c r="AE97" s="92"/>
      <c r="AF97" s="92"/>
      <c r="AG97" s="92"/>
      <c r="AH97" s="92"/>
      <c r="AI97" s="92"/>
      <c r="AK97" s="92" t="s">
        <v>1948</v>
      </c>
      <c r="AL97" s="92"/>
      <c r="AM97" s="92"/>
      <c r="AN97" s="92">
        <f>ROUND((AN96/$AM$70),2)</f>
        <v>0</v>
      </c>
      <c r="AO97" s="92"/>
      <c r="AP97" s="92"/>
      <c r="AQ97" s="92"/>
      <c r="AR97" s="92"/>
      <c r="AS97" s="92"/>
      <c r="AT97" s="92"/>
      <c r="AU97" s="92"/>
      <c r="AW97" s="92" t="s">
        <v>1948</v>
      </c>
      <c r="AX97" s="92"/>
      <c r="AY97" s="92"/>
      <c r="AZ97" s="92">
        <f>ROUND((AZ96/27),2)</f>
        <v>0</v>
      </c>
      <c r="BA97" s="92"/>
      <c r="BB97" s="92"/>
      <c r="BC97" s="92"/>
      <c r="BD97" s="92"/>
      <c r="BE97" s="92"/>
      <c r="BF97" s="92"/>
      <c r="BG97" s="92"/>
      <c r="BI97" s="92"/>
      <c r="BJ97" s="92"/>
      <c r="BK97" s="92"/>
      <c r="BL97" s="92"/>
      <c r="BM97" s="92"/>
      <c r="BO97" s="92"/>
      <c r="BP97" s="92"/>
      <c r="BQ97" s="92"/>
      <c r="BR97" s="92"/>
      <c r="BS97" s="92"/>
      <c r="BU97" s="92"/>
      <c r="BV97" s="92"/>
      <c r="BW97" s="92"/>
      <c r="BX97" s="92"/>
      <c r="BY97" s="92"/>
      <c r="CA97" s="92"/>
      <c r="CB97" s="92"/>
      <c r="CC97" s="92"/>
      <c r="CD97" s="92"/>
      <c r="CE97" s="92"/>
      <c r="CG97" s="92"/>
      <c r="CH97" s="92"/>
      <c r="CI97" s="92"/>
      <c r="CJ97" s="92"/>
      <c r="CK97" s="92"/>
      <c r="CM97" s="92"/>
      <c r="CN97" s="92"/>
      <c r="CO97" s="92"/>
      <c r="CP97" s="92"/>
      <c r="CQ97" s="92"/>
      <c r="CS97" s="92"/>
      <c r="CT97" s="92"/>
      <c r="CU97" s="92"/>
      <c r="CV97" s="92"/>
      <c r="CW97" s="92"/>
      <c r="DD97" s="83"/>
      <c r="EA97" s="92"/>
      <c r="EB97" s="92"/>
      <c r="EC97" s="92"/>
      <c r="ED97" s="92"/>
      <c r="EG97"/>
      <c r="EH97"/>
      <c r="EK97" s="92"/>
      <c r="EL97" s="92"/>
      <c r="EM97" s="92"/>
      <c r="EN97" s="92"/>
    </row>
    <row r="98" spans="1:144" x14ac:dyDescent="0.2">
      <c r="A98" s="92" t="s">
        <v>2926</v>
      </c>
      <c r="B98" s="92"/>
      <c r="C98" s="92"/>
      <c r="D98" s="313">
        <f>'2024-FORM GAO-70a'!D9</f>
        <v>0</v>
      </c>
      <c r="E98" s="154"/>
      <c r="F98" s="92"/>
      <c r="G98" s="92"/>
      <c r="H98" s="92"/>
      <c r="I98" s="92"/>
      <c r="J98" s="92"/>
      <c r="K98" s="92"/>
      <c r="M98" s="92" t="s">
        <v>1949</v>
      </c>
      <c r="N98" s="92"/>
      <c r="O98" s="92"/>
      <c r="P98" s="313">
        <f>'2024-FORM GAO-70a'!D9</f>
        <v>0</v>
      </c>
      <c r="Q98" s="154"/>
      <c r="R98" s="92"/>
      <c r="S98" s="92"/>
      <c r="T98" s="92"/>
      <c r="U98" s="92"/>
      <c r="V98" s="92"/>
      <c r="W98" s="92"/>
      <c r="Y98" s="92" t="s">
        <v>1949</v>
      </c>
      <c r="Z98" s="92"/>
      <c r="AA98" s="92"/>
      <c r="AB98" s="313">
        <f>'2022-FORM GAO-70a'!D9</f>
        <v>0</v>
      </c>
      <c r="AC98" s="92"/>
      <c r="AD98" s="92"/>
      <c r="AE98" s="92"/>
      <c r="AF98" s="92"/>
      <c r="AG98" s="92"/>
      <c r="AH98" s="92"/>
      <c r="AI98" s="92"/>
      <c r="AK98" s="92" t="s">
        <v>1949</v>
      </c>
      <c r="AL98" s="92"/>
      <c r="AM98" s="92"/>
      <c r="AN98" s="313">
        <f>'2021-FORM GAO-70a'!D9</f>
        <v>0</v>
      </c>
      <c r="AO98" s="92"/>
      <c r="AP98" s="92"/>
      <c r="AQ98" s="92"/>
      <c r="AR98" s="92"/>
      <c r="AS98" s="92"/>
      <c r="AT98" s="92"/>
      <c r="AU98" s="92"/>
      <c r="AW98" s="92" t="s">
        <v>1949</v>
      </c>
      <c r="AX98" s="92"/>
      <c r="AY98" s="92"/>
      <c r="AZ98" s="313">
        <f>ROUND(('2020-FORM GAO-70a'!D9),2)</f>
        <v>0</v>
      </c>
      <c r="BA98" s="92"/>
      <c r="BB98" s="92"/>
      <c r="BC98" s="92"/>
      <c r="BD98" s="92"/>
      <c r="BE98" s="92"/>
      <c r="BF98" s="92"/>
      <c r="BG98" s="92"/>
      <c r="BI98" s="92"/>
      <c r="BJ98" s="92"/>
      <c r="BK98" s="92"/>
      <c r="BL98" s="92"/>
      <c r="BM98" s="92"/>
      <c r="BO98" s="92"/>
      <c r="BP98" s="92"/>
      <c r="BQ98" s="92"/>
      <c r="BR98" s="92"/>
      <c r="BS98" s="92"/>
      <c r="BU98" s="92"/>
      <c r="BV98" s="92"/>
      <c r="BW98" s="92"/>
      <c r="BX98" s="92"/>
      <c r="BY98" s="92"/>
      <c r="CA98" s="92"/>
      <c r="CB98" s="92"/>
      <c r="CC98" s="92"/>
      <c r="CD98" s="92"/>
      <c r="CE98" s="92"/>
      <c r="CG98" s="92"/>
      <c r="CH98" s="92"/>
      <c r="CI98" s="92"/>
      <c r="CJ98" s="92"/>
      <c r="CK98" s="92"/>
      <c r="CM98" s="92"/>
      <c r="CN98" s="92"/>
      <c r="CO98" s="92"/>
      <c r="CP98" s="92"/>
      <c r="CQ98" s="92"/>
      <c r="CS98" s="92"/>
      <c r="CT98" s="92"/>
      <c r="CU98" s="92"/>
      <c r="CV98" s="92"/>
      <c r="CW98" s="92"/>
      <c r="DD98" s="83"/>
      <c r="EA98" s="92"/>
      <c r="EB98" s="92"/>
      <c r="EC98" s="92"/>
      <c r="ED98" s="92"/>
      <c r="EG98"/>
      <c r="EH98"/>
      <c r="EK98" s="92"/>
      <c r="EL98" s="92"/>
      <c r="EM98" s="92"/>
      <c r="EN98" s="92"/>
    </row>
    <row r="99" spans="1:144" x14ac:dyDescent="0.2">
      <c r="A99" s="92" t="s">
        <v>1950</v>
      </c>
      <c r="B99" s="92"/>
      <c r="C99" s="92"/>
      <c r="D99" s="92">
        <f>ROUND((IF(D98="",0,(D98/C70))),2)</f>
        <v>0</v>
      </c>
      <c r="E99" s="154"/>
      <c r="F99" s="92"/>
      <c r="G99" s="92"/>
      <c r="H99" s="92"/>
      <c r="I99" s="92"/>
      <c r="J99" s="92"/>
      <c r="K99" s="92"/>
      <c r="M99" s="92" t="s">
        <v>1950</v>
      </c>
      <c r="N99" s="92"/>
      <c r="O99" s="92"/>
      <c r="P99" s="92">
        <f>ROUND((IF(P98="",0,(P98/O70))),2)</f>
        <v>0</v>
      </c>
      <c r="Q99" s="154"/>
      <c r="R99" s="92"/>
      <c r="S99" s="92"/>
      <c r="T99" s="92"/>
      <c r="U99" s="92"/>
      <c r="V99" s="92"/>
      <c r="W99" s="92"/>
      <c r="Y99" s="92" t="s">
        <v>1950</v>
      </c>
      <c r="Z99" s="92"/>
      <c r="AA99" s="92"/>
      <c r="AB99" s="92">
        <f>ROUND((IF($AB$98="",0,($AB$98/$AA$70))),2)</f>
        <v>0</v>
      </c>
      <c r="AC99" s="92"/>
      <c r="AD99" s="92"/>
      <c r="AE99" s="92"/>
      <c r="AF99" s="92"/>
      <c r="AG99" s="92"/>
      <c r="AH99" s="92"/>
      <c r="AI99" s="92"/>
      <c r="AK99" s="92" t="s">
        <v>1950</v>
      </c>
      <c r="AL99" s="92"/>
      <c r="AM99" s="92"/>
      <c r="AN99" s="92">
        <f>ROUND((IF($AN$98="",0,($AN$98/$AM$70))),2)</f>
        <v>0</v>
      </c>
      <c r="AO99" s="92"/>
      <c r="AP99" s="92"/>
      <c r="AQ99" s="92"/>
      <c r="AR99" s="92"/>
      <c r="AS99" s="92"/>
      <c r="AT99" s="92"/>
      <c r="AU99" s="92"/>
      <c r="AW99" s="92" t="s">
        <v>1950</v>
      </c>
      <c r="AX99" s="92"/>
      <c r="AY99" s="92"/>
      <c r="AZ99" s="92">
        <f>ROUND((IF($AZ$98="",0,($AZ$98/$AY$70))),2)</f>
        <v>0</v>
      </c>
      <c r="BA99" s="92"/>
      <c r="BB99" s="92"/>
      <c r="BC99" s="92"/>
      <c r="BD99" s="92"/>
      <c r="BE99" s="92"/>
      <c r="BF99" s="92"/>
      <c r="BG99" s="92"/>
      <c r="BI99" s="92"/>
      <c r="BJ99" s="92"/>
      <c r="BK99" s="92"/>
      <c r="BL99" s="92"/>
      <c r="BM99" s="92"/>
      <c r="BO99" s="92"/>
      <c r="BP99" s="92"/>
      <c r="BQ99" s="92"/>
      <c r="BR99" s="92"/>
      <c r="BS99" s="92"/>
      <c r="BU99" s="92"/>
      <c r="BV99" s="92"/>
      <c r="BW99" s="92"/>
      <c r="BX99" s="92"/>
      <c r="BY99" s="92"/>
      <c r="CA99" s="92"/>
      <c r="CB99" s="92"/>
      <c r="CC99" s="92"/>
      <c r="CD99" s="92"/>
      <c r="CE99" s="92"/>
      <c r="CG99" s="92"/>
      <c r="CH99" s="92"/>
      <c r="CI99" s="92"/>
      <c r="CJ99" s="92"/>
      <c r="CK99" s="92"/>
      <c r="CM99" s="92"/>
      <c r="CN99" s="92"/>
      <c r="CO99" s="92"/>
      <c r="CP99" s="92"/>
      <c r="CQ99" s="92"/>
      <c r="CS99" s="92"/>
      <c r="CT99" s="92"/>
      <c r="CU99" s="92"/>
      <c r="CV99" s="92"/>
      <c r="CW99" s="92"/>
      <c r="DD99" s="83"/>
      <c r="EA99" s="92"/>
      <c r="EB99" s="92"/>
      <c r="EC99" s="92"/>
      <c r="ED99" s="92"/>
      <c r="EG99"/>
      <c r="EH99"/>
      <c r="EK99" s="92"/>
      <c r="EL99" s="92"/>
      <c r="EM99" s="92"/>
      <c r="EN99" s="92"/>
    </row>
    <row r="100" spans="1:144" x14ac:dyDescent="0.2">
      <c r="A100" s="92" t="s">
        <v>1952</v>
      </c>
      <c r="B100" s="92"/>
      <c r="C100" s="92"/>
      <c r="D100" s="92">
        <f>ROUND((IF(D97-D99&lt;0,0,D97-D99)),2)</f>
        <v>0</v>
      </c>
      <c r="E100" s="154"/>
      <c r="F100" s="92"/>
      <c r="G100" s="92"/>
      <c r="H100" s="92"/>
      <c r="I100" s="92"/>
      <c r="J100" s="92"/>
      <c r="K100" s="92"/>
      <c r="M100" s="92" t="s">
        <v>1952</v>
      </c>
      <c r="N100" s="92"/>
      <c r="O100" s="92"/>
      <c r="P100" s="92">
        <f>ROUND((IF(P97-P99&lt;0,0,P97-P99)),2)</f>
        <v>0</v>
      </c>
      <c r="Q100" s="154"/>
      <c r="R100" s="92"/>
      <c r="S100" s="92"/>
      <c r="T100" s="92"/>
      <c r="U100" s="92"/>
      <c r="V100" s="92"/>
      <c r="W100" s="92"/>
      <c r="Y100" s="92" t="s">
        <v>1952</v>
      </c>
      <c r="Z100" s="92"/>
      <c r="AA100" s="92"/>
      <c r="AB100" s="92">
        <f>ROUND((IF($AB$97-$AB$99&lt;0,0,$AB$97-$AB$99)),2)</f>
        <v>104.65</v>
      </c>
      <c r="AC100" s="92"/>
      <c r="AD100" s="92"/>
      <c r="AE100" s="92"/>
      <c r="AF100" s="92"/>
      <c r="AG100" s="92"/>
      <c r="AH100" s="92"/>
      <c r="AI100" s="92"/>
      <c r="AK100" s="92" t="s">
        <v>1952</v>
      </c>
      <c r="AL100" s="92"/>
      <c r="AM100" s="92"/>
      <c r="AN100" s="92">
        <f>ROUND((IF($AN$97-$AN$99&lt;0,0,$AN$97-$AN$99)),2)</f>
        <v>0</v>
      </c>
      <c r="AO100" s="92"/>
      <c r="AP100" s="92"/>
      <c r="AQ100" s="92"/>
      <c r="AR100" s="92"/>
      <c r="AS100" s="92"/>
      <c r="AT100" s="92"/>
      <c r="AU100" s="92"/>
      <c r="AW100" s="92" t="s">
        <v>1952</v>
      </c>
      <c r="AX100" s="92"/>
      <c r="AY100" s="92"/>
      <c r="AZ100" s="92">
        <f>ROUND((IF($AZ$97-$AZ$99&lt;0,0,$AZ$97-$AZ$99)),2)</f>
        <v>0</v>
      </c>
      <c r="BA100" s="92"/>
      <c r="BB100" s="92"/>
      <c r="BC100" s="92"/>
      <c r="BD100" s="92"/>
      <c r="BE100" s="92"/>
      <c r="BF100" s="92"/>
      <c r="BG100" s="92"/>
      <c r="BI100" s="92"/>
      <c r="BJ100" s="92"/>
      <c r="BK100" s="92"/>
      <c r="BL100" s="92"/>
      <c r="BM100" s="92"/>
      <c r="BO100" s="92"/>
      <c r="BP100" s="92"/>
      <c r="BQ100" s="92"/>
      <c r="BR100" s="92"/>
      <c r="BS100" s="92"/>
      <c r="BU100" s="92"/>
      <c r="BV100" s="92"/>
      <c r="BW100" s="92"/>
      <c r="BX100" s="92"/>
      <c r="BY100" s="92"/>
      <c r="CA100" s="92"/>
      <c r="CB100" s="92"/>
      <c r="CC100" s="92"/>
      <c r="CD100" s="92"/>
      <c r="CE100" s="92"/>
      <c r="CG100" s="92"/>
      <c r="CH100" s="92"/>
      <c r="CI100" s="92"/>
      <c r="CJ100" s="92"/>
      <c r="CK100" s="92"/>
      <c r="CM100" s="92"/>
      <c r="CN100" s="92"/>
      <c r="CO100" s="92"/>
      <c r="CP100" s="92"/>
      <c r="CQ100" s="92"/>
      <c r="CS100" s="92"/>
      <c r="CT100" s="92"/>
      <c r="CU100" s="92"/>
      <c r="CV100" s="92"/>
      <c r="CW100" s="92"/>
      <c r="DD100" s="83"/>
      <c r="EA100" s="92"/>
      <c r="EB100" s="92"/>
      <c r="EC100" s="92"/>
      <c r="ED100" s="92"/>
      <c r="EG100"/>
      <c r="EH100"/>
      <c r="EK100" s="92"/>
      <c r="EL100" s="92"/>
      <c r="EM100" s="92"/>
      <c r="EN100" s="92"/>
    </row>
    <row r="101" spans="1:144" x14ac:dyDescent="0.2">
      <c r="A101" s="92" t="s">
        <v>1951</v>
      </c>
      <c r="B101" s="92"/>
      <c r="C101" s="92"/>
      <c r="D101" s="313">
        <f>'2024-FORM GAO-70a'!D12</f>
        <v>0</v>
      </c>
      <c r="E101" s="154"/>
      <c r="F101" s="92"/>
      <c r="G101" s="92"/>
      <c r="H101" s="92"/>
      <c r="I101" s="92"/>
      <c r="J101" s="92"/>
      <c r="K101" s="92"/>
      <c r="M101" s="92" t="s">
        <v>1951</v>
      </c>
      <c r="N101" s="92"/>
      <c r="O101" s="92"/>
      <c r="P101" s="313">
        <f>'2024-FORM GAO-70a'!D12</f>
        <v>0</v>
      </c>
      <c r="Q101" s="154"/>
      <c r="R101" s="92"/>
      <c r="S101" s="92"/>
      <c r="T101" s="92"/>
      <c r="U101" s="92"/>
      <c r="V101" s="92"/>
      <c r="W101" s="92"/>
      <c r="Y101" s="92" t="s">
        <v>1951</v>
      </c>
      <c r="Z101" s="92"/>
      <c r="AA101" s="92"/>
      <c r="AB101" s="313">
        <f>'2022-FORM GAO-70a'!D12</f>
        <v>0</v>
      </c>
      <c r="AC101" s="92"/>
      <c r="AD101" s="92"/>
      <c r="AE101" s="92"/>
      <c r="AF101" s="92"/>
      <c r="AG101" s="92"/>
      <c r="AH101" s="92"/>
      <c r="AI101" s="92"/>
      <c r="AK101" s="92" t="s">
        <v>1951</v>
      </c>
      <c r="AL101" s="92"/>
      <c r="AM101" s="92"/>
      <c r="AN101" s="313">
        <f>'2021-FORM GAO-70a'!D12</f>
        <v>0</v>
      </c>
      <c r="AO101" s="92"/>
      <c r="AP101" s="92"/>
      <c r="AQ101" s="92"/>
      <c r="AR101" s="92"/>
      <c r="AS101" s="92"/>
      <c r="AT101" s="92"/>
      <c r="AU101" s="92"/>
      <c r="AW101" s="92" t="s">
        <v>1951</v>
      </c>
      <c r="AX101" s="92"/>
      <c r="AY101" s="92"/>
      <c r="AZ101" s="313">
        <f>ROUND(('2020-FORM GAO-70a'!D12),2)</f>
        <v>0</v>
      </c>
      <c r="BA101" s="92"/>
      <c r="BB101" s="92"/>
      <c r="BC101" s="92"/>
      <c r="BD101" s="92"/>
      <c r="BE101" s="92"/>
      <c r="BF101" s="92"/>
      <c r="BG101" s="92"/>
      <c r="BI101" s="92"/>
      <c r="BJ101" s="92"/>
      <c r="BK101" s="92"/>
      <c r="BL101" s="92"/>
      <c r="BM101" s="92"/>
      <c r="BO101" s="92"/>
      <c r="BP101" s="92"/>
      <c r="BQ101" s="92"/>
      <c r="BR101" s="92"/>
      <c r="BS101" s="92"/>
      <c r="BU101" s="92"/>
      <c r="BV101" s="92"/>
      <c r="BW101" s="92"/>
      <c r="BX101" s="92"/>
      <c r="BY101" s="92"/>
      <c r="CA101" s="92"/>
      <c r="CB101" s="92"/>
      <c r="CC101" s="92"/>
      <c r="CD101" s="92"/>
      <c r="CE101" s="92"/>
      <c r="CG101" s="92"/>
      <c r="CH101" s="92"/>
      <c r="CI101" s="92"/>
      <c r="CJ101" s="92"/>
      <c r="CK101" s="92"/>
      <c r="CM101" s="92"/>
      <c r="CN101" s="92"/>
      <c r="CO101" s="92"/>
      <c r="CP101" s="92"/>
      <c r="CQ101" s="92"/>
      <c r="CS101" s="92"/>
      <c r="CT101" s="92"/>
      <c r="CU101" s="92"/>
      <c r="CV101" s="92"/>
      <c r="CW101" s="92"/>
      <c r="DD101" s="83"/>
      <c r="EA101" s="92"/>
      <c r="EB101" s="92"/>
      <c r="EC101" s="92"/>
      <c r="ED101" s="92"/>
      <c r="EG101"/>
      <c r="EH101"/>
      <c r="EK101" s="92"/>
      <c r="EL101" s="92"/>
      <c r="EM101" s="92"/>
      <c r="EN101" s="92"/>
    </row>
    <row r="102" spans="1:144" x14ac:dyDescent="0.2">
      <c r="A102" s="328" t="s">
        <v>1953</v>
      </c>
      <c r="B102" s="92"/>
      <c r="C102" s="92"/>
      <c r="D102" s="328">
        <f>ROUND((SUM(D100:D101)),2)</f>
        <v>0</v>
      </c>
      <c r="E102" s="154"/>
      <c r="F102" s="92"/>
      <c r="G102" s="92"/>
      <c r="H102" s="92"/>
      <c r="I102" s="92"/>
      <c r="J102" s="92"/>
      <c r="K102" s="92"/>
      <c r="M102" s="328" t="s">
        <v>1953</v>
      </c>
      <c r="N102" s="92"/>
      <c r="O102" s="92"/>
      <c r="P102" s="328">
        <f>ROUND((SUM(P100:P101)),2)</f>
        <v>0</v>
      </c>
      <c r="Q102" s="154"/>
      <c r="R102" s="92"/>
      <c r="S102" s="92"/>
      <c r="T102" s="92"/>
      <c r="U102" s="92"/>
      <c r="V102" s="92"/>
      <c r="W102" s="92"/>
      <c r="Y102" s="328" t="s">
        <v>1953</v>
      </c>
      <c r="Z102" s="92"/>
      <c r="AA102" s="92"/>
      <c r="AB102" s="328">
        <f>ROUND((SUM(AB100:AB101)),2)</f>
        <v>104.65</v>
      </c>
      <c r="AC102" s="92"/>
      <c r="AD102" s="92"/>
      <c r="AE102" s="92"/>
      <c r="AF102" s="92"/>
      <c r="AG102" s="92"/>
      <c r="AH102" s="92"/>
      <c r="AI102" s="92"/>
      <c r="AK102" s="328" t="s">
        <v>1953</v>
      </c>
      <c r="AL102" s="92"/>
      <c r="AM102" s="92"/>
      <c r="AN102" s="328">
        <f>ROUND((SUM(AN100:AN101)),2)</f>
        <v>0</v>
      </c>
      <c r="AO102" s="92"/>
      <c r="AP102" s="92"/>
      <c r="AQ102" s="92"/>
      <c r="AR102" s="92"/>
      <c r="AS102" s="92"/>
      <c r="AT102" s="92"/>
      <c r="AU102" s="92"/>
      <c r="AW102" s="328" t="s">
        <v>1953</v>
      </c>
      <c r="AX102" s="92"/>
      <c r="AY102" s="92"/>
      <c r="AZ102" s="328">
        <f>ROUND((SUM(AZ100:AZ101)),2)</f>
        <v>0</v>
      </c>
      <c r="BA102" s="92"/>
      <c r="BB102" s="92"/>
      <c r="BC102" s="92"/>
      <c r="BD102" s="92"/>
      <c r="BE102" s="92"/>
      <c r="BF102" s="92"/>
      <c r="BG102" s="92"/>
      <c r="BI102" s="92"/>
      <c r="BJ102" s="92"/>
      <c r="BK102" s="92"/>
      <c r="BL102" s="92"/>
      <c r="BM102" s="92"/>
      <c r="BO102" s="92"/>
      <c r="BP102" s="92"/>
      <c r="BQ102" s="92"/>
      <c r="BR102" s="92"/>
      <c r="BS102" s="92"/>
      <c r="BU102" s="92"/>
      <c r="BV102" s="92"/>
      <c r="BW102" s="92"/>
      <c r="BX102" s="92"/>
      <c r="BY102" s="92"/>
      <c r="CA102" s="92"/>
      <c r="CB102" s="92"/>
      <c r="CC102" s="92"/>
      <c r="CD102" s="92"/>
      <c r="CE102" s="92"/>
      <c r="CG102" s="92"/>
      <c r="CH102" s="92"/>
      <c r="CI102" s="92"/>
      <c r="CJ102" s="92"/>
      <c r="CK102" s="92"/>
      <c r="CM102" s="92"/>
      <c r="CN102" s="92"/>
      <c r="CO102" s="92"/>
      <c r="CP102" s="92"/>
      <c r="CQ102" s="92"/>
      <c r="CS102" s="92"/>
      <c r="CT102" s="92"/>
      <c r="CU102" s="92"/>
      <c r="CV102" s="92"/>
      <c r="CW102" s="92"/>
      <c r="DD102" s="83"/>
      <c r="EA102" s="92"/>
      <c r="EB102" s="92"/>
      <c r="EC102" s="92"/>
      <c r="ED102" s="92"/>
      <c r="EG102"/>
      <c r="EH102"/>
      <c r="EK102" s="92"/>
      <c r="EL102" s="92"/>
      <c r="EM102" s="92"/>
      <c r="EN102" s="92"/>
    </row>
    <row r="103" spans="1:144" x14ac:dyDescent="0.2">
      <c r="A103" s="309" t="s">
        <v>1954</v>
      </c>
      <c r="B103" s="309"/>
      <c r="C103" s="309"/>
      <c r="D103" s="309"/>
      <c r="E103" s="154"/>
      <c r="F103" s="92"/>
      <c r="G103" s="92"/>
      <c r="H103" s="92"/>
      <c r="I103" s="92"/>
      <c r="J103" s="92"/>
      <c r="K103" s="92"/>
      <c r="M103" s="309" t="s">
        <v>1954</v>
      </c>
      <c r="N103" s="309"/>
      <c r="O103" s="309"/>
      <c r="P103" s="309"/>
      <c r="Q103" s="154"/>
      <c r="R103" s="92"/>
      <c r="S103" s="92"/>
      <c r="T103" s="92"/>
      <c r="U103" s="92"/>
      <c r="V103" s="92"/>
      <c r="W103" s="92"/>
      <c r="Y103" s="309" t="s">
        <v>1954</v>
      </c>
      <c r="Z103" s="309"/>
      <c r="AA103" s="309"/>
      <c r="AB103" s="309"/>
      <c r="AC103" s="92"/>
      <c r="AD103" s="92"/>
      <c r="AE103" s="92"/>
      <c r="AF103" s="92"/>
      <c r="AG103" s="92"/>
      <c r="AH103" s="92"/>
      <c r="AI103" s="92"/>
      <c r="AK103" s="309" t="s">
        <v>1954</v>
      </c>
      <c r="AL103" s="309"/>
      <c r="AM103" s="309"/>
      <c r="AN103" s="309"/>
      <c r="AO103" s="92"/>
      <c r="AP103" s="92"/>
      <c r="AQ103" s="92"/>
      <c r="AR103" s="92"/>
      <c r="AS103" s="92"/>
      <c r="AT103" s="92"/>
      <c r="AU103" s="92"/>
      <c r="AW103" s="309" t="s">
        <v>1954</v>
      </c>
      <c r="AX103" s="309"/>
      <c r="AY103" s="309"/>
      <c r="AZ103" s="309"/>
      <c r="BA103" s="92"/>
      <c r="BB103" s="92"/>
      <c r="BC103" s="92"/>
      <c r="BD103" s="92"/>
      <c r="BE103" s="92"/>
      <c r="BF103" s="92"/>
      <c r="BG103" s="92"/>
      <c r="BI103" s="92"/>
      <c r="BJ103" s="92"/>
      <c r="BK103" s="92"/>
      <c r="BL103" s="92"/>
      <c r="BM103" s="92"/>
      <c r="BO103" s="92"/>
      <c r="BP103" s="92"/>
      <c r="BQ103" s="92"/>
      <c r="BR103" s="92"/>
      <c r="BS103" s="92"/>
      <c r="BU103" s="92"/>
      <c r="BV103" s="92"/>
      <c r="BW103" s="92"/>
      <c r="BX103" s="92"/>
      <c r="BY103" s="92"/>
      <c r="CA103" s="92"/>
      <c r="CB103" s="92"/>
      <c r="CC103" s="92"/>
      <c r="CD103" s="92"/>
      <c r="CE103" s="92"/>
      <c r="CG103" s="92"/>
      <c r="CH103" s="92"/>
      <c r="CI103" s="92"/>
      <c r="CJ103" s="92"/>
      <c r="CK103" s="92"/>
      <c r="CM103" s="92"/>
      <c r="CN103" s="92"/>
      <c r="CO103" s="92"/>
      <c r="CP103" s="92"/>
      <c r="CQ103" s="92"/>
      <c r="CS103" s="92"/>
      <c r="CT103" s="92"/>
      <c r="CU103" s="92"/>
      <c r="CV103" s="92"/>
      <c r="CW103" s="92"/>
      <c r="DD103" s="83"/>
      <c r="EA103" s="92"/>
      <c r="EB103" s="92"/>
      <c r="EC103" s="92"/>
      <c r="ED103" s="92"/>
      <c r="EG103"/>
      <c r="EH103"/>
      <c r="EK103" s="92"/>
      <c r="EL103" s="92"/>
      <c r="EM103" s="92"/>
      <c r="EN103" s="92"/>
    </row>
    <row r="104" spans="1:144" x14ac:dyDescent="0.2">
      <c r="A104" s="307" t="s">
        <v>1936</v>
      </c>
      <c r="B104" s="92"/>
      <c r="C104" s="92"/>
      <c r="D104" s="92">
        <f>D78</f>
        <v>-8600</v>
      </c>
      <c r="E104" s="154"/>
      <c r="F104" s="92"/>
      <c r="G104" s="92"/>
      <c r="H104" s="92"/>
      <c r="I104" s="92"/>
      <c r="J104" s="92"/>
      <c r="K104" s="92"/>
      <c r="M104" s="307" t="s">
        <v>1936</v>
      </c>
      <c r="N104" s="92"/>
      <c r="O104" s="92"/>
      <c r="P104" s="92">
        <f>P78</f>
        <v>-8600</v>
      </c>
      <c r="Q104" s="154"/>
      <c r="R104" s="92"/>
      <c r="S104" s="92"/>
      <c r="T104" s="92"/>
      <c r="U104" s="92"/>
      <c r="V104" s="92"/>
      <c r="W104" s="92"/>
      <c r="Y104" s="307" t="s">
        <v>1936</v>
      </c>
      <c r="Z104" s="92"/>
      <c r="AA104" s="92"/>
      <c r="AB104" s="92">
        <f>AB78</f>
        <v>39100</v>
      </c>
      <c r="AC104" s="92"/>
      <c r="AD104" s="92"/>
      <c r="AE104" s="92"/>
      <c r="AF104" s="92"/>
      <c r="AG104" s="92"/>
      <c r="AH104" s="92"/>
      <c r="AI104" s="92"/>
      <c r="AK104" s="307" t="s">
        <v>1936</v>
      </c>
      <c r="AL104" s="92"/>
      <c r="AM104" s="92"/>
      <c r="AN104" s="92">
        <f>AN78</f>
        <v>-8600</v>
      </c>
      <c r="AO104" s="92"/>
      <c r="AP104" s="92"/>
      <c r="AQ104" s="92"/>
      <c r="AR104" s="92"/>
      <c r="AS104" s="92"/>
      <c r="AT104" s="92"/>
      <c r="AU104" s="92"/>
      <c r="AW104" s="307" t="s">
        <v>1936</v>
      </c>
      <c r="AX104" s="92"/>
      <c r="AY104" s="92"/>
      <c r="AZ104" s="92">
        <f>AZ78</f>
        <v>-8600</v>
      </c>
      <c r="BA104" s="92"/>
      <c r="BB104" s="92"/>
      <c r="BC104" s="92"/>
      <c r="BD104" s="92"/>
      <c r="BE104" s="92"/>
      <c r="BF104" s="92"/>
      <c r="BG104" s="92"/>
      <c r="BI104" s="92"/>
      <c r="BJ104" s="92"/>
      <c r="BK104" s="92"/>
      <c r="BL104" s="92"/>
      <c r="BM104" s="92"/>
      <c r="BO104" s="92"/>
      <c r="BP104" s="92"/>
      <c r="BQ104" s="92"/>
      <c r="BR104" s="92"/>
      <c r="BS104" s="92"/>
      <c r="BU104" s="92"/>
      <c r="BV104" s="92"/>
      <c r="BW104" s="92"/>
      <c r="BX104" s="92"/>
      <c r="BY104" s="92"/>
      <c r="CA104" s="92"/>
      <c r="CB104" s="92"/>
      <c r="CC104" s="92"/>
      <c r="CD104" s="92"/>
      <c r="CE104" s="92"/>
      <c r="CG104" s="92"/>
      <c r="CH104" s="92"/>
      <c r="CI104" s="92"/>
      <c r="CJ104" s="92"/>
      <c r="CK104" s="92"/>
      <c r="CM104" s="92"/>
      <c r="CN104" s="92"/>
      <c r="CO104" s="92"/>
      <c r="CP104" s="92"/>
      <c r="CQ104" s="92"/>
      <c r="CS104" s="92"/>
      <c r="CT104" s="92"/>
      <c r="CU104" s="92"/>
      <c r="CV104" s="92"/>
      <c r="CW104" s="92"/>
      <c r="DD104" s="83"/>
      <c r="EA104" s="92"/>
      <c r="EB104" s="92"/>
      <c r="EC104" s="92"/>
      <c r="ED104" s="92"/>
      <c r="EG104"/>
      <c r="EH104"/>
      <c r="EK104" s="92"/>
      <c r="EL104" s="92"/>
      <c r="EM104" s="92"/>
      <c r="EN104" s="92"/>
    </row>
    <row r="105" spans="1:144" x14ac:dyDescent="0.2">
      <c r="A105" s="307" t="s">
        <v>1937</v>
      </c>
      <c r="B105" s="92"/>
      <c r="C105" s="92"/>
      <c r="D105" s="92">
        <f>ROUND((IF(D104&lt;0,0,IF(B63="S",VLOOKUP(D104,G7:K14,5,TRUE),0))),2)</f>
        <v>0</v>
      </c>
      <c r="E105" s="154"/>
      <c r="F105" s="92"/>
      <c r="G105" s="92"/>
      <c r="H105" s="92"/>
      <c r="I105" s="92"/>
      <c r="J105" s="92"/>
      <c r="K105" s="92"/>
      <c r="M105" s="307" t="s">
        <v>1937</v>
      </c>
      <c r="N105" s="92"/>
      <c r="O105" s="92"/>
      <c r="P105" s="92">
        <f>ROUND((IF(P104&lt;0,0,IF(N63="S",VLOOKUP(P104,S7:W14,5,TRUE),0))),2)</f>
        <v>0</v>
      </c>
      <c r="Q105" s="154"/>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307" t="s">
        <v>1937</v>
      </c>
      <c r="AL105" s="92"/>
      <c r="AM105" s="92"/>
      <c r="AN105" s="92">
        <f>ROUND((IF($AN$104&lt;0,0,IF($AL$63="S",VLOOKUP($AN$104,$AQ$7:$AU$14,5,TRUE),0))),2)</f>
        <v>0</v>
      </c>
      <c r="AO105" s="92"/>
      <c r="AP105" s="92"/>
      <c r="AQ105" s="92"/>
      <c r="AR105" s="92"/>
      <c r="AS105" s="92"/>
      <c r="AT105" s="92"/>
      <c r="AU105" s="92"/>
      <c r="AW105" s="307" t="s">
        <v>1937</v>
      </c>
      <c r="AX105" s="92"/>
      <c r="AY105" s="92"/>
      <c r="AZ105" s="92">
        <f>ROUND((IF($AZ$104&lt;0,0,IF($AX$63="S",VLOOKUP($AZ$104,$BC$7:$BG$14,5,TRUE),0))),2)</f>
        <v>0</v>
      </c>
      <c r="BA105" s="92"/>
      <c r="BB105" s="92"/>
      <c r="BC105" s="92"/>
      <c r="BD105" s="92"/>
      <c r="BE105" s="92"/>
      <c r="BF105" s="92"/>
      <c r="BG105" s="92"/>
      <c r="BI105" s="92"/>
      <c r="BJ105" s="92"/>
      <c r="BK105" s="92"/>
      <c r="BL105" s="92"/>
      <c r="BM105" s="92"/>
      <c r="BO105" s="92"/>
      <c r="BP105" s="92"/>
      <c r="BQ105" s="92"/>
      <c r="BR105" s="92"/>
      <c r="BS105" s="92"/>
      <c r="BU105" s="92"/>
      <c r="BV105" s="92"/>
      <c r="BW105" s="92"/>
      <c r="BX105" s="92"/>
      <c r="BY105" s="92"/>
      <c r="CA105" s="92"/>
      <c r="CB105" s="92"/>
      <c r="CC105" s="92"/>
      <c r="CD105" s="92"/>
      <c r="CE105" s="92"/>
      <c r="CG105" s="92"/>
      <c r="CH105" s="92"/>
      <c r="CI105" s="92"/>
      <c r="CJ105" s="92"/>
      <c r="CK105" s="92"/>
      <c r="CM105" s="92"/>
      <c r="CN105" s="92"/>
      <c r="CO105" s="92"/>
      <c r="CP105" s="92"/>
      <c r="CQ105" s="92"/>
      <c r="CS105" s="92"/>
      <c r="CT105" s="92"/>
      <c r="CU105" s="92"/>
      <c r="CV105" s="92"/>
      <c r="CW105" s="92"/>
      <c r="DD105" s="83"/>
      <c r="EA105" s="92"/>
      <c r="EB105" s="92"/>
      <c r="EC105" s="92"/>
      <c r="ED105" s="92"/>
      <c r="EG105"/>
      <c r="EH105"/>
      <c r="EK105" s="92"/>
      <c r="EL105" s="92"/>
      <c r="EM105" s="92"/>
      <c r="EN105" s="92"/>
    </row>
    <row r="106" spans="1:144" x14ac:dyDescent="0.2">
      <c r="A106" s="307" t="s">
        <v>1938</v>
      </c>
      <c r="B106" s="92"/>
      <c r="C106" s="92"/>
      <c r="D106" s="92">
        <f>ROUND((IF(D104&lt;0,0,IF(B63="M",VLOOKUP(D104,G21:K28,5,TRUE),0))),2)</f>
        <v>0</v>
      </c>
      <c r="E106" s="154"/>
      <c r="F106" s="92"/>
      <c r="G106" s="92"/>
      <c r="H106" s="92"/>
      <c r="I106" s="92"/>
      <c r="J106" s="92"/>
      <c r="K106" s="92"/>
      <c r="M106" s="307" t="s">
        <v>1938</v>
      </c>
      <c r="N106" s="92"/>
      <c r="O106" s="92"/>
      <c r="P106" s="92">
        <f>ROUND((IF(P104&lt;0,0,IF(N63="M",VLOOKUP(P104,S21:W28,5,TRUE),0))),2)</f>
        <v>0</v>
      </c>
      <c r="Q106" s="154"/>
      <c r="R106" s="92"/>
      <c r="S106" s="92"/>
      <c r="T106" s="92"/>
      <c r="U106" s="92"/>
      <c r="V106" s="92"/>
      <c r="W106" s="92"/>
      <c r="Y106" s="307" t="s">
        <v>1938</v>
      </c>
      <c r="Z106" s="92"/>
      <c r="AA106" s="92"/>
      <c r="AB106" s="92">
        <f>ROUND((IF($AB$104&lt;0,0,IF($Z$63="M",VLOOKUP($AB$104,$AE$21:$AI$28,5,TRUE),0))),2)</f>
        <v>23225</v>
      </c>
      <c r="AC106" s="92"/>
      <c r="AD106" s="92"/>
      <c r="AE106" s="92"/>
      <c r="AF106" s="92"/>
      <c r="AG106" s="92"/>
      <c r="AH106" s="92"/>
      <c r="AI106" s="92"/>
      <c r="AK106" s="307" t="s">
        <v>1938</v>
      </c>
      <c r="AL106" s="92"/>
      <c r="AM106" s="92"/>
      <c r="AN106" s="92">
        <f>ROUND((IF($AN$104&lt;0,0,IF($AL$63="M",VLOOKUP($AN$104,$AQ$21:$AU$28,5,TRUE),0))),2)</f>
        <v>0</v>
      </c>
      <c r="AO106" s="92"/>
      <c r="AP106" s="92"/>
      <c r="AQ106" s="92"/>
      <c r="AR106" s="92"/>
      <c r="AS106" s="92"/>
      <c r="AT106" s="92"/>
      <c r="AU106" s="92"/>
      <c r="AW106" s="307" t="s">
        <v>1938</v>
      </c>
      <c r="AX106" s="92"/>
      <c r="AY106" s="92"/>
      <c r="AZ106" s="92">
        <f>ROUND((IF($AZ$104&lt;0,0,IF($AX$63="M",VLOOKUP($AZ$104,$BC$21:$BG$28,5,TRUE),0))),2)</f>
        <v>0</v>
      </c>
      <c r="BA106" s="92"/>
      <c r="BB106" s="92"/>
      <c r="BC106" s="92"/>
      <c r="BD106" s="92"/>
      <c r="BE106" s="92"/>
      <c r="BF106" s="92"/>
      <c r="BG106" s="92"/>
      <c r="BI106" s="92"/>
      <c r="BJ106" s="92"/>
      <c r="BK106" s="92"/>
      <c r="BL106" s="92"/>
      <c r="BM106" s="92"/>
      <c r="BO106" s="92"/>
      <c r="BP106" s="92"/>
      <c r="BQ106" s="92"/>
      <c r="BR106" s="92"/>
      <c r="BS106" s="92"/>
      <c r="BU106" s="92"/>
      <c r="BV106" s="92"/>
      <c r="BW106" s="92"/>
      <c r="BX106" s="92"/>
      <c r="BY106" s="92"/>
      <c r="CA106" s="92"/>
      <c r="CB106" s="92"/>
      <c r="CC106" s="92"/>
      <c r="CD106" s="92"/>
      <c r="CE106" s="92"/>
      <c r="CG106" s="92"/>
      <c r="CH106" s="92"/>
      <c r="CI106" s="92"/>
      <c r="CJ106" s="92"/>
      <c r="CK106" s="92"/>
      <c r="CM106" s="92"/>
      <c r="CN106" s="92"/>
      <c r="CO106" s="92"/>
      <c r="CP106" s="92"/>
      <c r="CQ106" s="92"/>
      <c r="CS106" s="92"/>
      <c r="CT106" s="92"/>
      <c r="CU106" s="92"/>
      <c r="CV106" s="92"/>
      <c r="CW106" s="92"/>
      <c r="DD106" s="83"/>
      <c r="EA106" s="92"/>
      <c r="EB106" s="92"/>
      <c r="EC106" s="92"/>
      <c r="ED106" s="92"/>
      <c r="EG106"/>
      <c r="EH106"/>
      <c r="EK106" s="92"/>
      <c r="EL106" s="92"/>
      <c r="EM106" s="92"/>
      <c r="EN106" s="92"/>
    </row>
    <row r="107" spans="1:144" x14ac:dyDescent="0.2">
      <c r="A107" s="307" t="s">
        <v>1935</v>
      </c>
      <c r="B107" s="92"/>
      <c r="C107" s="92"/>
      <c r="D107" s="92">
        <f>ROUND((IF(D104&lt;0,0,IF(B63="H",VLOOKUP(D104,G35:K42,5,TRUE),0))),2)</f>
        <v>0</v>
      </c>
      <c r="E107" s="154"/>
      <c r="F107" s="92"/>
      <c r="G107" s="92"/>
      <c r="H107" s="92"/>
      <c r="I107" s="92"/>
      <c r="J107" s="92"/>
      <c r="K107" s="92"/>
      <c r="M107" s="307" t="s">
        <v>1935</v>
      </c>
      <c r="N107" s="92"/>
      <c r="O107" s="92"/>
      <c r="P107" s="92">
        <f>ROUND((IF(P104&lt;0,0,IF(N63="H",VLOOKUP(P104,S35:W42,5,TRUE),0))),2)</f>
        <v>0</v>
      </c>
      <c r="Q107" s="154"/>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307" t="s">
        <v>1935</v>
      </c>
      <c r="AL107" s="92"/>
      <c r="AM107" s="92"/>
      <c r="AN107" s="92">
        <f>ROUND((IF($AN$104&lt;0,0,IF($AL$63="H",VLOOKUP($AN$104,$AQ35:$AU$42,5,TRUE),0))),2)</f>
        <v>0</v>
      </c>
      <c r="AO107" s="92"/>
      <c r="AP107" s="92"/>
      <c r="AQ107" s="92"/>
      <c r="AR107" s="92"/>
      <c r="AS107" s="92"/>
      <c r="AT107" s="92"/>
      <c r="AU107" s="92"/>
      <c r="AW107" s="307" t="s">
        <v>1935</v>
      </c>
      <c r="AX107" s="92"/>
      <c r="AY107" s="92"/>
      <c r="AZ107" s="92">
        <f>ROUND((IF($AZ$104&lt;0,0,IF($AX$63="H",VLOOKUP($AZ$104,$BC35:$BG$42,5,TRUE),0))),2)</f>
        <v>0</v>
      </c>
      <c r="BA107" s="92"/>
      <c r="BB107" s="92"/>
      <c r="BC107" s="92"/>
      <c r="BD107" s="92"/>
      <c r="BE107" s="92"/>
      <c r="BF107" s="92"/>
      <c r="BG107" s="92"/>
      <c r="BI107" s="92"/>
      <c r="BJ107" s="92"/>
      <c r="BK107" s="92"/>
      <c r="BL107" s="92"/>
      <c r="BM107" s="92"/>
      <c r="BO107" s="92"/>
      <c r="BP107" s="92"/>
      <c r="BQ107" s="92"/>
      <c r="BR107" s="92"/>
      <c r="BS107" s="92"/>
      <c r="BU107" s="92"/>
      <c r="BV107" s="92"/>
      <c r="BW107" s="92"/>
      <c r="BX107" s="92"/>
      <c r="BY107" s="92"/>
      <c r="CA107" s="92"/>
      <c r="CB107" s="92"/>
      <c r="CC107" s="92"/>
      <c r="CD107" s="92"/>
      <c r="CE107" s="92"/>
      <c r="CG107" s="92"/>
      <c r="CH107" s="92"/>
      <c r="CI107" s="92"/>
      <c r="CJ107" s="92"/>
      <c r="CK107" s="92"/>
      <c r="CM107" s="92"/>
      <c r="CN107" s="92"/>
      <c r="CO107" s="92"/>
      <c r="CP107" s="92"/>
      <c r="CQ107" s="92"/>
      <c r="CS107" s="92"/>
      <c r="CT107" s="92"/>
      <c r="CU107" s="92"/>
      <c r="CV107" s="92"/>
      <c r="CW107" s="92"/>
      <c r="DD107" s="83"/>
      <c r="EA107" s="92"/>
      <c r="EB107" s="92"/>
      <c r="EC107" s="92"/>
      <c r="ED107" s="92"/>
      <c r="EG107"/>
      <c r="EH107"/>
      <c r="EK107" s="92"/>
      <c r="EL107" s="92"/>
      <c r="EM107" s="92"/>
      <c r="EN107" s="92"/>
    </row>
    <row r="108" spans="1:144" x14ac:dyDescent="0.2">
      <c r="A108" s="307" t="s">
        <v>1945</v>
      </c>
      <c r="B108" s="92"/>
      <c r="C108" s="92"/>
      <c r="D108" s="92">
        <f>ROUND((SUM(D105:D107)),2)</f>
        <v>0</v>
      </c>
      <c r="E108" s="154"/>
      <c r="F108" s="92"/>
      <c r="G108" s="92"/>
      <c r="H108" s="92"/>
      <c r="I108" s="92"/>
      <c r="J108" s="92"/>
      <c r="K108" s="92"/>
      <c r="M108" s="307" t="s">
        <v>1945</v>
      </c>
      <c r="N108" s="92"/>
      <c r="O108" s="92"/>
      <c r="P108" s="92">
        <f>ROUND((SUM(P105:P107)),2)</f>
        <v>0</v>
      </c>
      <c r="Q108" s="154"/>
      <c r="R108" s="92"/>
      <c r="S108" s="92"/>
      <c r="T108" s="92"/>
      <c r="U108" s="92"/>
      <c r="V108" s="92"/>
      <c r="W108" s="92"/>
      <c r="Y108" s="307" t="s">
        <v>1945</v>
      </c>
      <c r="Z108" s="92"/>
      <c r="AA108" s="92"/>
      <c r="AB108" s="92">
        <f>ROUND((SUM(AB105:AB107)),2)</f>
        <v>23225</v>
      </c>
      <c r="AC108" s="92"/>
      <c r="AD108" s="92"/>
      <c r="AE108" s="92"/>
      <c r="AF108" s="92"/>
      <c r="AG108" s="92"/>
      <c r="AH108" s="92"/>
      <c r="AI108" s="92"/>
      <c r="AK108" s="307" t="s">
        <v>1945</v>
      </c>
      <c r="AL108" s="92"/>
      <c r="AM108" s="92"/>
      <c r="AN108" s="92">
        <f>ROUND((SUM(AN105:AN107)),2)</f>
        <v>0</v>
      </c>
      <c r="AO108" s="92"/>
      <c r="AP108" s="92"/>
      <c r="AQ108" s="92"/>
      <c r="AR108" s="92"/>
      <c r="AS108" s="92"/>
      <c r="AT108" s="92"/>
      <c r="AU108" s="92"/>
      <c r="AW108" s="307" t="s">
        <v>1945</v>
      </c>
      <c r="AX108" s="92"/>
      <c r="AY108" s="92"/>
      <c r="AZ108" s="92">
        <f>ROUND((SUM(AZ105:AZ107)),2)</f>
        <v>0</v>
      </c>
      <c r="BA108" s="92"/>
      <c r="BB108" s="92"/>
      <c r="BC108" s="92"/>
      <c r="BD108" s="92"/>
      <c r="BE108" s="92"/>
      <c r="BF108" s="92"/>
      <c r="BG108" s="92"/>
      <c r="BI108" s="92"/>
      <c r="BJ108" s="92"/>
      <c r="BK108" s="92"/>
      <c r="BL108" s="92"/>
      <c r="BM108" s="92"/>
      <c r="BO108" s="92"/>
      <c r="BP108" s="92"/>
      <c r="BQ108" s="92"/>
      <c r="BR108" s="92"/>
      <c r="BS108" s="92"/>
      <c r="BU108" s="92"/>
      <c r="BV108" s="92"/>
      <c r="BW108" s="92"/>
      <c r="BX108" s="92"/>
      <c r="BY108" s="92"/>
      <c r="CA108" s="92"/>
      <c r="CB108" s="92"/>
      <c r="CC108" s="92"/>
      <c r="CD108" s="92"/>
      <c r="CE108" s="92"/>
      <c r="CG108" s="92"/>
      <c r="CH108" s="92"/>
      <c r="CI108" s="92"/>
      <c r="CJ108" s="92"/>
      <c r="CK108" s="92"/>
      <c r="CM108" s="92"/>
      <c r="CN108" s="92"/>
      <c r="CO108" s="92"/>
      <c r="CP108" s="92"/>
      <c r="CQ108" s="92"/>
      <c r="CS108" s="92"/>
      <c r="CT108" s="92"/>
      <c r="CU108" s="92"/>
      <c r="CV108" s="92"/>
      <c r="CW108" s="92"/>
      <c r="DD108" s="83"/>
      <c r="EA108" s="92"/>
      <c r="EB108" s="92"/>
      <c r="EC108" s="92"/>
      <c r="ED108" s="92"/>
      <c r="EG108"/>
      <c r="EH108"/>
      <c r="EK108" s="92"/>
      <c r="EL108" s="92"/>
      <c r="EM108" s="92"/>
      <c r="EN108" s="92"/>
    </row>
    <row r="109" spans="1:144" x14ac:dyDescent="0.2">
      <c r="A109" s="307" t="s">
        <v>1955</v>
      </c>
      <c r="B109" s="92"/>
      <c r="C109" s="92"/>
      <c r="D109" s="92">
        <f>ROUND((IF(D104&lt;0,0,IF(B63="S",VLOOKUP(D104,G7:K14,4,TRUE),0))),2)</f>
        <v>0</v>
      </c>
      <c r="E109" s="154"/>
      <c r="F109" s="92"/>
      <c r="G109" s="92"/>
      <c r="H109" s="92"/>
      <c r="I109" s="92"/>
      <c r="J109" s="92"/>
      <c r="K109" s="92"/>
      <c r="M109" s="307" t="s">
        <v>1955</v>
      </c>
      <c r="N109" s="92"/>
      <c r="O109" s="92"/>
      <c r="P109" s="92">
        <f>ROUND((IF(P104&lt;0,0,IF(N63="S",VLOOKUP(P104,S7:W14,4,TRUE),0))),2)</f>
        <v>0</v>
      </c>
      <c r="Q109" s="154"/>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307" t="s">
        <v>1955</v>
      </c>
      <c r="AL109" s="92"/>
      <c r="AM109" s="92"/>
      <c r="AN109" s="92">
        <f>ROUND((IF($AN$104&lt;0,0,IF($AL$63="S",VLOOKUP($AN$104,$AQ$7:$AU$14,4,TRUE),0))),2)</f>
        <v>0</v>
      </c>
      <c r="AO109" s="92"/>
      <c r="AP109" s="92"/>
      <c r="AQ109" s="92"/>
      <c r="AR109" s="92"/>
      <c r="AS109" s="92"/>
      <c r="AT109" s="92"/>
      <c r="AU109" s="92"/>
      <c r="AW109" s="307" t="s">
        <v>1955</v>
      </c>
      <c r="AX109" s="92"/>
      <c r="AY109" s="92"/>
      <c r="AZ109" s="92">
        <f>ROUND((IF($AZ$104&lt;0,0,IF($AX$63="S",VLOOKUP($AZ$104,$BC$7:$BG$14,4,TRUE),0))),2)</f>
        <v>0</v>
      </c>
      <c r="BA109" s="92"/>
      <c r="BB109" s="92"/>
      <c r="BC109" s="92"/>
      <c r="BD109" s="92"/>
      <c r="BE109" s="92"/>
      <c r="BF109" s="92"/>
      <c r="BG109" s="92"/>
      <c r="BI109" s="92"/>
      <c r="BJ109" s="92"/>
      <c r="BK109" s="92"/>
      <c r="BL109" s="92"/>
      <c r="BM109" s="92"/>
      <c r="BO109" s="92"/>
      <c r="BP109" s="92"/>
      <c r="BQ109" s="92"/>
      <c r="BR109" s="92"/>
      <c r="BS109" s="92"/>
      <c r="BU109" s="92"/>
      <c r="BV109" s="92"/>
      <c r="BW109" s="92"/>
      <c r="BX109" s="92"/>
      <c r="BY109" s="92"/>
      <c r="CA109" s="92"/>
      <c r="CB109" s="92"/>
      <c r="CC109" s="92"/>
      <c r="CD109" s="92"/>
      <c r="CE109" s="92"/>
      <c r="CG109" s="92"/>
      <c r="CH109" s="92"/>
      <c r="CI109" s="92"/>
      <c r="CJ109" s="92"/>
      <c r="CK109" s="92"/>
      <c r="CM109" s="92"/>
      <c r="CN109" s="92"/>
      <c r="CO109" s="92"/>
      <c r="CP109" s="92"/>
      <c r="CQ109" s="92"/>
      <c r="CS109" s="92"/>
      <c r="CT109" s="92"/>
      <c r="CU109" s="92"/>
      <c r="CV109" s="92"/>
      <c r="CW109" s="92"/>
      <c r="DD109" s="83"/>
      <c r="EA109" s="92"/>
      <c r="EB109" s="92"/>
      <c r="EC109" s="92"/>
      <c r="ED109" s="92"/>
      <c r="EG109"/>
      <c r="EH109"/>
      <c r="EK109" s="92"/>
      <c r="EL109" s="92"/>
      <c r="EM109" s="92"/>
      <c r="EN109" s="92"/>
    </row>
    <row r="110" spans="1:144" x14ac:dyDescent="0.2">
      <c r="A110" s="92" t="s">
        <v>1939</v>
      </c>
      <c r="B110" s="92"/>
      <c r="C110" s="92"/>
      <c r="D110" s="92">
        <f>ROUND((IF(D104&lt;0,0,IF(B63="M",VLOOKUP(D104,G21:K28,4,TRUE),0))),2)</f>
        <v>0</v>
      </c>
      <c r="E110" s="154"/>
      <c r="F110" s="92"/>
      <c r="G110" s="92"/>
      <c r="H110" s="92"/>
      <c r="I110" s="92"/>
      <c r="J110" s="92"/>
      <c r="K110" s="92"/>
      <c r="M110" s="92" t="s">
        <v>1939</v>
      </c>
      <c r="N110" s="92"/>
      <c r="O110" s="92"/>
      <c r="P110" s="92">
        <f>ROUND((IF(P104&lt;0,0,IF(N63="M",VLOOKUP(P104,S21:W28,4,TRUE),0))),2)</f>
        <v>0</v>
      </c>
      <c r="Q110" s="154"/>
      <c r="R110" s="92"/>
      <c r="S110" s="92"/>
      <c r="T110" s="92"/>
      <c r="U110" s="92"/>
      <c r="V110" s="92"/>
      <c r="W110" s="92"/>
      <c r="Y110" s="92" t="s">
        <v>1939</v>
      </c>
      <c r="Z110" s="92"/>
      <c r="AA110" s="92"/>
      <c r="AB110" s="92">
        <f>ROUND((IF($AB$104&lt;0,0,IF($Z$63="M",VLOOKUP($AB$104,$AE$21:$AI$28,4,TRUE),0))),2)</f>
        <v>0.12</v>
      </c>
      <c r="AC110" s="92"/>
      <c r="AD110" s="92"/>
      <c r="AE110" s="92"/>
      <c r="AF110" s="92"/>
      <c r="AG110" s="92"/>
      <c r="AH110" s="92"/>
      <c r="AI110" s="92"/>
      <c r="AK110" s="92" t="s">
        <v>1939</v>
      </c>
      <c r="AL110" s="92"/>
      <c r="AM110" s="92"/>
      <c r="AN110" s="92">
        <f>ROUND((IF($AN$104&lt;0,0,IF($AL$63="M",VLOOKUP($AN$104,$AQ$21:$AU$28,4,TRUE),0))),2)</f>
        <v>0</v>
      </c>
      <c r="AO110" s="92"/>
      <c r="AP110" s="92"/>
      <c r="AQ110" s="92"/>
      <c r="AR110" s="92"/>
      <c r="AS110" s="92"/>
      <c r="AT110" s="92"/>
      <c r="AU110" s="92"/>
      <c r="AW110" s="92" t="s">
        <v>1939</v>
      </c>
      <c r="AX110" s="92"/>
      <c r="AY110" s="92"/>
      <c r="AZ110" s="92">
        <f>ROUND((IF($AZ$104&lt;0,0,IF($AX$63="M",VLOOKUP($AZ$104,$BC$21:$BG$28,4,TRUE),0))),2)</f>
        <v>0</v>
      </c>
      <c r="BA110" s="92"/>
      <c r="BB110" s="92"/>
      <c r="BC110" s="92"/>
      <c r="BD110" s="92"/>
      <c r="BE110" s="92"/>
      <c r="BF110" s="92"/>
      <c r="BG110" s="92"/>
      <c r="BI110" s="92"/>
      <c r="BJ110" s="92"/>
      <c r="BK110" s="92"/>
      <c r="BL110" s="92"/>
      <c r="BM110" s="92"/>
      <c r="BO110" s="92"/>
      <c r="BP110" s="92"/>
      <c r="BQ110" s="92"/>
      <c r="BR110" s="92"/>
      <c r="BS110" s="92"/>
      <c r="BU110" s="92"/>
      <c r="BV110" s="92"/>
      <c r="BW110" s="92"/>
      <c r="BX110" s="92"/>
      <c r="BY110" s="92"/>
      <c r="CA110" s="92"/>
      <c r="CB110" s="92"/>
      <c r="CC110" s="92"/>
      <c r="CD110" s="92"/>
      <c r="CE110" s="92"/>
      <c r="CG110" s="92"/>
      <c r="CH110" s="92"/>
      <c r="CI110" s="92"/>
      <c r="CJ110" s="92"/>
      <c r="CK110" s="92"/>
      <c r="CM110" s="92"/>
      <c r="CN110" s="92"/>
      <c r="CO110" s="92"/>
      <c r="CP110" s="92"/>
      <c r="CQ110" s="92"/>
      <c r="CS110" s="92"/>
      <c r="CT110" s="92"/>
      <c r="CU110" s="92"/>
      <c r="CV110" s="92"/>
      <c r="CW110" s="92"/>
      <c r="DD110" s="83"/>
      <c r="EA110" s="92"/>
      <c r="EB110" s="92"/>
      <c r="EC110" s="92"/>
      <c r="ED110" s="92"/>
      <c r="EG110"/>
      <c r="EH110"/>
      <c r="EK110" s="92"/>
      <c r="EL110" s="92"/>
      <c r="EM110" s="92"/>
      <c r="EN110" s="92"/>
    </row>
    <row r="111" spans="1:144" x14ac:dyDescent="0.2">
      <c r="A111" s="92" t="s">
        <v>1933</v>
      </c>
      <c r="B111" s="92"/>
      <c r="C111" s="92"/>
      <c r="D111" s="92">
        <f>ROUND((IF(D104&lt;0,0,IF(B63="H",VLOOKUP(D104,G35:K42,4,TRUE),0))),2)</f>
        <v>0</v>
      </c>
      <c r="E111" s="154"/>
      <c r="F111" s="92"/>
      <c r="G111" s="92"/>
      <c r="H111" s="92"/>
      <c r="I111" s="92"/>
      <c r="J111" s="92"/>
      <c r="K111" s="92"/>
      <c r="M111" s="92" t="s">
        <v>1933</v>
      </c>
      <c r="N111" s="92"/>
      <c r="O111" s="92"/>
      <c r="P111" s="92">
        <f>ROUND((IF(P104&lt;0,0,IF(N63="H",VLOOKUP(P104,S35:W42,4,TRUE),0))),2)</f>
        <v>0</v>
      </c>
      <c r="Q111" s="154"/>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t="s">
        <v>1933</v>
      </c>
      <c r="AL111" s="92"/>
      <c r="AM111" s="92"/>
      <c r="AN111" s="92">
        <f>ROUND((IF($AN$104&lt;0,0,IF($AL$63="H",VLOOKUP($AN$104,$AQ$35:$AU$42,4,TRUE),0))),2)</f>
        <v>0</v>
      </c>
      <c r="AO111" s="92"/>
      <c r="AP111" s="92"/>
      <c r="AQ111" s="92"/>
      <c r="AR111" s="92"/>
      <c r="AS111" s="92"/>
      <c r="AT111" s="92"/>
      <c r="AU111" s="92"/>
      <c r="AW111" s="92" t="s">
        <v>1933</v>
      </c>
      <c r="AX111" s="92"/>
      <c r="AY111" s="92"/>
      <c r="AZ111" s="92">
        <f>ROUND((IF($AZ$104&lt;0,0,IF($AX$63="H",VLOOKUP($AZ$104,$BC$35:$BG$42,4,TRUE),0))),2)</f>
        <v>0</v>
      </c>
      <c r="BA111" s="92"/>
      <c r="BB111" s="92"/>
      <c r="BC111" s="92"/>
      <c r="BD111" s="92"/>
      <c r="BE111" s="92"/>
      <c r="BF111" s="92"/>
      <c r="BG111" s="92"/>
      <c r="BI111" s="92"/>
      <c r="BJ111" s="92"/>
      <c r="BK111" s="92"/>
      <c r="BL111" s="92"/>
      <c r="BM111" s="92"/>
      <c r="BO111" s="92"/>
      <c r="BP111" s="92"/>
      <c r="BQ111" s="92"/>
      <c r="BR111" s="92"/>
      <c r="BS111" s="92"/>
      <c r="BU111" s="92"/>
      <c r="BV111" s="92"/>
      <c r="BW111" s="92"/>
      <c r="BX111" s="92"/>
      <c r="BY111" s="92"/>
      <c r="CA111" s="92"/>
      <c r="CB111" s="92"/>
      <c r="CC111" s="92"/>
      <c r="CD111" s="92"/>
      <c r="CE111" s="92"/>
      <c r="CG111" s="92"/>
      <c r="CH111" s="92"/>
      <c r="CI111" s="92"/>
      <c r="CJ111" s="92"/>
      <c r="CK111" s="92"/>
      <c r="CM111" s="92"/>
      <c r="CN111" s="92"/>
      <c r="CO111" s="92"/>
      <c r="CP111" s="92"/>
      <c r="CQ111" s="92"/>
      <c r="CS111" s="92"/>
      <c r="CT111" s="92"/>
      <c r="CU111" s="92"/>
      <c r="CV111" s="92"/>
      <c r="CW111" s="92"/>
      <c r="DD111" s="83"/>
      <c r="EA111" s="92"/>
      <c r="EB111" s="92"/>
      <c r="EC111" s="92"/>
      <c r="ED111" s="92"/>
      <c r="EG111"/>
      <c r="EH111"/>
      <c r="EK111" s="92"/>
      <c r="EL111" s="92"/>
      <c r="EM111" s="92"/>
      <c r="EN111" s="92"/>
    </row>
    <row r="112" spans="1:144" x14ac:dyDescent="0.2">
      <c r="A112" s="307" t="s">
        <v>1973</v>
      </c>
      <c r="B112" s="92"/>
      <c r="C112" s="92"/>
      <c r="D112" s="310">
        <f>ROUND((SUM(D109:D111)),2)</f>
        <v>0</v>
      </c>
      <c r="E112" s="154"/>
      <c r="F112" s="92"/>
      <c r="G112" s="92"/>
      <c r="H112" s="92"/>
      <c r="I112" s="92"/>
      <c r="J112" s="92"/>
      <c r="K112" s="92"/>
      <c r="M112" s="307" t="s">
        <v>1973</v>
      </c>
      <c r="N112" s="92"/>
      <c r="O112" s="92"/>
      <c r="P112" s="310">
        <f>ROUND((SUM(P109:P111)),2)</f>
        <v>0</v>
      </c>
      <c r="Q112" s="154"/>
      <c r="R112" s="92"/>
      <c r="S112" s="92"/>
      <c r="T112" s="92"/>
      <c r="U112" s="92"/>
      <c r="V112" s="92"/>
      <c r="W112" s="92"/>
      <c r="Y112" s="307" t="s">
        <v>1973</v>
      </c>
      <c r="Z112" s="92"/>
      <c r="AA112" s="92"/>
      <c r="AB112" s="310">
        <f>ROUND((SUM(AB109:AB111)),2)</f>
        <v>0.12</v>
      </c>
      <c r="AC112" s="92"/>
      <c r="AD112" s="92"/>
      <c r="AE112" s="92"/>
      <c r="AF112" s="92"/>
      <c r="AG112" s="92"/>
      <c r="AH112" s="92"/>
      <c r="AI112" s="92"/>
      <c r="AK112" s="307" t="s">
        <v>1973</v>
      </c>
      <c r="AL112" s="92"/>
      <c r="AM112" s="92"/>
      <c r="AN112" s="310">
        <f>ROUND((SUM(AN109:AN111)),2)</f>
        <v>0</v>
      </c>
      <c r="AO112" s="92"/>
      <c r="AP112" s="92"/>
      <c r="AQ112" s="92"/>
      <c r="AR112" s="92"/>
      <c r="AS112" s="92"/>
      <c r="AT112" s="92"/>
      <c r="AU112" s="92"/>
      <c r="AW112" s="307" t="s">
        <v>1973</v>
      </c>
      <c r="AX112" s="92"/>
      <c r="AY112" s="92"/>
      <c r="AZ112" s="310">
        <f>ROUND((SUM(AZ109:AZ111)),2)</f>
        <v>0</v>
      </c>
      <c r="BA112" s="92"/>
      <c r="BB112" s="92"/>
      <c r="BC112" s="92"/>
      <c r="BD112" s="92"/>
      <c r="BE112" s="92"/>
      <c r="BF112" s="92"/>
      <c r="BG112" s="92"/>
      <c r="BI112" s="92"/>
      <c r="BJ112" s="92"/>
      <c r="BK112" s="92"/>
      <c r="BL112" s="92"/>
      <c r="BM112" s="92"/>
      <c r="BO112" s="92"/>
      <c r="BP112" s="92"/>
      <c r="BQ112" s="92"/>
      <c r="BR112" s="92"/>
      <c r="BS112" s="92"/>
      <c r="BU112" s="92"/>
      <c r="BV112" s="92"/>
      <c r="BW112" s="92"/>
      <c r="BX112" s="92"/>
      <c r="BY112" s="92"/>
      <c r="CA112" s="92"/>
      <c r="CB112" s="92"/>
      <c r="CC112" s="92"/>
      <c r="CD112" s="92"/>
      <c r="CE112" s="92"/>
      <c r="CG112" s="92"/>
      <c r="CH112" s="92"/>
      <c r="CI112" s="92"/>
      <c r="CJ112" s="92"/>
      <c r="CK112" s="92"/>
      <c r="CM112" s="92"/>
      <c r="CN112" s="92"/>
      <c r="CO112" s="92"/>
      <c r="CP112" s="92"/>
      <c r="CQ112" s="92"/>
      <c r="CS112" s="92"/>
      <c r="CT112" s="92"/>
      <c r="CU112" s="92"/>
      <c r="CV112" s="92"/>
      <c r="CW112" s="92"/>
      <c r="DD112" s="83"/>
      <c r="EA112" s="92"/>
      <c r="EB112" s="92"/>
      <c r="EC112" s="92"/>
      <c r="ED112" s="92"/>
      <c r="EG112"/>
      <c r="EH112"/>
      <c r="EK112" s="92"/>
      <c r="EL112" s="92"/>
      <c r="EM112" s="92"/>
      <c r="EN112" s="92"/>
    </row>
    <row r="113" spans="1:144" x14ac:dyDescent="0.2">
      <c r="A113" s="92" t="s">
        <v>1934</v>
      </c>
      <c r="B113" s="92"/>
      <c r="C113" s="92"/>
      <c r="D113" s="92">
        <f>ROUND((D104-D108),2)</f>
        <v>-8600</v>
      </c>
      <c r="E113" s="154"/>
      <c r="F113" s="92"/>
      <c r="G113" s="92"/>
      <c r="H113" s="92"/>
      <c r="I113" s="92"/>
      <c r="J113" s="92"/>
      <c r="K113" s="92"/>
      <c r="M113" s="92" t="s">
        <v>1934</v>
      </c>
      <c r="N113" s="92"/>
      <c r="O113" s="92"/>
      <c r="P113" s="92">
        <f>ROUND((P104-P108),2)</f>
        <v>-8600</v>
      </c>
      <c r="Q113" s="154"/>
      <c r="R113" s="92"/>
      <c r="S113" s="92"/>
      <c r="T113" s="92"/>
      <c r="U113" s="92"/>
      <c r="V113" s="92"/>
      <c r="W113" s="92"/>
      <c r="Y113" s="92" t="s">
        <v>1934</v>
      </c>
      <c r="Z113" s="92"/>
      <c r="AA113" s="92"/>
      <c r="AB113" s="92">
        <f>ROUND((AB104-AB108),2)</f>
        <v>15875</v>
      </c>
      <c r="AC113" s="92"/>
      <c r="AD113" s="92"/>
      <c r="AE113" s="92"/>
      <c r="AF113" s="92"/>
      <c r="AG113" s="92"/>
      <c r="AH113" s="92"/>
      <c r="AI113" s="92"/>
      <c r="AK113" s="92" t="s">
        <v>1934</v>
      </c>
      <c r="AL113" s="92"/>
      <c r="AM113" s="92"/>
      <c r="AN113" s="92">
        <f>ROUND((AN104-AN108),2)</f>
        <v>-8600</v>
      </c>
      <c r="AO113" s="92"/>
      <c r="AP113" s="92"/>
      <c r="AQ113" s="92"/>
      <c r="AR113" s="92"/>
      <c r="AS113" s="92"/>
      <c r="AT113" s="92"/>
      <c r="AU113" s="92"/>
      <c r="AW113" s="92" t="s">
        <v>1934</v>
      </c>
      <c r="AX113" s="92"/>
      <c r="AY113" s="92"/>
      <c r="AZ113" s="92">
        <f>ROUND((AZ104-AZ108),2)</f>
        <v>-8600</v>
      </c>
      <c r="BA113" s="92"/>
      <c r="BB113" s="92"/>
      <c r="BC113" s="92"/>
      <c r="BD113" s="92"/>
      <c r="BE113" s="92"/>
      <c r="BF113" s="92"/>
      <c r="BG113" s="92"/>
      <c r="BI113" s="92"/>
      <c r="BJ113" s="92"/>
      <c r="BK113" s="92"/>
      <c r="BL113" s="92"/>
      <c r="BM113" s="92"/>
      <c r="BO113" s="92"/>
      <c r="BP113" s="92"/>
      <c r="BQ113" s="92"/>
      <c r="BR113" s="92"/>
      <c r="BS113" s="92"/>
      <c r="BU113" s="92"/>
      <c r="BV113" s="92"/>
      <c r="BW113" s="92"/>
      <c r="BX113" s="92"/>
      <c r="BY113" s="92"/>
      <c r="CA113" s="92"/>
      <c r="CB113" s="92"/>
      <c r="CC113" s="92"/>
      <c r="CD113" s="92"/>
      <c r="CE113" s="92"/>
      <c r="CG113" s="92"/>
      <c r="CH113" s="92"/>
      <c r="CI113" s="92"/>
      <c r="CJ113" s="92"/>
      <c r="CK113" s="92"/>
      <c r="CM113" s="92"/>
      <c r="CN113" s="92"/>
      <c r="CO113" s="92"/>
      <c r="CP113" s="92"/>
      <c r="CQ113" s="92"/>
      <c r="CS113" s="92"/>
      <c r="CT113" s="92"/>
      <c r="CU113" s="92"/>
      <c r="CV113" s="92"/>
      <c r="CW113" s="92"/>
      <c r="DD113" s="83"/>
      <c r="EA113" s="92"/>
      <c r="EB113" s="92"/>
      <c r="EC113" s="92"/>
      <c r="ED113" s="92"/>
      <c r="EG113"/>
      <c r="EH113"/>
      <c r="EK113" s="92"/>
      <c r="EL113" s="92"/>
      <c r="EM113" s="92"/>
      <c r="EN113" s="92"/>
    </row>
    <row r="114" spans="1:144" x14ac:dyDescent="0.2">
      <c r="A114" s="92" t="s">
        <v>1946</v>
      </c>
      <c r="B114" s="92"/>
      <c r="C114" s="92"/>
      <c r="D114" s="92">
        <f>ROUND((D113*D112),2)</f>
        <v>0</v>
      </c>
      <c r="E114" s="154"/>
      <c r="F114" s="92"/>
      <c r="G114" s="92"/>
      <c r="H114" s="92"/>
      <c r="I114" s="92"/>
      <c r="J114" s="92"/>
      <c r="K114" s="92"/>
      <c r="M114" s="92" t="s">
        <v>1946</v>
      </c>
      <c r="N114" s="92"/>
      <c r="O114" s="92"/>
      <c r="P114" s="92">
        <f>ROUND((P113*P112),2)</f>
        <v>0</v>
      </c>
      <c r="Q114" s="154"/>
      <c r="R114" s="92"/>
      <c r="S114" s="92"/>
      <c r="T114" s="92"/>
      <c r="U114" s="92"/>
      <c r="V114" s="92"/>
      <c r="W114" s="92"/>
      <c r="Y114" s="92" t="s">
        <v>1946</v>
      </c>
      <c r="Z114" s="92"/>
      <c r="AA114" s="92"/>
      <c r="AB114" s="92">
        <f>ROUND((AB113*AB112),2)</f>
        <v>1905</v>
      </c>
      <c r="AC114" s="92"/>
      <c r="AD114" s="92"/>
      <c r="AE114" s="92"/>
      <c r="AF114" s="92"/>
      <c r="AG114" s="92"/>
      <c r="AH114" s="92"/>
      <c r="AI114" s="92"/>
      <c r="AK114" s="92" t="s">
        <v>1946</v>
      </c>
      <c r="AL114" s="92"/>
      <c r="AM114" s="92"/>
      <c r="AN114" s="92">
        <f>ROUND((AN113*AN112),2)</f>
        <v>0</v>
      </c>
      <c r="AO114" s="92"/>
      <c r="AP114" s="92"/>
      <c r="AQ114" s="92"/>
      <c r="AR114" s="92"/>
      <c r="AS114" s="92"/>
      <c r="AT114" s="92"/>
      <c r="AU114" s="92"/>
      <c r="AW114" s="92" t="s">
        <v>1946</v>
      </c>
      <c r="AX114" s="92"/>
      <c r="AY114" s="92"/>
      <c r="AZ114" s="92">
        <f>ROUND((AZ113*AZ112),2)</f>
        <v>0</v>
      </c>
      <c r="BA114" s="92"/>
      <c r="BB114" s="92"/>
      <c r="BC114" s="92"/>
      <c r="BD114" s="92"/>
      <c r="BE114" s="92"/>
      <c r="BF114" s="92"/>
      <c r="BG114" s="92"/>
      <c r="BI114" s="92"/>
      <c r="BJ114" s="92"/>
      <c r="BK114" s="92"/>
      <c r="BL114" s="92"/>
      <c r="BM114" s="92"/>
      <c r="BO114" s="92"/>
      <c r="BP114" s="92"/>
      <c r="BQ114" s="92"/>
      <c r="BR114" s="92"/>
      <c r="BS114" s="92"/>
      <c r="BU114" s="92"/>
      <c r="BV114" s="92"/>
      <c r="BW114" s="92"/>
      <c r="BX114" s="92"/>
      <c r="BY114" s="92"/>
      <c r="CA114" s="92"/>
      <c r="CB114" s="92"/>
      <c r="CC114" s="92"/>
      <c r="CD114" s="92"/>
      <c r="CE114" s="92"/>
      <c r="CG114" s="92"/>
      <c r="CH114" s="92"/>
      <c r="CI114" s="92"/>
      <c r="CJ114" s="92"/>
      <c r="CK114" s="92"/>
      <c r="CM114" s="92"/>
      <c r="CN114" s="92"/>
      <c r="CO114" s="92"/>
      <c r="CP114" s="92"/>
      <c r="CQ114" s="92"/>
      <c r="CS114" s="92"/>
      <c r="CT114" s="92"/>
      <c r="CU114" s="92"/>
      <c r="CV114" s="92"/>
      <c r="CW114" s="92"/>
      <c r="DD114" s="83"/>
      <c r="EA114" s="92"/>
      <c r="EB114" s="92"/>
      <c r="EC114" s="92"/>
      <c r="ED114" s="92"/>
      <c r="EG114"/>
      <c r="EH114"/>
      <c r="EK114" s="92"/>
      <c r="EL114" s="92"/>
      <c r="EM114" s="92"/>
      <c r="EN114" s="92"/>
    </row>
    <row r="115" spans="1:144" x14ac:dyDescent="0.2">
      <c r="A115" s="92" t="s">
        <v>1941</v>
      </c>
      <c r="B115" s="92"/>
      <c r="C115" s="92"/>
      <c r="D115" s="92">
        <f>ROUND((IF(D104&lt;0,0,IF(B63="S",VLOOKUP(D104,G7:K14,3,TRUE),0))),2)</f>
        <v>0</v>
      </c>
      <c r="E115" s="154"/>
      <c r="F115" s="92"/>
      <c r="G115" s="92"/>
      <c r="H115" s="92"/>
      <c r="I115" s="92"/>
      <c r="J115" s="92"/>
      <c r="K115" s="92"/>
      <c r="M115" s="92" t="s">
        <v>1941</v>
      </c>
      <c r="N115" s="92"/>
      <c r="O115" s="92"/>
      <c r="P115" s="92">
        <f>ROUND((IF(P104&lt;0,0,IF(N63="S",VLOOKUP(P104,S7:W14,3,TRUE),0))),2)</f>
        <v>0</v>
      </c>
      <c r="Q115" s="154"/>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t="s">
        <v>1941</v>
      </c>
      <c r="AL115" s="92"/>
      <c r="AM115" s="92"/>
      <c r="AN115" s="92">
        <f>ROUND((IF($AN$104&lt;0,0,IF($AL$63="S",VLOOKUP($AN$104,AQ$7:$AU14,3,TRUE),0))),2)</f>
        <v>0</v>
      </c>
      <c r="AO115" s="92"/>
      <c r="AP115" s="92"/>
      <c r="AQ115" s="92"/>
      <c r="AR115" s="92"/>
      <c r="AS115" s="92"/>
      <c r="AT115" s="92"/>
      <c r="AU115" s="92"/>
      <c r="AW115" s="92" t="s">
        <v>1941</v>
      </c>
      <c r="AX115" s="92"/>
      <c r="AY115" s="92"/>
      <c r="AZ115" s="92">
        <f>ROUND((IF($AZ$104&lt;0,0,IF($AX$63="S",VLOOKUP($AZ$104,BC$7:$BG14,3,TRUE),0))),2)</f>
        <v>0</v>
      </c>
      <c r="BA115" s="92"/>
      <c r="BB115" s="92"/>
      <c r="BC115" s="92"/>
      <c r="BD115" s="92"/>
      <c r="BE115" s="92"/>
      <c r="BF115" s="92"/>
      <c r="BG115" s="92"/>
      <c r="BI115" s="92"/>
      <c r="BJ115" s="92"/>
      <c r="BK115" s="92"/>
      <c r="BL115" s="92"/>
      <c r="BM115" s="92"/>
      <c r="BO115" s="92"/>
      <c r="BP115" s="92"/>
      <c r="BQ115" s="92"/>
      <c r="BR115" s="92"/>
      <c r="BS115" s="92"/>
      <c r="BU115" s="92"/>
      <c r="BV115" s="92"/>
      <c r="BW115" s="92"/>
      <c r="BX115" s="92"/>
      <c r="BY115" s="92"/>
      <c r="CA115" s="92"/>
      <c r="CB115" s="92"/>
      <c r="CC115" s="92"/>
      <c r="CD115" s="92"/>
      <c r="CE115" s="92"/>
      <c r="CG115" s="92"/>
      <c r="CH115" s="92"/>
      <c r="CI115" s="92"/>
      <c r="CJ115" s="92"/>
      <c r="CK115" s="92"/>
      <c r="CM115" s="92"/>
      <c r="CN115" s="92"/>
      <c r="CO115" s="92"/>
      <c r="CP115" s="92"/>
      <c r="CQ115" s="92"/>
      <c r="CS115" s="92"/>
      <c r="CT115" s="92"/>
      <c r="CU115" s="92"/>
      <c r="CV115" s="92"/>
      <c r="CW115" s="92"/>
      <c r="DD115" s="83"/>
      <c r="EA115" s="92"/>
      <c r="EB115" s="92"/>
      <c r="EC115" s="92"/>
      <c r="ED115" s="92"/>
      <c r="EG115"/>
      <c r="EH115"/>
      <c r="EK115" s="92"/>
      <c r="EL115" s="92"/>
      <c r="EM115" s="92"/>
      <c r="EN115" s="92"/>
    </row>
    <row r="116" spans="1:144" x14ac:dyDescent="0.2">
      <c r="A116" s="92" t="s">
        <v>1942</v>
      </c>
      <c r="B116" s="92"/>
      <c r="C116" s="92"/>
      <c r="D116" s="92">
        <f>ROUND((IF(D104&lt;0,0,IF(B63="M",VLOOKUP(D104,G21:K28,3,TRUE),0))),2)</f>
        <v>0</v>
      </c>
      <c r="E116" s="154"/>
      <c r="F116" s="92"/>
      <c r="G116" s="92"/>
      <c r="H116" s="92"/>
      <c r="I116" s="92"/>
      <c r="J116" s="92"/>
      <c r="K116" s="92"/>
      <c r="M116" s="92" t="s">
        <v>1942</v>
      </c>
      <c r="N116" s="92"/>
      <c r="O116" s="92"/>
      <c r="P116" s="92">
        <f>ROUND((IF(P104&lt;0,0,IF(N63="M",VLOOKUP(P104,S21:W28,3,TRUE),0))),2)</f>
        <v>0</v>
      </c>
      <c r="Q116" s="154"/>
      <c r="R116" s="92"/>
      <c r="S116" s="92"/>
      <c r="T116" s="92"/>
      <c r="U116" s="92"/>
      <c r="V116" s="92"/>
      <c r="W116" s="92"/>
      <c r="Y116" s="92" t="s">
        <v>1942</v>
      </c>
      <c r="Z116" s="92"/>
      <c r="AA116" s="92"/>
      <c r="AB116" s="92">
        <f>ROUND((IF($AB$104&lt;0,0,IF($Z$63="M",VLOOKUP($AB$104,$AE$21:$AI$28,3,TRUE),0))),2)</f>
        <v>1027.5</v>
      </c>
      <c r="AC116" s="92"/>
      <c r="AD116" s="92"/>
      <c r="AE116" s="92"/>
      <c r="AF116" s="92"/>
      <c r="AG116" s="92"/>
      <c r="AH116" s="92"/>
      <c r="AI116" s="92"/>
      <c r="AK116" s="92" t="s">
        <v>1942</v>
      </c>
      <c r="AL116" s="92"/>
      <c r="AM116" s="92"/>
      <c r="AN116" s="92">
        <f>ROUND((IF($AN$104&lt;0,0,IF($AL$63="M",VLOOKUP($AN$104,$AQ$21:$AU$28,3,TRUE),0))),2)</f>
        <v>0</v>
      </c>
      <c r="AO116" s="92"/>
      <c r="AP116" s="92"/>
      <c r="AQ116" s="92"/>
      <c r="AR116" s="92"/>
      <c r="AS116" s="92"/>
      <c r="AT116" s="92"/>
      <c r="AU116" s="92"/>
      <c r="AW116" s="92" t="s">
        <v>1942</v>
      </c>
      <c r="AX116" s="92"/>
      <c r="AY116" s="92"/>
      <c r="AZ116" s="92">
        <f>ROUND((IF($AZ$104&lt;0,0,IF($AX$63="M",VLOOKUP($AZ$104,$BC$21:$BG$28,3,TRUE),0))),2)</f>
        <v>0</v>
      </c>
      <c r="BA116" s="92"/>
      <c r="BB116" s="92"/>
      <c r="BC116" s="92"/>
      <c r="BD116" s="92"/>
      <c r="BE116" s="92"/>
      <c r="BF116" s="92"/>
      <c r="BG116" s="92"/>
      <c r="BI116" s="92"/>
      <c r="BJ116" s="92"/>
      <c r="BK116" s="92"/>
      <c r="BL116" s="92"/>
      <c r="BM116" s="92"/>
      <c r="BO116" s="92"/>
      <c r="BP116" s="92"/>
      <c r="BQ116" s="92"/>
      <c r="BR116" s="92"/>
      <c r="BS116" s="92"/>
      <c r="BU116" s="92"/>
      <c r="BV116" s="92"/>
      <c r="BW116" s="92"/>
      <c r="BX116" s="92"/>
      <c r="BY116" s="92"/>
      <c r="CA116" s="92"/>
      <c r="CB116" s="92"/>
      <c r="CC116" s="92"/>
      <c r="CD116" s="92"/>
      <c r="CE116" s="92"/>
      <c r="CG116" s="92"/>
      <c r="CH116" s="92"/>
      <c r="CI116" s="92"/>
      <c r="CJ116" s="92"/>
      <c r="CK116" s="92"/>
      <c r="CM116" s="92"/>
      <c r="CN116" s="92"/>
      <c r="CO116" s="92"/>
      <c r="CP116" s="92"/>
      <c r="CQ116" s="92"/>
      <c r="CS116" s="92"/>
      <c r="CT116" s="92"/>
      <c r="CU116" s="92"/>
      <c r="CV116" s="92"/>
      <c r="CW116" s="92"/>
      <c r="DD116" s="83"/>
      <c r="EA116" s="92"/>
      <c r="EB116" s="92"/>
      <c r="EC116" s="92"/>
      <c r="ED116" s="92"/>
      <c r="EG116"/>
      <c r="EH116"/>
      <c r="EK116" s="92"/>
      <c r="EL116" s="92"/>
      <c r="EM116" s="92"/>
      <c r="EN116" s="92"/>
    </row>
    <row r="117" spans="1:144" x14ac:dyDescent="0.2">
      <c r="A117" s="92" t="s">
        <v>1943</v>
      </c>
      <c r="B117" s="92"/>
      <c r="C117" s="92"/>
      <c r="D117" s="92">
        <f>ROUND((IF(D104&lt;0,0,IF(B63="H",VLOOKUP(D104,G35:K42,3,TRUE),0))),2)</f>
        <v>0</v>
      </c>
      <c r="E117" s="154"/>
      <c r="F117" s="92"/>
      <c r="G117" s="92"/>
      <c r="H117" s="92"/>
      <c r="I117" s="92"/>
      <c r="J117" s="92"/>
      <c r="K117" s="92"/>
      <c r="M117" s="92" t="s">
        <v>1943</v>
      </c>
      <c r="N117" s="92"/>
      <c r="O117" s="92"/>
      <c r="P117" s="92">
        <f>ROUND((IF(P104&lt;0,0,IF(N63="H",VLOOKUP(P104,S35:W42,3,TRUE),0))),2)</f>
        <v>0</v>
      </c>
      <c r="Q117" s="154"/>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t="s">
        <v>1943</v>
      </c>
      <c r="AL117" s="92"/>
      <c r="AM117" s="92"/>
      <c r="AN117" s="92">
        <f>ROUND((IF($AN$104&lt;0,0,IF($AL$63="H",VLOOKUP($AN$104,$AQ$35:$AU$42,3,TRUE),0))),2)</f>
        <v>0</v>
      </c>
      <c r="AO117" s="92"/>
      <c r="AP117" s="92"/>
      <c r="AQ117" s="92"/>
      <c r="AR117" s="92"/>
      <c r="AS117" s="92"/>
      <c r="AT117" s="92"/>
      <c r="AU117" s="92"/>
      <c r="AW117" s="92" t="s">
        <v>1943</v>
      </c>
      <c r="AX117" s="92"/>
      <c r="AY117" s="92"/>
      <c r="AZ117" s="92">
        <f>ROUND((IF($AZ$104&lt;0,0,IF($AX$63="H",VLOOKUP($AZ$104,$BC$35:$BG$42,3,TRUE),0))),2)</f>
        <v>0</v>
      </c>
      <c r="BA117" s="92"/>
      <c r="BB117" s="92"/>
      <c r="BC117" s="92"/>
      <c r="BD117" s="92"/>
      <c r="BE117" s="92"/>
      <c r="BF117" s="92"/>
      <c r="BG117" s="92"/>
      <c r="BI117" s="92"/>
      <c r="BJ117" s="92"/>
      <c r="BK117" s="92"/>
      <c r="BL117" s="92"/>
      <c r="BM117" s="92"/>
      <c r="BO117" s="92"/>
      <c r="BP117" s="92"/>
      <c r="BQ117" s="92"/>
      <c r="BR117" s="92"/>
      <c r="BS117" s="92"/>
      <c r="BU117" s="92"/>
      <c r="BV117" s="92"/>
      <c r="BW117" s="92"/>
      <c r="BX117" s="92"/>
      <c r="BY117" s="92"/>
      <c r="CA117" s="92"/>
      <c r="CB117" s="92"/>
      <c r="CC117" s="92"/>
      <c r="CD117" s="92"/>
      <c r="CE117" s="92"/>
      <c r="CG117" s="92"/>
      <c r="CH117" s="92"/>
      <c r="CI117" s="92"/>
      <c r="CJ117" s="92"/>
      <c r="CK117" s="92"/>
      <c r="CM117" s="92"/>
      <c r="CN117" s="92"/>
      <c r="CO117" s="92"/>
      <c r="CP117" s="92"/>
      <c r="CQ117" s="92"/>
      <c r="CS117" s="92"/>
      <c r="CT117" s="92"/>
      <c r="CU117" s="92"/>
      <c r="CV117" s="92"/>
      <c r="CW117" s="92"/>
      <c r="DD117" s="83"/>
      <c r="EA117" s="92"/>
      <c r="EB117" s="92"/>
      <c r="EC117" s="92"/>
      <c r="ED117" s="92"/>
      <c r="EG117"/>
      <c r="EH117"/>
      <c r="EK117" s="92"/>
      <c r="EL117" s="92"/>
      <c r="EM117" s="92"/>
      <c r="EN117" s="92"/>
    </row>
    <row r="118" spans="1:144" x14ac:dyDescent="0.2">
      <c r="A118" s="92" t="s">
        <v>1947</v>
      </c>
      <c r="B118" s="92"/>
      <c r="C118" s="92"/>
      <c r="D118" s="92">
        <f>ROUND((SUM(D114:D117)),2)</f>
        <v>0</v>
      </c>
      <c r="E118" s="154"/>
      <c r="F118" s="92"/>
      <c r="G118" s="92"/>
      <c r="H118" s="92"/>
      <c r="I118" s="92"/>
      <c r="J118" s="92"/>
      <c r="K118" s="92"/>
      <c r="M118" s="92" t="s">
        <v>1947</v>
      </c>
      <c r="N118" s="92"/>
      <c r="O118" s="92"/>
      <c r="P118" s="92">
        <f>ROUND((SUM(P114:P117)),2)</f>
        <v>0</v>
      </c>
      <c r="Q118" s="154"/>
      <c r="R118" s="92"/>
      <c r="S118" s="92"/>
      <c r="T118" s="92"/>
      <c r="U118" s="92"/>
      <c r="V118" s="92"/>
      <c r="W118" s="92"/>
      <c r="Y118" s="92" t="s">
        <v>1947</v>
      </c>
      <c r="Z118" s="92"/>
      <c r="AA118" s="92"/>
      <c r="AB118" s="92">
        <f>ROUND((SUM(AB114:AB117)),2)</f>
        <v>2932.5</v>
      </c>
      <c r="AC118" s="92"/>
      <c r="AD118" s="92"/>
      <c r="AE118" s="92"/>
      <c r="AF118" s="92"/>
      <c r="AG118" s="92"/>
      <c r="AH118" s="92"/>
      <c r="AI118" s="92"/>
      <c r="AK118" s="92" t="s">
        <v>1947</v>
      </c>
      <c r="AL118" s="92"/>
      <c r="AM118" s="92"/>
      <c r="AN118" s="92">
        <f>ROUND((SUM(AN114:AN117)),2)</f>
        <v>0</v>
      </c>
      <c r="AO118" s="92"/>
      <c r="AP118" s="92"/>
      <c r="AQ118" s="92"/>
      <c r="AR118" s="92"/>
      <c r="AS118" s="92"/>
      <c r="AT118" s="92"/>
      <c r="AU118" s="92"/>
      <c r="AW118" s="92" t="s">
        <v>1947</v>
      </c>
      <c r="AX118" s="92"/>
      <c r="AY118" s="92"/>
      <c r="AZ118" s="92">
        <f>ROUND((SUM(AZ114:AZ117)),2)</f>
        <v>0</v>
      </c>
      <c r="BA118" s="92"/>
      <c r="BB118" s="92"/>
      <c r="BC118" s="92"/>
      <c r="BD118" s="92"/>
      <c r="BE118" s="92"/>
      <c r="BF118" s="92"/>
      <c r="BG118" s="92"/>
      <c r="BI118" s="92"/>
      <c r="BJ118" s="92"/>
      <c r="BK118" s="92"/>
      <c r="BL118" s="92"/>
      <c r="BM118" s="92"/>
      <c r="BO118" s="92"/>
      <c r="BP118" s="92"/>
      <c r="BQ118" s="92"/>
      <c r="BR118" s="92"/>
      <c r="BS118" s="92"/>
      <c r="BU118" s="92"/>
      <c r="BV118" s="92"/>
      <c r="BW118" s="92"/>
      <c r="BX118" s="92"/>
      <c r="BY118" s="92"/>
      <c r="CA118" s="92"/>
      <c r="CB118" s="92"/>
      <c r="CC118" s="92"/>
      <c r="CD118" s="92"/>
      <c r="CE118" s="92"/>
      <c r="CG118" s="92"/>
      <c r="CH118" s="92"/>
      <c r="CI118" s="92"/>
      <c r="CJ118" s="92"/>
      <c r="CK118" s="92"/>
      <c r="CM118" s="92"/>
      <c r="CN118" s="92"/>
      <c r="CO118" s="92"/>
      <c r="CP118" s="92"/>
      <c r="CQ118" s="92"/>
      <c r="CS118" s="92"/>
      <c r="CT118" s="92"/>
      <c r="CU118" s="92"/>
      <c r="CV118" s="92"/>
      <c r="CW118" s="92"/>
      <c r="DD118" s="83"/>
      <c r="EA118" s="92"/>
      <c r="EB118" s="92"/>
      <c r="EC118" s="92"/>
      <c r="ED118" s="92"/>
      <c r="EG118"/>
      <c r="EH118"/>
      <c r="EK118" s="92"/>
      <c r="EL118" s="92"/>
      <c r="EM118" s="92"/>
      <c r="EN118" s="92"/>
    </row>
    <row r="119" spans="1:144" x14ac:dyDescent="0.2">
      <c r="A119" s="92" t="s">
        <v>1948</v>
      </c>
      <c r="B119" s="92"/>
      <c r="C119" s="92"/>
      <c r="D119" s="92">
        <f>ROUND((D118/C70),2)</f>
        <v>0</v>
      </c>
      <c r="E119" s="154"/>
      <c r="F119" s="92"/>
      <c r="G119" s="92"/>
      <c r="H119" s="92"/>
      <c r="I119" s="92"/>
      <c r="J119" s="92"/>
      <c r="K119" s="92"/>
      <c r="M119" s="92" t="s">
        <v>1948</v>
      </c>
      <c r="N119" s="92"/>
      <c r="O119" s="92"/>
      <c r="P119" s="92">
        <f>ROUND((P118/O70),2)</f>
        <v>0</v>
      </c>
      <c r="Q119" s="154"/>
      <c r="R119" s="92"/>
      <c r="S119" s="92"/>
      <c r="T119" s="92"/>
      <c r="U119" s="92"/>
      <c r="V119" s="92"/>
      <c r="W119" s="92"/>
      <c r="Y119" s="92" t="s">
        <v>1948</v>
      </c>
      <c r="Z119" s="92"/>
      <c r="AA119" s="92"/>
      <c r="AB119" s="92">
        <f>ROUND((AB118/$AA$70),2)</f>
        <v>112.79</v>
      </c>
      <c r="AC119" s="92"/>
      <c r="AD119" s="92"/>
      <c r="AE119" s="92"/>
      <c r="AF119" s="92"/>
      <c r="AG119" s="92"/>
      <c r="AH119" s="92"/>
      <c r="AI119" s="92"/>
      <c r="AK119" s="92" t="s">
        <v>1948</v>
      </c>
      <c r="AL119" s="92"/>
      <c r="AM119" s="92"/>
      <c r="AN119" s="92">
        <f>ROUND((AN118/$AM$70),2)</f>
        <v>0</v>
      </c>
      <c r="AO119" s="92"/>
      <c r="AP119" s="92"/>
      <c r="AQ119" s="92"/>
      <c r="AR119" s="92"/>
      <c r="AS119" s="92"/>
      <c r="AT119" s="92"/>
      <c r="AU119" s="92"/>
      <c r="AW119" s="92" t="s">
        <v>1948</v>
      </c>
      <c r="AX119" s="92"/>
      <c r="AY119" s="92"/>
      <c r="AZ119" s="92">
        <f>ROUND((AZ118/27),2)</f>
        <v>0</v>
      </c>
      <c r="BA119" s="92"/>
      <c r="BB119" s="92"/>
      <c r="BC119" s="92"/>
      <c r="BD119" s="92"/>
      <c r="BE119" s="92"/>
      <c r="BF119" s="92"/>
      <c r="BG119" s="92"/>
      <c r="BI119" s="92"/>
      <c r="BJ119" s="92"/>
      <c r="BK119" s="92"/>
      <c r="BL119" s="92"/>
      <c r="BM119" s="92"/>
      <c r="BO119" s="92"/>
      <c r="BP119" s="92"/>
      <c r="BQ119" s="92"/>
      <c r="BR119" s="92"/>
      <c r="BS119" s="92"/>
      <c r="BU119" s="92"/>
      <c r="BV119" s="92"/>
      <c r="BW119" s="92"/>
      <c r="BX119" s="92"/>
      <c r="BY119" s="92"/>
      <c r="CA119" s="92"/>
      <c r="CB119" s="92"/>
      <c r="CC119" s="92"/>
      <c r="CD119" s="92"/>
      <c r="CE119" s="92"/>
      <c r="CG119" s="92"/>
      <c r="CH119" s="92"/>
      <c r="CI119" s="92"/>
      <c r="CJ119" s="92"/>
      <c r="CK119" s="92"/>
      <c r="CM119" s="92"/>
      <c r="CN119" s="92"/>
      <c r="CO119" s="92"/>
      <c r="CP119" s="92"/>
      <c r="CQ119" s="92"/>
      <c r="CS119" s="92"/>
      <c r="CT119" s="92"/>
      <c r="CU119" s="92"/>
      <c r="CV119" s="92"/>
      <c r="CW119" s="92"/>
      <c r="DD119" s="83"/>
      <c r="EA119" s="92"/>
      <c r="EB119" s="92"/>
      <c r="EC119" s="92"/>
      <c r="ED119" s="92"/>
      <c r="EG119"/>
      <c r="EH119"/>
      <c r="EK119" s="92"/>
      <c r="EL119" s="92"/>
      <c r="EM119" s="92"/>
      <c r="EN119" s="92"/>
    </row>
    <row r="120" spans="1:144" x14ac:dyDescent="0.2">
      <c r="A120" s="92" t="s">
        <v>2926</v>
      </c>
      <c r="B120" s="92"/>
      <c r="C120" s="92"/>
      <c r="D120" s="313">
        <f>'2024-FORM GAO-70a'!D9</f>
        <v>0</v>
      </c>
      <c r="E120" s="154"/>
      <c r="F120" s="92"/>
      <c r="G120" s="92"/>
      <c r="H120" s="92"/>
      <c r="I120" s="92"/>
      <c r="J120" s="92"/>
      <c r="K120" s="92"/>
      <c r="M120" s="92" t="s">
        <v>1956</v>
      </c>
      <c r="N120" s="92"/>
      <c r="O120" s="92"/>
      <c r="P120" s="313">
        <f>'2024-FORM GAO-70a'!D9</f>
        <v>0</v>
      </c>
      <c r="Q120" s="154"/>
      <c r="R120" s="92"/>
      <c r="S120" s="92"/>
      <c r="T120" s="92"/>
      <c r="U120" s="92"/>
      <c r="V120" s="92"/>
      <c r="W120" s="92"/>
      <c r="Y120" s="92" t="s">
        <v>1956</v>
      </c>
      <c r="Z120" s="92"/>
      <c r="AA120" s="92"/>
      <c r="AB120" s="313">
        <f>'2022-FORM GAO-70a'!D9</f>
        <v>0</v>
      </c>
      <c r="AC120" s="92"/>
      <c r="AD120" s="92"/>
      <c r="AE120" s="92"/>
      <c r="AF120" s="92"/>
      <c r="AG120" s="92"/>
      <c r="AH120" s="92"/>
      <c r="AI120" s="92"/>
      <c r="AK120" s="92" t="s">
        <v>1956</v>
      </c>
      <c r="AL120" s="92"/>
      <c r="AM120" s="92"/>
      <c r="AN120" s="313">
        <f>'2021-FORM GAO-70a'!D9</f>
        <v>0</v>
      </c>
      <c r="AO120" s="92"/>
      <c r="AP120" s="92"/>
      <c r="AQ120" s="92"/>
      <c r="AR120" s="92"/>
      <c r="AS120" s="92"/>
      <c r="AT120" s="92"/>
      <c r="AU120" s="92"/>
      <c r="AW120" s="92" t="s">
        <v>1956</v>
      </c>
      <c r="AX120" s="92"/>
      <c r="AY120" s="92"/>
      <c r="AZ120" s="313">
        <f>ROUND(('2020-FORM GAO-70a'!D9),2)</f>
        <v>0</v>
      </c>
      <c r="BA120" s="92"/>
      <c r="BB120" s="92"/>
      <c r="BC120" s="92"/>
      <c r="BD120" s="92"/>
      <c r="BE120" s="92"/>
      <c r="BF120" s="92"/>
      <c r="BG120" s="92"/>
      <c r="BI120" s="92"/>
      <c r="BJ120" s="92"/>
      <c r="BK120" s="92"/>
      <c r="BL120" s="92"/>
      <c r="BM120" s="92"/>
      <c r="BO120" s="92"/>
      <c r="BP120" s="92"/>
      <c r="BQ120" s="92"/>
      <c r="BR120" s="92"/>
      <c r="BS120" s="92"/>
      <c r="BU120" s="92"/>
      <c r="BV120" s="92"/>
      <c r="BW120" s="92"/>
      <c r="BX120" s="92"/>
      <c r="BY120" s="92"/>
      <c r="CA120" s="92"/>
      <c r="CB120" s="92"/>
      <c r="CC120" s="92"/>
      <c r="CD120" s="92"/>
      <c r="CE120" s="92"/>
      <c r="CG120" s="92"/>
      <c r="CH120" s="92"/>
      <c r="CI120" s="92"/>
      <c r="CJ120" s="92"/>
      <c r="CK120" s="92"/>
      <c r="CM120" s="92"/>
      <c r="CN120" s="92"/>
      <c r="CO120" s="92"/>
      <c r="CP120" s="92"/>
      <c r="CQ120" s="92"/>
      <c r="CS120" s="92"/>
      <c r="CT120" s="92"/>
      <c r="CU120" s="92"/>
      <c r="CV120" s="92"/>
      <c r="CW120" s="92"/>
      <c r="DD120" s="83"/>
      <c r="EA120" s="92"/>
      <c r="EB120" s="92"/>
      <c r="EC120" s="92"/>
      <c r="ED120" s="92"/>
      <c r="EG120"/>
      <c r="EH120"/>
      <c r="EK120" s="92"/>
      <c r="EL120" s="92"/>
      <c r="EM120" s="92"/>
      <c r="EN120" s="92"/>
    </row>
    <row r="121" spans="1:144" x14ac:dyDescent="0.2">
      <c r="A121" s="92" t="s">
        <v>1957</v>
      </c>
      <c r="B121" s="92"/>
      <c r="C121" s="92"/>
      <c r="D121" s="92">
        <f>ROUND((IF(D120=" ",0,(D120/C70))),2)</f>
        <v>0</v>
      </c>
      <c r="E121" s="154"/>
      <c r="F121" s="92"/>
      <c r="G121" s="92"/>
      <c r="H121" s="92"/>
      <c r="I121" s="92"/>
      <c r="J121" s="92"/>
      <c r="K121" s="92"/>
      <c r="M121" s="92" t="s">
        <v>1957</v>
      </c>
      <c r="N121" s="92"/>
      <c r="O121" s="92"/>
      <c r="P121" s="92">
        <f>ROUND((IF(P120=" ",0,(P120/O70))),2)</f>
        <v>0</v>
      </c>
      <c r="Q121" s="154"/>
      <c r="R121" s="92"/>
      <c r="S121" s="92"/>
      <c r="T121" s="92"/>
      <c r="U121" s="92"/>
      <c r="V121" s="92"/>
      <c r="W121" s="92"/>
      <c r="Y121" s="92" t="s">
        <v>1957</v>
      </c>
      <c r="Z121" s="92"/>
      <c r="AA121" s="92"/>
      <c r="AB121" s="92">
        <f>ROUND((IF($AB$120=" ",0,($AB$120/$AA$70))),2)</f>
        <v>0</v>
      </c>
      <c r="AC121" s="92"/>
      <c r="AD121" s="92"/>
      <c r="AE121" s="92"/>
      <c r="AF121" s="92"/>
      <c r="AG121" s="92"/>
      <c r="AH121" s="92"/>
      <c r="AI121" s="92"/>
      <c r="AK121" s="92" t="s">
        <v>1957</v>
      </c>
      <c r="AL121" s="92"/>
      <c r="AM121" s="92"/>
      <c r="AN121" s="92">
        <f>ROUND((IF($AN$120=" ",0,($AN$120/$AM$70))),2)</f>
        <v>0</v>
      </c>
      <c r="AO121" s="92"/>
      <c r="AP121" s="92"/>
      <c r="AQ121" s="92"/>
      <c r="AR121" s="92"/>
      <c r="AS121" s="92"/>
      <c r="AT121" s="92"/>
      <c r="AU121" s="92"/>
      <c r="AW121" s="92" t="s">
        <v>1957</v>
      </c>
      <c r="AX121" s="92"/>
      <c r="AY121" s="92"/>
      <c r="AZ121" s="92">
        <f>ROUND((IF($AZ$120=" ",0,($AZ$120/$AY$70))),2)</f>
        <v>0</v>
      </c>
      <c r="BA121" s="92"/>
      <c r="BB121" s="92"/>
      <c r="BC121" s="92"/>
      <c r="BD121" s="92"/>
      <c r="BE121" s="92"/>
      <c r="BF121" s="92"/>
      <c r="BG121" s="92"/>
      <c r="BI121" s="92"/>
      <c r="BJ121" s="92"/>
      <c r="BK121" s="92"/>
      <c r="BL121" s="92"/>
      <c r="BM121" s="92"/>
      <c r="BO121" s="92"/>
      <c r="BP121" s="92"/>
      <c r="BQ121" s="92"/>
      <c r="BR121" s="92"/>
      <c r="BS121" s="92"/>
      <c r="BU121" s="92"/>
      <c r="BV121" s="92"/>
      <c r="BW121" s="92"/>
      <c r="BX121" s="92"/>
      <c r="BY121" s="92"/>
      <c r="CA121" s="92"/>
      <c r="CB121" s="92"/>
      <c r="CC121" s="92"/>
      <c r="CD121" s="92"/>
      <c r="CE121" s="92"/>
      <c r="CG121" s="92"/>
      <c r="CH121" s="92"/>
      <c r="CI121" s="92"/>
      <c r="CJ121" s="92"/>
      <c r="CK121" s="92"/>
      <c r="CM121" s="92"/>
      <c r="CN121" s="92"/>
      <c r="CO121" s="92"/>
      <c r="CP121" s="92"/>
      <c r="CQ121" s="92"/>
      <c r="CS121" s="92"/>
      <c r="CT121" s="92"/>
      <c r="CU121" s="92"/>
      <c r="CV121" s="92"/>
      <c r="CW121" s="92"/>
      <c r="DD121" s="83"/>
      <c r="EA121" s="92"/>
      <c r="EB121" s="92"/>
      <c r="EC121" s="92"/>
      <c r="ED121" s="92"/>
      <c r="EG121"/>
      <c r="EH121"/>
      <c r="EK121" s="92"/>
      <c r="EL121" s="92"/>
      <c r="EM121" s="92"/>
      <c r="EN121" s="92"/>
    </row>
    <row r="122" spans="1:144" x14ac:dyDescent="0.2">
      <c r="A122" s="92" t="s">
        <v>1958</v>
      </c>
      <c r="B122" s="92"/>
      <c r="C122" s="92"/>
      <c r="D122" s="310">
        <f>ROUND((IF(D119-D121&lt;0,0,D119-D121)),2)</f>
        <v>0</v>
      </c>
      <c r="E122" s="154"/>
      <c r="F122" s="92"/>
      <c r="G122" s="92"/>
      <c r="H122" s="92"/>
      <c r="I122" s="92"/>
      <c r="J122" s="92"/>
      <c r="K122" s="92"/>
      <c r="M122" s="92" t="s">
        <v>1958</v>
      </c>
      <c r="N122" s="92"/>
      <c r="O122" s="92"/>
      <c r="P122" s="310">
        <f>ROUND((IF(P119-P121&lt;0,0,P119-P121)),2)</f>
        <v>0</v>
      </c>
      <c r="Q122" s="154"/>
      <c r="R122" s="92"/>
      <c r="S122" s="92"/>
      <c r="T122" s="92"/>
      <c r="U122" s="92"/>
      <c r="V122" s="92"/>
      <c r="W122" s="92"/>
      <c r="Y122" s="92" t="s">
        <v>1958</v>
      </c>
      <c r="Z122" s="92"/>
      <c r="AA122" s="92"/>
      <c r="AB122" s="92">
        <f>ROUND((IF($AB$119-$AB$121&lt;0,0,$AB$119-$AB$121)),2)</f>
        <v>112.79</v>
      </c>
      <c r="AC122" s="92"/>
      <c r="AD122" s="92"/>
      <c r="AE122" s="92"/>
      <c r="AF122" s="92"/>
      <c r="AG122" s="92"/>
      <c r="AH122" s="92"/>
      <c r="AI122" s="92"/>
      <c r="AK122" s="92" t="s">
        <v>1958</v>
      </c>
      <c r="AL122" s="92"/>
      <c r="AM122" s="92"/>
      <c r="AN122" s="92">
        <f>ROUND((IF($AN$119-$AN$121&lt;0,0,$AN$119-$AN$121)),2)</f>
        <v>0</v>
      </c>
      <c r="AO122" s="92"/>
      <c r="AP122" s="92"/>
      <c r="AQ122" s="92"/>
      <c r="AR122" s="92"/>
      <c r="AS122" s="92"/>
      <c r="AT122" s="92"/>
      <c r="AU122" s="92"/>
      <c r="AW122" s="92" t="s">
        <v>1958</v>
      </c>
      <c r="AX122" s="92"/>
      <c r="AY122" s="92"/>
      <c r="AZ122" s="92">
        <f>ROUND((IF($AZ$119-$AZ$121&lt;0,0,$AZ$119-$AZ$121)),2)</f>
        <v>0</v>
      </c>
      <c r="BA122" s="92"/>
      <c r="BB122" s="92"/>
      <c r="BC122" s="92"/>
      <c r="BD122" s="92"/>
      <c r="BE122" s="92"/>
      <c r="BF122" s="92"/>
      <c r="BG122" s="92"/>
      <c r="BI122" s="92"/>
      <c r="BJ122" s="92"/>
      <c r="BK122" s="92"/>
      <c r="BL122" s="92"/>
      <c r="BM122" s="92"/>
      <c r="BO122" s="92"/>
      <c r="BP122" s="92"/>
      <c r="BQ122" s="92"/>
      <c r="BR122" s="92"/>
      <c r="BS122" s="92"/>
      <c r="BU122" s="92"/>
      <c r="BV122" s="92"/>
      <c r="BW122" s="92"/>
      <c r="BX122" s="92"/>
      <c r="BY122" s="92"/>
      <c r="CA122" s="92"/>
      <c r="CB122" s="92"/>
      <c r="CC122" s="92"/>
      <c r="CD122" s="92"/>
      <c r="CE122" s="92"/>
      <c r="CG122" s="92"/>
      <c r="CH122" s="92"/>
      <c r="CI122" s="92"/>
      <c r="CJ122" s="92"/>
      <c r="CK122" s="92"/>
      <c r="CM122" s="92"/>
      <c r="CN122" s="92"/>
      <c r="CO122" s="92"/>
      <c r="CP122" s="92"/>
      <c r="CQ122" s="92"/>
      <c r="CS122" s="92"/>
      <c r="CT122" s="92"/>
      <c r="CU122" s="92"/>
      <c r="CV122" s="92"/>
      <c r="CW122" s="92"/>
      <c r="DD122" s="83"/>
      <c r="EA122" s="92"/>
      <c r="EB122" s="92"/>
      <c r="EC122" s="92"/>
      <c r="ED122" s="92"/>
      <c r="EG122"/>
      <c r="EH122"/>
      <c r="EK122" s="92"/>
      <c r="EL122" s="92"/>
      <c r="EM122" s="92"/>
      <c r="EN122" s="92"/>
    </row>
    <row r="123" spans="1:144" x14ac:dyDescent="0.2">
      <c r="A123" s="92" t="s">
        <v>1951</v>
      </c>
      <c r="B123" s="92"/>
      <c r="C123" s="92"/>
      <c r="D123" s="313">
        <f>'2024-FORM GAO-70a'!D12</f>
        <v>0</v>
      </c>
      <c r="E123" s="154"/>
      <c r="F123" s="92"/>
      <c r="G123" s="92"/>
      <c r="H123" s="92"/>
      <c r="I123" s="92"/>
      <c r="J123" s="92"/>
      <c r="K123" s="92"/>
      <c r="M123" s="92" t="s">
        <v>1951</v>
      </c>
      <c r="N123" s="92"/>
      <c r="O123" s="92"/>
      <c r="P123" s="313">
        <f>'2024-FORM GAO-70a'!D12</f>
        <v>0</v>
      </c>
      <c r="Q123" s="154"/>
      <c r="R123" s="92"/>
      <c r="S123" s="92"/>
      <c r="T123" s="92"/>
      <c r="U123" s="92"/>
      <c r="V123" s="92"/>
      <c r="W123" s="92"/>
      <c r="Y123" s="92" t="s">
        <v>1951</v>
      </c>
      <c r="Z123" s="92"/>
      <c r="AA123" s="92"/>
      <c r="AB123" s="313">
        <f>'2022-FORM GAO-70a'!D12</f>
        <v>0</v>
      </c>
      <c r="AC123" s="92"/>
      <c r="AD123" s="92"/>
      <c r="AE123" s="92"/>
      <c r="AF123" s="92"/>
      <c r="AG123" s="92"/>
      <c r="AH123" s="92"/>
      <c r="AI123" s="92"/>
      <c r="AK123" s="92" t="s">
        <v>1951</v>
      </c>
      <c r="AL123" s="92"/>
      <c r="AM123" s="92"/>
      <c r="AN123" s="313">
        <f>'2021-FORM GAO-70a'!D12</f>
        <v>0</v>
      </c>
      <c r="AO123" s="92"/>
      <c r="AP123" s="92"/>
      <c r="AQ123" s="92"/>
      <c r="AR123" s="92"/>
      <c r="AS123" s="92"/>
      <c r="AT123" s="92"/>
      <c r="AU123" s="92"/>
      <c r="AW123" s="92" t="s">
        <v>1951</v>
      </c>
      <c r="AX123" s="92"/>
      <c r="AY123" s="92"/>
      <c r="AZ123" s="313">
        <f>ROUND(('2020-FORM GAO-70a'!D12),2)</f>
        <v>0</v>
      </c>
      <c r="BA123" s="92"/>
      <c r="BB123" s="92"/>
      <c r="BC123" s="92"/>
      <c r="BD123" s="92"/>
      <c r="BE123" s="92"/>
      <c r="BF123" s="92"/>
      <c r="BG123" s="92"/>
      <c r="BI123" s="92"/>
      <c r="BJ123" s="92"/>
      <c r="BK123" s="92"/>
      <c r="BL123" s="92"/>
      <c r="BM123" s="92"/>
      <c r="BO123" s="92"/>
      <c r="BP123" s="92"/>
      <c r="BQ123" s="92"/>
      <c r="BR123" s="92"/>
      <c r="BS123" s="92"/>
      <c r="BU123" s="92"/>
      <c r="BV123" s="92"/>
      <c r="BW123" s="92"/>
      <c r="BX123" s="92"/>
      <c r="BY123" s="92"/>
      <c r="CA123" s="92"/>
      <c r="CB123" s="92"/>
      <c r="CC123" s="92"/>
      <c r="CD123" s="92"/>
      <c r="CE123" s="92"/>
      <c r="CG123" s="92"/>
      <c r="CH123" s="92"/>
      <c r="CI123" s="92"/>
      <c r="CJ123" s="92"/>
      <c r="CK123" s="92"/>
      <c r="CM123" s="92"/>
      <c r="CN123" s="92"/>
      <c r="CO123" s="92"/>
      <c r="CP123" s="92"/>
      <c r="CQ123" s="92"/>
      <c r="CS123" s="92"/>
      <c r="CT123" s="92"/>
      <c r="CU123" s="92"/>
      <c r="CV123" s="92"/>
      <c r="CW123" s="92"/>
      <c r="DD123" s="83"/>
      <c r="EA123" s="92"/>
      <c r="EB123" s="92"/>
      <c r="EC123" s="92"/>
      <c r="ED123" s="92"/>
      <c r="EG123"/>
      <c r="EH123"/>
      <c r="EK123" s="92"/>
      <c r="EL123" s="92"/>
      <c r="EM123" s="92"/>
      <c r="EN123" s="92"/>
    </row>
    <row r="124" spans="1:144" x14ac:dyDescent="0.2">
      <c r="A124" s="328" t="s">
        <v>1959</v>
      </c>
      <c r="B124" s="92"/>
      <c r="C124" s="92"/>
      <c r="D124" s="328">
        <f>ROUND((SUM(D122:D123)),2)</f>
        <v>0</v>
      </c>
      <c r="E124" s="154"/>
      <c r="F124" s="92"/>
      <c r="G124" s="92"/>
      <c r="H124" s="92"/>
      <c r="I124" s="92"/>
      <c r="J124" s="92"/>
      <c r="K124" s="92"/>
      <c r="M124" s="328" t="s">
        <v>1959</v>
      </c>
      <c r="N124" s="92"/>
      <c r="O124" s="92"/>
      <c r="P124" s="328">
        <f>ROUND((SUM(P122:P123)),2)</f>
        <v>0</v>
      </c>
      <c r="Q124" s="154"/>
      <c r="R124" s="92"/>
      <c r="S124" s="92"/>
      <c r="T124" s="92"/>
      <c r="U124" s="92"/>
      <c r="V124" s="92"/>
      <c r="W124" s="92"/>
      <c r="Y124" s="328" t="s">
        <v>1959</v>
      </c>
      <c r="Z124" s="92"/>
      <c r="AA124" s="92"/>
      <c r="AB124" s="328">
        <f>ROUND((SUM(AB122:AB123)),2)</f>
        <v>112.79</v>
      </c>
      <c r="AC124" s="92"/>
      <c r="AD124" s="92"/>
      <c r="AE124" s="92"/>
      <c r="AF124" s="92"/>
      <c r="AG124" s="92"/>
      <c r="AH124" s="92"/>
      <c r="AI124" s="92"/>
      <c r="AK124" s="328" t="s">
        <v>1959</v>
      </c>
      <c r="AL124" s="92"/>
      <c r="AM124" s="92"/>
      <c r="AN124" s="328">
        <f>ROUND((SUM(AN122:AN123)),2)</f>
        <v>0</v>
      </c>
      <c r="AO124" s="92"/>
      <c r="AP124" s="92"/>
      <c r="AQ124" s="92"/>
      <c r="AR124" s="92"/>
      <c r="AS124" s="92"/>
      <c r="AT124" s="92"/>
      <c r="AU124" s="92"/>
      <c r="AW124" s="328" t="s">
        <v>1959</v>
      </c>
      <c r="AX124" s="92"/>
      <c r="AY124" s="92"/>
      <c r="AZ124" s="328">
        <f>ROUND((SUM(AZ122:AZ123)),2)</f>
        <v>0</v>
      </c>
      <c r="BA124" s="92"/>
      <c r="BB124" s="92"/>
      <c r="BC124" s="92"/>
      <c r="BD124" s="92"/>
      <c r="BE124" s="92"/>
      <c r="BF124" s="92"/>
      <c r="BG124" s="92"/>
      <c r="BI124" s="92"/>
      <c r="BJ124" s="92"/>
      <c r="BK124" s="92"/>
      <c r="BL124" s="92"/>
      <c r="BM124" s="92"/>
      <c r="BO124" s="92"/>
      <c r="BP124" s="92"/>
      <c r="BQ124" s="92"/>
      <c r="BR124" s="92"/>
      <c r="BS124" s="92"/>
      <c r="BU124" s="92"/>
      <c r="BV124" s="92"/>
      <c r="BW124" s="92"/>
      <c r="BX124" s="92"/>
      <c r="BY124" s="92"/>
      <c r="CA124" s="92"/>
      <c r="CB124" s="92"/>
      <c r="CC124" s="92"/>
      <c r="CD124" s="92"/>
      <c r="CE124" s="92"/>
      <c r="CG124" s="92"/>
      <c r="CH124" s="92"/>
      <c r="CI124" s="92"/>
      <c r="CJ124" s="92"/>
      <c r="CK124" s="92"/>
      <c r="CM124" s="92"/>
      <c r="CN124" s="92"/>
      <c r="CO124" s="92"/>
      <c r="CP124" s="92"/>
      <c r="CQ124" s="92"/>
      <c r="CS124" s="92"/>
      <c r="CT124" s="92"/>
      <c r="CU124" s="92"/>
      <c r="CV124" s="92"/>
      <c r="CW124" s="92"/>
      <c r="DD124" s="83"/>
      <c r="EA124" s="92"/>
      <c r="EB124" s="92"/>
      <c r="EC124" s="92"/>
      <c r="ED124" s="92"/>
      <c r="EG124"/>
      <c r="EH124"/>
      <c r="EK124" s="92"/>
      <c r="EL124" s="92"/>
      <c r="EM124" s="92"/>
      <c r="EN124" s="92"/>
    </row>
    <row r="125" spans="1:144" x14ac:dyDescent="0.2">
      <c r="A125" s="309" t="s">
        <v>1960</v>
      </c>
      <c r="B125" s="309"/>
      <c r="C125" s="309"/>
      <c r="D125" s="309"/>
      <c r="E125" s="154"/>
      <c r="F125" s="92"/>
      <c r="G125" s="92"/>
      <c r="H125" s="92"/>
      <c r="I125" s="92"/>
      <c r="J125" s="92"/>
      <c r="K125" s="92"/>
      <c r="M125" s="309" t="s">
        <v>1960</v>
      </c>
      <c r="N125" s="309"/>
      <c r="O125" s="309"/>
      <c r="P125" s="309"/>
      <c r="Q125" s="154"/>
      <c r="R125" s="92"/>
      <c r="S125" s="92"/>
      <c r="T125" s="92"/>
      <c r="U125" s="92"/>
      <c r="V125" s="92"/>
      <c r="W125" s="92"/>
      <c r="Y125" s="309" t="s">
        <v>1960</v>
      </c>
      <c r="Z125" s="309"/>
      <c r="AA125" s="309"/>
      <c r="AB125" s="309"/>
      <c r="AC125" s="92"/>
      <c r="AD125" s="92"/>
      <c r="AE125" s="92"/>
      <c r="AF125" s="92"/>
      <c r="AG125" s="92"/>
      <c r="AH125" s="92"/>
      <c r="AI125" s="92"/>
      <c r="AK125" s="309" t="s">
        <v>1960</v>
      </c>
      <c r="AL125" s="309"/>
      <c r="AM125" s="309"/>
      <c r="AN125" s="309"/>
      <c r="AO125" s="92"/>
      <c r="AP125" s="92"/>
      <c r="AQ125" s="92"/>
      <c r="AR125" s="92"/>
      <c r="AS125" s="92"/>
      <c r="AT125" s="92"/>
      <c r="AU125" s="92"/>
      <c r="AW125" s="309" t="s">
        <v>1960</v>
      </c>
      <c r="AX125" s="309"/>
      <c r="AY125" s="309"/>
      <c r="AZ125" s="309"/>
      <c r="BA125" s="92"/>
      <c r="BB125" s="92"/>
      <c r="BC125" s="92"/>
      <c r="BD125" s="92"/>
      <c r="BE125" s="92"/>
      <c r="BF125" s="92"/>
      <c r="BG125" s="92"/>
      <c r="BI125" s="92"/>
      <c r="BJ125" s="92"/>
      <c r="BK125" s="92"/>
      <c r="BL125" s="92"/>
      <c r="BM125" s="92"/>
      <c r="BO125" s="92"/>
      <c r="BP125" s="92"/>
      <c r="BQ125" s="92"/>
      <c r="BR125" s="92"/>
      <c r="BS125" s="92"/>
      <c r="BU125" s="92"/>
      <c r="BV125" s="92"/>
      <c r="BW125" s="92"/>
      <c r="BX125" s="92"/>
      <c r="BY125" s="92"/>
      <c r="CA125" s="92"/>
      <c r="CB125" s="92"/>
      <c r="CC125" s="92"/>
      <c r="CD125" s="92"/>
      <c r="CE125" s="92"/>
      <c r="CG125" s="92"/>
      <c r="CH125" s="92"/>
      <c r="CI125" s="92"/>
      <c r="CJ125" s="92"/>
      <c r="CK125" s="92"/>
      <c r="CM125" s="92"/>
      <c r="CN125" s="92"/>
      <c r="CO125" s="92"/>
      <c r="CP125" s="92"/>
      <c r="CQ125" s="92"/>
      <c r="CS125" s="92"/>
      <c r="CT125" s="92"/>
      <c r="CU125" s="92"/>
      <c r="CV125" s="92"/>
      <c r="CW125" s="92"/>
      <c r="DD125" s="83"/>
      <c r="EA125" s="92"/>
      <c r="EB125" s="92"/>
      <c r="EC125" s="92"/>
      <c r="ED125" s="92"/>
      <c r="EG125"/>
      <c r="EH125"/>
      <c r="EK125" s="92"/>
      <c r="EL125" s="92"/>
      <c r="EM125" s="92"/>
      <c r="EN125" s="92"/>
    </row>
    <row r="126" spans="1:144" x14ac:dyDescent="0.2">
      <c r="A126" s="92" t="s">
        <v>1961</v>
      </c>
      <c r="B126" s="92"/>
      <c r="C126" s="92"/>
      <c r="D126" s="92">
        <f>D80</f>
        <v>0</v>
      </c>
      <c r="E126" s="154"/>
      <c r="F126" s="92"/>
      <c r="G126" s="92"/>
      <c r="H126" s="92"/>
      <c r="I126" s="92"/>
      <c r="J126" s="92"/>
      <c r="K126" s="92"/>
      <c r="M126" s="92" t="s">
        <v>1961</v>
      </c>
      <c r="N126" s="92"/>
      <c r="O126" s="92"/>
      <c r="P126" s="92">
        <f>P80</f>
        <v>0</v>
      </c>
      <c r="Q126" s="154"/>
      <c r="R126" s="92"/>
      <c r="S126" s="92"/>
      <c r="T126" s="92"/>
      <c r="U126" s="92"/>
      <c r="V126" s="92"/>
      <c r="W126" s="92"/>
      <c r="Y126" s="92" t="s">
        <v>1961</v>
      </c>
      <c r="Z126" s="92"/>
      <c r="AA126" s="92"/>
      <c r="AB126" s="92">
        <f>AB80</f>
        <v>52000</v>
      </c>
      <c r="AC126" s="92"/>
      <c r="AD126" s="92"/>
      <c r="AE126" s="92"/>
      <c r="AF126" s="92"/>
      <c r="AG126" s="92"/>
      <c r="AH126" s="92"/>
      <c r="AI126" s="92"/>
      <c r="AK126" s="92" t="s">
        <v>1961</v>
      </c>
      <c r="AL126" s="92"/>
      <c r="AM126" s="92"/>
      <c r="AN126" s="92">
        <f>AN80</f>
        <v>0</v>
      </c>
      <c r="AO126" s="92"/>
      <c r="AP126" s="92"/>
      <c r="AQ126" s="92"/>
      <c r="AR126" s="92"/>
      <c r="AS126" s="92"/>
      <c r="AT126" s="92"/>
      <c r="AU126" s="92"/>
      <c r="AW126" s="92" t="s">
        <v>1961</v>
      </c>
      <c r="AX126" s="92"/>
      <c r="AY126" s="92"/>
      <c r="AZ126" s="92">
        <f>AZ80</f>
        <v>0</v>
      </c>
      <c r="BA126" s="92"/>
      <c r="BB126" s="92"/>
      <c r="BC126" s="92"/>
      <c r="BD126" s="92"/>
      <c r="BE126" s="92"/>
      <c r="BF126" s="92"/>
      <c r="BG126" s="92"/>
      <c r="BI126" s="92"/>
      <c r="BJ126" s="92"/>
      <c r="BK126" s="92"/>
      <c r="BL126" s="92"/>
      <c r="BM126" s="92"/>
      <c r="BO126" s="92"/>
      <c r="BP126" s="92"/>
      <c r="BQ126" s="92"/>
      <c r="BR126" s="92"/>
      <c r="BS126" s="92"/>
      <c r="BU126" s="92"/>
      <c r="BV126" s="92"/>
      <c r="BW126" s="92"/>
      <c r="BX126" s="92"/>
      <c r="BY126" s="92"/>
      <c r="CA126" s="92"/>
      <c r="CB126" s="92"/>
      <c r="CC126" s="92"/>
      <c r="CD126" s="92"/>
      <c r="CE126" s="92"/>
      <c r="CG126" s="92"/>
      <c r="CH126" s="92"/>
      <c r="CI126" s="92"/>
      <c r="CJ126" s="92"/>
      <c r="CK126" s="92"/>
      <c r="CM126" s="92"/>
      <c r="CN126" s="92"/>
      <c r="CO126" s="92"/>
      <c r="CP126" s="92"/>
      <c r="CQ126" s="92"/>
      <c r="CS126" s="92"/>
      <c r="CT126" s="92"/>
      <c r="CU126" s="92"/>
      <c r="CV126" s="92"/>
      <c r="CW126" s="92"/>
      <c r="DD126" s="83"/>
      <c r="EA126" s="92"/>
      <c r="EB126" s="92"/>
      <c r="EC126" s="92"/>
      <c r="ED126" s="92"/>
      <c r="EG126"/>
      <c r="EH126"/>
      <c r="EK126" s="92"/>
      <c r="EL126" s="92"/>
      <c r="EM126" s="92"/>
      <c r="EN126" s="92"/>
    </row>
    <row r="127" spans="1:144" x14ac:dyDescent="0.2">
      <c r="A127" s="92" t="s">
        <v>1962</v>
      </c>
      <c r="B127" s="92"/>
      <c r="C127" s="92"/>
      <c r="D127" s="92">
        <f>ROUND((IF(D126&lt;0,0,IF(B63="S",VLOOKUP(D126,A7:E14,5,TRUE),0))),2)</f>
        <v>0</v>
      </c>
      <c r="E127" s="154"/>
      <c r="F127" s="92"/>
      <c r="G127" s="92"/>
      <c r="H127" s="92"/>
      <c r="I127" s="92"/>
      <c r="J127" s="92"/>
      <c r="K127" s="92"/>
      <c r="M127" s="92" t="s">
        <v>1962</v>
      </c>
      <c r="N127" s="92"/>
      <c r="O127" s="92"/>
      <c r="P127" s="92">
        <f>ROUND((IF(P126&lt;0,0,IF(N63="S",VLOOKUP(P126,M7:Q14,5,TRUE),0))),2)</f>
        <v>0</v>
      </c>
      <c r="Q127" s="154"/>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t="s">
        <v>1962</v>
      </c>
      <c r="AL127" s="92"/>
      <c r="AM127" s="92"/>
      <c r="AN127" s="92">
        <f>ROUND((IF($AN$126&lt;0,0,IF($AL$63="S",VLOOKUP($AN$126,AK$7:$AO$14,5,TRUE),0))),2)</f>
        <v>0</v>
      </c>
      <c r="AO127" s="92"/>
      <c r="AP127" s="92"/>
      <c r="AQ127" s="92"/>
      <c r="AR127" s="92"/>
      <c r="AS127" s="92"/>
      <c r="AT127" s="92"/>
      <c r="AU127" s="92"/>
      <c r="AW127" s="92" t="s">
        <v>1962</v>
      </c>
      <c r="AX127" s="92"/>
      <c r="AY127" s="92"/>
      <c r="AZ127" s="92">
        <f>ROUND((IF($AZ$126&lt;0,0,IF($AX$63="S",VLOOKUP($AZ$126,AW$7:$BA$14,5,TRUE),0))),2)</f>
        <v>0</v>
      </c>
      <c r="BA127" s="92"/>
      <c r="BB127" s="92"/>
      <c r="BC127" s="92"/>
      <c r="BD127" s="92"/>
      <c r="BE127" s="92"/>
      <c r="BF127" s="92"/>
      <c r="BG127" s="92"/>
      <c r="BI127" s="92"/>
      <c r="BJ127" s="92"/>
      <c r="BK127" s="92"/>
      <c r="BL127" s="92"/>
      <c r="BM127" s="92"/>
      <c r="BO127" s="92"/>
      <c r="BP127" s="92"/>
      <c r="BQ127" s="92"/>
      <c r="BR127" s="92"/>
      <c r="BS127" s="92"/>
      <c r="BU127" s="92"/>
      <c r="BV127" s="92"/>
      <c r="BW127" s="92"/>
      <c r="BX127" s="92"/>
      <c r="BY127" s="92"/>
      <c r="CA127" s="92"/>
      <c r="CB127" s="92"/>
      <c r="CC127" s="92"/>
      <c r="CD127" s="92"/>
      <c r="CE127" s="92"/>
      <c r="CG127" s="92"/>
      <c r="CH127" s="92"/>
      <c r="CI127" s="92"/>
      <c r="CJ127" s="92"/>
      <c r="CK127" s="92"/>
      <c r="CM127" s="92"/>
      <c r="CN127" s="92"/>
      <c r="CO127" s="92"/>
      <c r="CP127" s="92"/>
      <c r="CQ127" s="92"/>
      <c r="CS127" s="92"/>
      <c r="CT127" s="92"/>
      <c r="CU127" s="92"/>
      <c r="CV127" s="92"/>
      <c r="CW127" s="92"/>
      <c r="DD127" s="83"/>
      <c r="EA127" s="92"/>
      <c r="EB127" s="92"/>
      <c r="EC127" s="92"/>
      <c r="ED127" s="92"/>
      <c r="EG127"/>
      <c r="EH127"/>
      <c r="EK127" s="92"/>
      <c r="EL127" s="92"/>
      <c r="EM127" s="92"/>
      <c r="EN127" s="92"/>
    </row>
    <row r="128" spans="1:144" x14ac:dyDescent="0.2">
      <c r="A128" s="92" t="s">
        <v>1963</v>
      </c>
      <c r="B128" s="92"/>
      <c r="C128" s="92"/>
      <c r="D128" s="92">
        <f>ROUND((IF(D126&lt;0,0,IF(B63="M",VLOOKUP(D126,A21:E28,5,TRUE),0))),2)</f>
        <v>0</v>
      </c>
      <c r="E128" s="154"/>
      <c r="F128" s="92"/>
      <c r="G128" s="92"/>
      <c r="H128" s="92"/>
      <c r="I128" s="92"/>
      <c r="J128" s="92"/>
      <c r="K128" s="92"/>
      <c r="M128" s="92" t="s">
        <v>1963</v>
      </c>
      <c r="N128" s="92"/>
      <c r="O128" s="92"/>
      <c r="P128" s="92">
        <f>ROUND((IF(P126&lt;0,0,IF(N63="M",VLOOKUP(P126,M21:Q28,5,TRUE),0))),2)</f>
        <v>0</v>
      </c>
      <c r="Q128" s="154"/>
      <c r="R128" s="92"/>
      <c r="S128" s="92"/>
      <c r="T128" s="92"/>
      <c r="U128" s="92"/>
      <c r="V128" s="92"/>
      <c r="W128" s="92"/>
      <c r="Y128" s="92" t="s">
        <v>1963</v>
      </c>
      <c r="Z128" s="92"/>
      <c r="AA128" s="92"/>
      <c r="AB128" s="92">
        <f>ROUND((IF($AB$126&lt;0,0,IF($Z$63="M",VLOOKUP($AB$126,$Y$21:$AC$28,5,TRUE),0))),2)</f>
        <v>33550</v>
      </c>
      <c r="AC128" s="92"/>
      <c r="AD128" s="92"/>
      <c r="AE128" s="92"/>
      <c r="AF128" s="92"/>
      <c r="AG128" s="92"/>
      <c r="AH128" s="92"/>
      <c r="AI128" s="92"/>
      <c r="AK128" s="92" t="s">
        <v>1963</v>
      </c>
      <c r="AL128" s="92"/>
      <c r="AM128" s="92"/>
      <c r="AN128" s="92">
        <f>ROUND((IF($AN$126&lt;0,0,IF($AL$63="M",VLOOKUP($AN$126,$AK$21:$AO$28,5,TRUE),0))),2)</f>
        <v>0</v>
      </c>
      <c r="AO128" s="92"/>
      <c r="AP128" s="92"/>
      <c r="AQ128" s="92"/>
      <c r="AR128" s="92"/>
      <c r="AS128" s="92"/>
      <c r="AT128" s="92"/>
      <c r="AU128" s="92"/>
      <c r="AW128" s="92" t="s">
        <v>1963</v>
      </c>
      <c r="AX128" s="92"/>
      <c r="AY128" s="92"/>
      <c r="AZ128" s="92">
        <f>ROUND((IF($AZ$126&lt;0,0,IF($AX$63="M",VLOOKUP($AZ$126,$AW$21:$BA$28,5,TRUE),0))),2)</f>
        <v>0</v>
      </c>
      <c r="BA128" s="92"/>
      <c r="BB128" s="92"/>
      <c r="BC128" s="92"/>
      <c r="BD128" s="92"/>
      <c r="BE128" s="92"/>
      <c r="BF128" s="92"/>
      <c r="BG128" s="92"/>
      <c r="BI128" s="92"/>
      <c r="BJ128" s="92"/>
      <c r="BK128" s="92"/>
      <c r="BL128" s="92"/>
      <c r="BM128" s="92"/>
      <c r="BO128" s="92"/>
      <c r="BP128" s="92"/>
      <c r="BQ128" s="92"/>
      <c r="BR128" s="92"/>
      <c r="BS128" s="92"/>
      <c r="BU128" s="92"/>
      <c r="BV128" s="92"/>
      <c r="BW128" s="92"/>
      <c r="BX128" s="92"/>
      <c r="BY128" s="92"/>
      <c r="CA128" s="92"/>
      <c r="CB128" s="92"/>
      <c r="CC128" s="92"/>
      <c r="CD128" s="92"/>
      <c r="CE128" s="92"/>
      <c r="CG128" s="92"/>
      <c r="CH128" s="92"/>
      <c r="CI128" s="92"/>
      <c r="CJ128" s="92"/>
      <c r="CK128" s="92"/>
      <c r="CM128" s="92"/>
      <c r="CN128" s="92"/>
      <c r="CO128" s="92"/>
      <c r="CP128" s="92"/>
      <c r="CQ128" s="92"/>
      <c r="CS128" s="92"/>
      <c r="CT128" s="92"/>
      <c r="CU128" s="92"/>
      <c r="CV128" s="92"/>
      <c r="CW128" s="92"/>
      <c r="DD128" s="83"/>
      <c r="EA128" s="92"/>
      <c r="EB128" s="92"/>
      <c r="EC128" s="92"/>
      <c r="ED128" s="92"/>
      <c r="EG128"/>
      <c r="EH128"/>
      <c r="EK128" s="92"/>
      <c r="EL128" s="92"/>
      <c r="EM128" s="92"/>
      <c r="EN128" s="92"/>
    </row>
    <row r="129" spans="1:144" x14ac:dyDescent="0.2">
      <c r="A129" s="92" t="s">
        <v>1945</v>
      </c>
      <c r="B129" s="92"/>
      <c r="C129" s="92"/>
      <c r="D129" s="92">
        <f>ROUND((SUM(D127:D128)),2)</f>
        <v>0</v>
      </c>
      <c r="E129" s="154"/>
      <c r="F129" s="92"/>
      <c r="G129" s="92"/>
      <c r="H129" s="92"/>
      <c r="I129" s="92"/>
      <c r="J129" s="92"/>
      <c r="K129" s="92"/>
      <c r="M129" s="92" t="s">
        <v>1945</v>
      </c>
      <c r="N129" s="92"/>
      <c r="O129" s="92"/>
      <c r="P129" s="92">
        <f>ROUND((SUM(P127:P128)),2)</f>
        <v>0</v>
      </c>
      <c r="Q129" s="154"/>
      <c r="R129" s="92"/>
      <c r="S129" s="92"/>
      <c r="T129" s="92"/>
      <c r="U129" s="92"/>
      <c r="V129" s="92"/>
      <c r="W129" s="92"/>
      <c r="Y129" s="92" t="s">
        <v>1945</v>
      </c>
      <c r="Z129" s="92"/>
      <c r="AA129" s="92"/>
      <c r="AB129" s="92">
        <f>ROUND((SUM(AB127:AB128)),2)</f>
        <v>33550</v>
      </c>
      <c r="AC129" s="92"/>
      <c r="AD129" s="92"/>
      <c r="AE129" s="92"/>
      <c r="AF129" s="92"/>
      <c r="AG129" s="92"/>
      <c r="AH129" s="92"/>
      <c r="AI129" s="92"/>
      <c r="AK129" s="92" t="s">
        <v>1945</v>
      </c>
      <c r="AL129" s="92"/>
      <c r="AM129" s="92"/>
      <c r="AN129" s="92">
        <f>ROUND((SUM(AN127:AN128)),2)</f>
        <v>0</v>
      </c>
      <c r="AO129" s="92"/>
      <c r="AP129" s="92"/>
      <c r="AQ129" s="92"/>
      <c r="AR129" s="92"/>
      <c r="AS129" s="92"/>
      <c r="AT129" s="92"/>
      <c r="AU129" s="92"/>
      <c r="AW129" s="92" t="s">
        <v>1945</v>
      </c>
      <c r="AX129" s="92"/>
      <c r="AY129" s="92"/>
      <c r="AZ129" s="92">
        <f>ROUND((SUM(AZ127:AZ128)),2)</f>
        <v>0</v>
      </c>
      <c r="BA129" s="92"/>
      <c r="BB129" s="92"/>
      <c r="BC129" s="92"/>
      <c r="BD129" s="92"/>
      <c r="BE129" s="92"/>
      <c r="BF129" s="92"/>
      <c r="BG129" s="92"/>
      <c r="BI129" s="92"/>
      <c r="BJ129" s="92"/>
      <c r="BK129" s="92"/>
      <c r="BL129" s="92"/>
      <c r="BM129" s="92"/>
      <c r="BO129" s="92"/>
      <c r="BP129" s="92"/>
      <c r="BQ129" s="92"/>
      <c r="BR129" s="92"/>
      <c r="BS129" s="92"/>
      <c r="BU129" s="92"/>
      <c r="BV129" s="92"/>
      <c r="BW129" s="92"/>
      <c r="BX129" s="92"/>
      <c r="BY129" s="92"/>
      <c r="CA129" s="92"/>
      <c r="CB129" s="92"/>
      <c r="CC129" s="92"/>
      <c r="CD129" s="92"/>
      <c r="CE129" s="92"/>
      <c r="CG129" s="92"/>
      <c r="CH129" s="92"/>
      <c r="CI129" s="92"/>
      <c r="CJ129" s="92"/>
      <c r="CK129" s="92"/>
      <c r="CM129" s="92"/>
      <c r="CN129" s="92"/>
      <c r="CO129" s="92"/>
      <c r="CP129" s="92"/>
      <c r="CQ129" s="92"/>
      <c r="CS129" s="92"/>
      <c r="CT129" s="92"/>
      <c r="CU129" s="92"/>
      <c r="CV129" s="92"/>
      <c r="CW129" s="92"/>
      <c r="DD129" s="83"/>
      <c r="EA129" s="92"/>
      <c r="EB129" s="92"/>
      <c r="EC129" s="92"/>
      <c r="ED129" s="92"/>
      <c r="EG129"/>
      <c r="EH129"/>
      <c r="EK129" s="92"/>
      <c r="EL129" s="92"/>
      <c r="EM129" s="92"/>
      <c r="EN129" s="92"/>
    </row>
    <row r="130" spans="1:144" x14ac:dyDescent="0.2">
      <c r="A130" s="92" t="s">
        <v>1940</v>
      </c>
      <c r="B130" s="92"/>
      <c r="C130" s="92"/>
      <c r="D130" s="92">
        <f>ROUND((IF(D126&lt;0,0,IF(B63="S",VLOOKUP(D126,A7:E14,4,TRUE),0))),2)</f>
        <v>0</v>
      </c>
      <c r="E130" s="154"/>
      <c r="F130" s="92"/>
      <c r="G130" s="92"/>
      <c r="H130" s="92"/>
      <c r="I130" s="92"/>
      <c r="J130" s="92"/>
      <c r="K130" s="92"/>
      <c r="M130" s="92" t="s">
        <v>1940</v>
      </c>
      <c r="N130" s="92"/>
      <c r="O130" s="92"/>
      <c r="P130" s="92">
        <f>ROUND((IF(P126&lt;0,0,IF(N63="S",VLOOKUP(P126,M7:Q14,4,TRUE),0))),2)</f>
        <v>0</v>
      </c>
      <c r="Q130" s="154"/>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t="s">
        <v>1940</v>
      </c>
      <c r="AL130" s="92"/>
      <c r="AM130" s="92"/>
      <c r="AN130" s="92">
        <f>ROUND((IF($AN$126&lt;0,0,IF($AL$63="S",VLOOKUP($AN$126,$AK$7:$AO$14,4,TRUE),0))),2)</f>
        <v>0</v>
      </c>
      <c r="AO130" s="92"/>
      <c r="AP130" s="92"/>
      <c r="AQ130" s="92"/>
      <c r="AR130" s="92"/>
      <c r="AS130" s="92"/>
      <c r="AT130" s="92"/>
      <c r="AU130" s="92"/>
      <c r="AW130" s="92" t="s">
        <v>1940</v>
      </c>
      <c r="AX130" s="92"/>
      <c r="AY130" s="92"/>
      <c r="AZ130" s="92">
        <f>ROUND((IF($AZ$126&lt;0,0,IF($AX$63="S",VLOOKUP($AZ$126,$AW$7:$BA$14,4,TRUE),0))),2)</f>
        <v>0</v>
      </c>
      <c r="BA130" s="92"/>
      <c r="BB130" s="92"/>
      <c r="BC130" s="92"/>
      <c r="BD130" s="92"/>
      <c r="BE130" s="92"/>
      <c r="BF130" s="92"/>
      <c r="BG130" s="92"/>
      <c r="BI130" s="92"/>
      <c r="BJ130" s="92"/>
      <c r="BK130" s="92"/>
      <c r="BL130" s="92"/>
      <c r="BM130" s="92"/>
      <c r="BO130" s="92"/>
      <c r="BP130" s="92"/>
      <c r="BQ130" s="92"/>
      <c r="BR130" s="92"/>
      <c r="BS130" s="92"/>
      <c r="BU130" s="92"/>
      <c r="BV130" s="92"/>
      <c r="BW130" s="92"/>
      <c r="BX130" s="92"/>
      <c r="BY130" s="92"/>
      <c r="CA130" s="92"/>
      <c r="CB130" s="92"/>
      <c r="CC130" s="92"/>
      <c r="CD130" s="92"/>
      <c r="CE130" s="92"/>
      <c r="CG130" s="92"/>
      <c r="CH130" s="92"/>
      <c r="CI130" s="92"/>
      <c r="CJ130" s="92"/>
      <c r="CK130" s="92"/>
      <c r="CM130" s="92"/>
      <c r="CN130" s="92"/>
      <c r="CO130" s="92"/>
      <c r="CP130" s="92"/>
      <c r="CQ130" s="92"/>
      <c r="CS130" s="92"/>
      <c r="CT130" s="92"/>
      <c r="CU130" s="92"/>
      <c r="CV130" s="92"/>
      <c r="CW130" s="92"/>
      <c r="DD130" s="83"/>
      <c r="EA130" s="92"/>
      <c r="EB130" s="92"/>
      <c r="EC130" s="92"/>
      <c r="ED130" s="92"/>
      <c r="EG130"/>
      <c r="EH130"/>
      <c r="EK130" s="92"/>
      <c r="EL130" s="92"/>
      <c r="EM130" s="92"/>
      <c r="EN130" s="92"/>
    </row>
    <row r="131" spans="1:144" x14ac:dyDescent="0.2">
      <c r="A131" s="92" t="s">
        <v>1939</v>
      </c>
      <c r="B131" s="92"/>
      <c r="C131" s="92"/>
      <c r="D131" s="92">
        <f>ROUND((IF(D126&lt;0,0,IF(B63="M",VLOOKUP(D126,A21:E28,4,TRUE),0))),2)</f>
        <v>0</v>
      </c>
      <c r="E131" s="154"/>
      <c r="F131" s="92"/>
      <c r="G131" s="92"/>
      <c r="H131" s="92"/>
      <c r="I131" s="92"/>
      <c r="J131" s="92"/>
      <c r="K131" s="92"/>
      <c r="M131" s="92" t="s">
        <v>1939</v>
      </c>
      <c r="N131" s="92"/>
      <c r="O131" s="92"/>
      <c r="P131" s="92">
        <f>ROUND((IF(P126&lt;0,0,IF(N63="M",VLOOKUP(P126,M21:Q28,4,TRUE),0))),2)</f>
        <v>0</v>
      </c>
      <c r="Q131" s="154"/>
      <c r="R131" s="92"/>
      <c r="S131" s="92"/>
      <c r="T131" s="92"/>
      <c r="U131" s="92"/>
      <c r="V131" s="92"/>
      <c r="W131" s="92"/>
      <c r="Y131" s="92" t="s">
        <v>1939</v>
      </c>
      <c r="Z131" s="92"/>
      <c r="AA131" s="92"/>
      <c r="AB131" s="92">
        <f>ROUND((IF($AB$126&lt;0,0,IF($Z$63="M",VLOOKUP($AB$126,$Y$21:$AC$28,4,TRUE),0))),2)</f>
        <v>0.12</v>
      </c>
      <c r="AC131" s="92"/>
      <c r="AD131" s="92"/>
      <c r="AE131" s="92"/>
      <c r="AF131" s="92"/>
      <c r="AG131" s="92"/>
      <c r="AH131" s="92"/>
      <c r="AI131" s="92"/>
      <c r="AK131" s="92" t="s">
        <v>1939</v>
      </c>
      <c r="AL131" s="92"/>
      <c r="AM131" s="92"/>
      <c r="AN131" s="92">
        <f>ROUND((IF($AN$126&lt;0,0,IF($AL$63="M",VLOOKUP($AN$126,$AK$21:$AO$28,4,TRUE),0))),2)</f>
        <v>0</v>
      </c>
      <c r="AO131" s="92"/>
      <c r="AP131" s="92"/>
      <c r="AQ131" s="92"/>
      <c r="AR131" s="92"/>
      <c r="AS131" s="92"/>
      <c r="AT131" s="92"/>
      <c r="AU131" s="92"/>
      <c r="AW131" s="92" t="s">
        <v>1939</v>
      </c>
      <c r="AX131" s="92"/>
      <c r="AY131" s="92"/>
      <c r="AZ131" s="92">
        <f>ROUND((IF($AZ$126&lt;0,0,IF($AX$63="M",VLOOKUP($AZ$126,$AW$21:$BA$28,4,TRUE),0))),2)</f>
        <v>0</v>
      </c>
      <c r="BA131" s="92"/>
      <c r="BB131" s="92"/>
      <c r="BC131" s="92"/>
      <c r="BD131" s="92"/>
      <c r="BE131" s="92"/>
      <c r="BF131" s="92"/>
      <c r="BG131" s="92"/>
      <c r="BI131" s="92"/>
      <c r="BJ131" s="92"/>
      <c r="BK131" s="92"/>
      <c r="BL131" s="92"/>
      <c r="BM131" s="92"/>
      <c r="BO131" s="92"/>
      <c r="BP131" s="92"/>
      <c r="BQ131" s="92"/>
      <c r="BR131" s="92"/>
      <c r="BS131" s="92"/>
      <c r="BU131" s="92"/>
      <c r="BV131" s="92"/>
      <c r="BW131" s="92"/>
      <c r="BX131" s="92"/>
      <c r="BY131" s="92"/>
      <c r="CA131" s="92"/>
      <c r="CB131" s="92"/>
      <c r="CC131" s="92"/>
      <c r="CD131" s="92"/>
      <c r="CE131" s="92"/>
      <c r="CG131" s="92"/>
      <c r="CH131" s="92"/>
      <c r="CI131" s="92"/>
      <c r="CJ131" s="92"/>
      <c r="CK131" s="92"/>
      <c r="CM131" s="92"/>
      <c r="CN131" s="92"/>
      <c r="CO131" s="92"/>
      <c r="CP131" s="92"/>
      <c r="CQ131" s="92"/>
      <c r="CS131" s="92"/>
      <c r="CT131" s="92"/>
      <c r="CU131" s="92"/>
      <c r="CV131" s="92"/>
      <c r="CW131" s="92"/>
      <c r="DD131" s="83"/>
      <c r="EA131" s="92"/>
      <c r="EB131" s="92"/>
      <c r="EC131" s="92"/>
      <c r="ED131" s="92"/>
      <c r="EG131"/>
      <c r="EH131"/>
      <c r="EK131" s="92"/>
      <c r="EL131" s="92"/>
      <c r="EM131" s="92"/>
      <c r="EN131" s="92"/>
    </row>
    <row r="132" spans="1:144" x14ac:dyDescent="0.2">
      <c r="A132" s="92"/>
      <c r="B132" s="92"/>
      <c r="C132" s="92"/>
      <c r="D132" s="310">
        <f>ROUND((SUM(D130:D131)),2)</f>
        <v>0</v>
      </c>
      <c r="E132" s="154"/>
      <c r="F132" s="92"/>
      <c r="G132" s="92"/>
      <c r="H132" s="92"/>
      <c r="I132" s="92"/>
      <c r="J132" s="92"/>
      <c r="K132" s="92"/>
      <c r="M132" s="92"/>
      <c r="N132" s="92"/>
      <c r="O132" s="92"/>
      <c r="P132" s="310">
        <f>ROUND((SUM(P130:P131)),2)</f>
        <v>0</v>
      </c>
      <c r="Q132" s="154"/>
      <c r="R132" s="92"/>
      <c r="S132" s="92"/>
      <c r="T132" s="92"/>
      <c r="U132" s="92"/>
      <c r="V132" s="92"/>
      <c r="W132" s="92"/>
      <c r="Y132" s="92"/>
      <c r="Z132" s="92"/>
      <c r="AA132" s="92"/>
      <c r="AB132" s="310">
        <f>ROUND((SUM(AB130:AB131)),2)</f>
        <v>0.12</v>
      </c>
      <c r="AC132" s="92"/>
      <c r="AD132" s="92"/>
      <c r="AE132" s="92"/>
      <c r="AF132" s="92"/>
      <c r="AG132" s="92"/>
      <c r="AH132" s="92"/>
      <c r="AI132" s="92"/>
      <c r="AK132" s="92"/>
      <c r="AL132" s="92"/>
      <c r="AM132" s="92"/>
      <c r="AN132" s="310">
        <f>ROUND((SUM(AN130:AN131)),2)</f>
        <v>0</v>
      </c>
      <c r="AO132" s="92"/>
      <c r="AP132" s="92"/>
      <c r="AQ132" s="92"/>
      <c r="AR132" s="92"/>
      <c r="AS132" s="92"/>
      <c r="AT132" s="92"/>
      <c r="AU132" s="92"/>
      <c r="AW132" s="92"/>
      <c r="AX132" s="92"/>
      <c r="AY132" s="92"/>
      <c r="AZ132" s="310">
        <f>ROUND((SUM(AZ130:AZ131)),2)</f>
        <v>0</v>
      </c>
      <c r="BA132" s="92"/>
      <c r="BB132" s="92"/>
      <c r="BC132" s="92"/>
      <c r="BD132" s="92"/>
      <c r="BE132" s="92"/>
      <c r="BF132" s="92"/>
      <c r="BG132" s="92"/>
      <c r="BI132" s="92"/>
      <c r="BJ132" s="92"/>
      <c r="BK132" s="92"/>
      <c r="BL132" s="92"/>
      <c r="BM132" s="92"/>
      <c r="BO132" s="92"/>
      <c r="BP132" s="92"/>
      <c r="BQ132" s="92"/>
      <c r="BR132" s="92"/>
      <c r="BS132" s="92"/>
      <c r="BU132" s="92"/>
      <c r="BV132" s="92"/>
      <c r="BW132" s="92"/>
      <c r="BX132" s="92"/>
      <c r="BY132" s="92"/>
      <c r="CA132" s="92"/>
      <c r="CB132" s="92"/>
      <c r="CC132" s="92"/>
      <c r="CD132" s="92"/>
      <c r="CE132" s="92"/>
      <c r="CG132" s="92"/>
      <c r="CH132" s="92"/>
      <c r="CI132" s="92"/>
      <c r="CJ132" s="92"/>
      <c r="CK132" s="92"/>
      <c r="CM132" s="92"/>
      <c r="CN132" s="92"/>
      <c r="CO132" s="92"/>
      <c r="CP132" s="92"/>
      <c r="CQ132" s="92"/>
      <c r="CS132" s="92"/>
      <c r="CT132" s="92"/>
      <c r="CU132" s="92"/>
      <c r="CV132" s="92"/>
      <c r="CW132" s="92"/>
      <c r="DD132" s="83"/>
      <c r="EA132" s="92"/>
      <c r="EB132" s="92"/>
      <c r="EC132" s="92"/>
      <c r="ED132" s="92"/>
      <c r="EG132"/>
      <c r="EH132"/>
      <c r="EK132" s="92"/>
      <c r="EL132" s="92"/>
      <c r="EM132" s="92"/>
      <c r="EN132" s="92"/>
    </row>
    <row r="133" spans="1:144" x14ac:dyDescent="0.2">
      <c r="A133" s="92" t="s">
        <v>1964</v>
      </c>
      <c r="B133" s="92"/>
      <c r="C133" s="92"/>
      <c r="D133" s="92">
        <f>ROUND((D126-D129),2)</f>
        <v>0</v>
      </c>
      <c r="E133" s="154"/>
      <c r="F133" s="92"/>
      <c r="G133" s="92"/>
      <c r="H133" s="92"/>
      <c r="I133" s="92"/>
      <c r="J133" s="92"/>
      <c r="K133" s="92"/>
      <c r="M133" s="92" t="s">
        <v>1964</v>
      </c>
      <c r="N133" s="92"/>
      <c r="O133" s="92"/>
      <c r="P133" s="92">
        <f>ROUND((P126-P129),2)</f>
        <v>0</v>
      </c>
      <c r="Q133" s="154"/>
      <c r="R133" s="92"/>
      <c r="S133" s="92"/>
      <c r="T133" s="92"/>
      <c r="U133" s="92"/>
      <c r="V133" s="92"/>
      <c r="W133" s="92"/>
      <c r="Y133" s="92" t="s">
        <v>1964</v>
      </c>
      <c r="Z133" s="92"/>
      <c r="AA133" s="92"/>
      <c r="AB133" s="92">
        <f>ROUND((AB126-AB129),2)</f>
        <v>18450</v>
      </c>
      <c r="AC133" s="92"/>
      <c r="AD133" s="92"/>
      <c r="AE133" s="92"/>
      <c r="AF133" s="92"/>
      <c r="AG133" s="92"/>
      <c r="AH133" s="92"/>
      <c r="AI133" s="92"/>
      <c r="AK133" s="92" t="s">
        <v>1964</v>
      </c>
      <c r="AL133" s="92"/>
      <c r="AM133" s="92"/>
      <c r="AN133" s="92">
        <f>ROUND((AN126-AN129),2)</f>
        <v>0</v>
      </c>
      <c r="AO133" s="92"/>
      <c r="AP133" s="92"/>
      <c r="AQ133" s="92"/>
      <c r="AR133" s="92"/>
      <c r="AS133" s="92"/>
      <c r="AT133" s="92"/>
      <c r="AU133" s="92"/>
      <c r="AW133" s="92" t="s">
        <v>1964</v>
      </c>
      <c r="AX133" s="92"/>
      <c r="AY133" s="92"/>
      <c r="AZ133" s="92">
        <f>ROUND((AZ126-AZ129),2)</f>
        <v>0</v>
      </c>
      <c r="BA133" s="92"/>
      <c r="BB133" s="92"/>
      <c r="BC133" s="92"/>
      <c r="BD133" s="92"/>
      <c r="BE133" s="92"/>
      <c r="BF133" s="92"/>
      <c r="BG133" s="92"/>
      <c r="BI133" s="92"/>
      <c r="BJ133" s="92"/>
      <c r="BK133" s="92"/>
      <c r="BL133" s="92"/>
      <c r="BM133" s="92"/>
      <c r="BO133" s="92"/>
      <c r="BP133" s="92"/>
      <c r="BQ133" s="92"/>
      <c r="BR133" s="92"/>
      <c r="BS133" s="92"/>
      <c r="BU133" s="92"/>
      <c r="BV133" s="92"/>
      <c r="BW133" s="92"/>
      <c r="BX133" s="92"/>
      <c r="BY133" s="92"/>
      <c r="CA133" s="92"/>
      <c r="CB133" s="92"/>
      <c r="CC133" s="92"/>
      <c r="CD133" s="92"/>
      <c r="CE133" s="92"/>
      <c r="CG133" s="92"/>
      <c r="CH133" s="92"/>
      <c r="CI133" s="92"/>
      <c r="CJ133" s="92"/>
      <c r="CK133" s="92"/>
      <c r="CM133" s="92"/>
      <c r="CN133" s="92"/>
      <c r="CO133" s="92"/>
      <c r="CP133" s="92"/>
      <c r="CQ133" s="92"/>
      <c r="CS133" s="92"/>
      <c r="CT133" s="92"/>
      <c r="CU133" s="92"/>
      <c r="CV133" s="92"/>
      <c r="CW133" s="92"/>
      <c r="DD133" s="83"/>
      <c r="EA133" s="92"/>
      <c r="EB133" s="92"/>
      <c r="EC133" s="92"/>
      <c r="ED133" s="92"/>
      <c r="EG133"/>
      <c r="EH133"/>
      <c r="EK133" s="92"/>
      <c r="EL133" s="92"/>
      <c r="EM133" s="92"/>
      <c r="EN133" s="92"/>
    </row>
    <row r="134" spans="1:144" x14ac:dyDescent="0.2">
      <c r="A134" s="92" t="s">
        <v>1965</v>
      </c>
      <c r="B134" s="92"/>
      <c r="C134" s="92"/>
      <c r="D134" s="92">
        <f>ROUND((D133*D132),2)</f>
        <v>0</v>
      </c>
      <c r="E134" s="154"/>
      <c r="F134" s="92"/>
      <c r="G134" s="92"/>
      <c r="H134" s="92"/>
      <c r="I134" s="92"/>
      <c r="J134" s="92"/>
      <c r="K134" s="92"/>
      <c r="M134" s="92" t="s">
        <v>1965</v>
      </c>
      <c r="N134" s="92"/>
      <c r="O134" s="92"/>
      <c r="P134" s="92">
        <f>ROUND((P133*P132),2)</f>
        <v>0</v>
      </c>
      <c r="Q134" s="154"/>
      <c r="R134" s="92"/>
      <c r="S134" s="92"/>
      <c r="T134" s="92"/>
      <c r="U134" s="92"/>
      <c r="V134" s="92"/>
      <c r="W134" s="92"/>
      <c r="Y134" s="92" t="s">
        <v>1965</v>
      </c>
      <c r="Z134" s="92"/>
      <c r="AA134" s="92"/>
      <c r="AB134" s="92">
        <f>ROUND((AB133*AB132),2)</f>
        <v>2214</v>
      </c>
      <c r="AC134" s="92"/>
      <c r="AD134" s="92"/>
      <c r="AE134" s="92"/>
      <c r="AF134" s="92"/>
      <c r="AG134" s="92"/>
      <c r="AH134" s="92"/>
      <c r="AI134" s="92"/>
      <c r="AK134" s="92" t="s">
        <v>1965</v>
      </c>
      <c r="AL134" s="92"/>
      <c r="AM134" s="92"/>
      <c r="AN134" s="92">
        <f>ROUND((AN133*AN132),2)</f>
        <v>0</v>
      </c>
      <c r="AO134" s="92"/>
      <c r="AP134" s="92"/>
      <c r="AQ134" s="92"/>
      <c r="AR134" s="92"/>
      <c r="AS134" s="92"/>
      <c r="AT134" s="92"/>
      <c r="AU134" s="92"/>
      <c r="AW134" s="92" t="s">
        <v>1965</v>
      </c>
      <c r="AX134" s="92"/>
      <c r="AY134" s="92"/>
      <c r="AZ134" s="92">
        <f>ROUND((AZ133*AZ132),2)</f>
        <v>0</v>
      </c>
      <c r="BA134" s="92"/>
      <c r="BB134" s="92"/>
      <c r="BC134" s="92"/>
      <c r="BD134" s="92"/>
      <c r="BE134" s="92"/>
      <c r="BF134" s="92"/>
      <c r="BG134" s="92"/>
      <c r="BI134" s="92"/>
      <c r="BJ134" s="92"/>
      <c r="BK134" s="92"/>
      <c r="BL134" s="92"/>
      <c r="BM134" s="92"/>
      <c r="BO134" s="92"/>
      <c r="BP134" s="92"/>
      <c r="BQ134" s="92"/>
      <c r="BR134" s="92"/>
      <c r="BS134" s="92"/>
      <c r="BU134" s="92"/>
      <c r="BV134" s="92"/>
      <c r="BW134" s="92"/>
      <c r="BX134" s="92"/>
      <c r="BY134" s="92"/>
      <c r="CA134" s="92"/>
      <c r="CB134" s="92"/>
      <c r="CC134" s="92"/>
      <c r="CD134" s="92"/>
      <c r="CE134" s="92"/>
      <c r="CG134" s="92"/>
      <c r="CH134" s="92"/>
      <c r="CI134" s="92"/>
      <c r="CJ134" s="92"/>
      <c r="CK134" s="92"/>
      <c r="CM134" s="92"/>
      <c r="CN134" s="92"/>
      <c r="CO134" s="92"/>
      <c r="CP134" s="92"/>
      <c r="CQ134" s="92"/>
      <c r="CS134" s="92"/>
      <c r="CT134" s="92"/>
      <c r="CU134" s="92"/>
      <c r="CV134" s="92"/>
      <c r="CW134" s="92"/>
      <c r="DD134" s="83"/>
      <c r="EA134" s="92"/>
      <c r="EB134" s="92"/>
      <c r="EC134" s="92"/>
      <c r="ED134" s="92"/>
      <c r="EG134"/>
      <c r="EH134"/>
      <c r="EK134" s="92"/>
      <c r="EL134" s="92"/>
      <c r="EM134" s="92"/>
      <c r="EN134" s="92"/>
    </row>
    <row r="135" spans="1:144" x14ac:dyDescent="0.2">
      <c r="A135" s="92" t="s">
        <v>1941</v>
      </c>
      <c r="B135" s="92"/>
      <c r="C135" s="92"/>
      <c r="D135" s="92">
        <f>ROUND((IF(D126&lt;0,0,IF(B63="S",VLOOKUP(D126,A7:E14,3,TRUE),0))),2)</f>
        <v>0</v>
      </c>
      <c r="E135" s="154"/>
      <c r="F135" s="92"/>
      <c r="G135" s="92"/>
      <c r="H135" s="92"/>
      <c r="I135" s="92"/>
      <c r="J135" s="92"/>
      <c r="K135" s="92"/>
      <c r="M135" s="92" t="s">
        <v>1941</v>
      </c>
      <c r="N135" s="92"/>
      <c r="O135" s="92"/>
      <c r="P135" s="92">
        <f>ROUND((IF(P126&lt;0,0,IF(N63="S",VLOOKUP(P126,M7:Q14,3,TRUE),0))),2)</f>
        <v>0</v>
      </c>
      <c r="Q135" s="154"/>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t="s">
        <v>1941</v>
      </c>
      <c r="AL135" s="92"/>
      <c r="AM135" s="92"/>
      <c r="AN135" s="92">
        <f>ROUND((IF($AN$126&lt;0,0,IF($AL$63="S",VLOOKUP($AN$126,$AK$7:$AO14,3,TRUE),0))),2)</f>
        <v>0</v>
      </c>
      <c r="AO135" s="92"/>
      <c r="AP135" s="92"/>
      <c r="AQ135" s="92"/>
      <c r="AR135" s="92"/>
      <c r="AS135" s="92"/>
      <c r="AT135" s="92"/>
      <c r="AU135" s="92"/>
      <c r="AW135" s="92" t="s">
        <v>1941</v>
      </c>
      <c r="AX135" s="92"/>
      <c r="AY135" s="92"/>
      <c r="AZ135" s="92">
        <f>ROUND((IF($AZ$126&lt;0,0,IF($AX$63="S",VLOOKUP($AZ$126,$AW$7:$BA14,3,TRUE),0))),2)</f>
        <v>0</v>
      </c>
      <c r="BA135" s="92"/>
      <c r="BB135" s="92"/>
      <c r="BC135" s="92"/>
      <c r="BD135" s="92"/>
      <c r="BE135" s="92"/>
      <c r="BF135" s="92"/>
      <c r="BG135" s="92"/>
      <c r="BI135" s="92"/>
      <c r="BJ135" s="92"/>
      <c r="BK135" s="92"/>
      <c r="BL135" s="92"/>
      <c r="BM135" s="92"/>
      <c r="BO135" s="92"/>
      <c r="BP135" s="92"/>
      <c r="BQ135" s="92"/>
      <c r="BR135" s="92"/>
      <c r="BS135" s="92"/>
      <c r="BU135" s="92"/>
      <c r="BV135" s="92"/>
      <c r="BW135" s="92"/>
      <c r="BX135" s="92"/>
      <c r="BY135" s="92"/>
      <c r="CA135" s="92"/>
      <c r="CB135" s="92"/>
      <c r="CC135" s="92"/>
      <c r="CD135" s="92"/>
      <c r="CE135" s="92"/>
      <c r="CG135" s="92"/>
      <c r="CH135" s="92"/>
      <c r="CI135" s="92"/>
      <c r="CJ135" s="92"/>
      <c r="CK135" s="92"/>
      <c r="CM135" s="92"/>
      <c r="CN135" s="92"/>
      <c r="CO135" s="92"/>
      <c r="CP135" s="92"/>
      <c r="CQ135" s="92"/>
      <c r="CS135" s="92"/>
      <c r="CT135" s="92"/>
      <c r="CU135" s="92"/>
      <c r="CV135" s="92"/>
      <c r="CW135" s="92"/>
      <c r="DD135" s="83"/>
      <c r="EA135" s="92"/>
      <c r="EB135" s="92"/>
      <c r="EC135" s="92"/>
      <c r="ED135" s="92"/>
      <c r="EG135"/>
      <c r="EH135"/>
      <c r="EK135" s="92"/>
      <c r="EL135" s="92"/>
      <c r="EM135" s="92"/>
      <c r="EN135" s="92"/>
    </row>
    <row r="136" spans="1:144" x14ac:dyDescent="0.2">
      <c r="A136" s="92" t="s">
        <v>1942</v>
      </c>
      <c r="B136" s="92"/>
      <c r="C136" s="92"/>
      <c r="D136" s="92">
        <f>ROUND((IF(D126&lt;0,0,IF(B63="M",VLOOKUP(D126,A21:E28,3,TRUE),0))),2)</f>
        <v>0</v>
      </c>
      <c r="E136" s="154"/>
      <c r="F136" s="92"/>
      <c r="G136" s="92"/>
      <c r="H136" s="92"/>
      <c r="I136" s="92"/>
      <c r="J136" s="92"/>
      <c r="K136" s="92"/>
      <c r="M136" s="92" t="s">
        <v>1942</v>
      </c>
      <c r="N136" s="92"/>
      <c r="O136" s="92"/>
      <c r="P136" s="92">
        <f>ROUND((IF(P126&lt;0,0,IF(N63="M",VLOOKUP(P126,M21:Q28,3,TRUE),0))),2)</f>
        <v>0</v>
      </c>
      <c r="Q136" s="154"/>
      <c r="R136" s="92"/>
      <c r="S136" s="92"/>
      <c r="T136" s="92"/>
      <c r="U136" s="92"/>
      <c r="V136" s="92"/>
      <c r="W136" s="92"/>
      <c r="Y136" s="92" t="s">
        <v>1942</v>
      </c>
      <c r="Z136" s="92"/>
      <c r="AA136" s="92"/>
      <c r="AB136" s="92">
        <f>ROUND((IF($AB$126&lt;0,0,IF($Z$63="M",VLOOKUP($AB$126,$Y$21:$AC$28,3,TRUE),0))),2)</f>
        <v>2055</v>
      </c>
      <c r="AC136" s="92"/>
      <c r="AD136" s="92"/>
      <c r="AE136" s="92"/>
      <c r="AF136" s="92"/>
      <c r="AG136" s="92"/>
      <c r="AH136" s="92"/>
      <c r="AI136" s="92"/>
      <c r="AK136" s="92" t="s">
        <v>1942</v>
      </c>
      <c r="AL136" s="92"/>
      <c r="AM136" s="92"/>
      <c r="AN136" s="92">
        <f>ROUND((IF($AN$126&lt;0,0,IF($AL$63="M",VLOOKUP($AN$126,$AK$21:$AO$28,3,TRUE),0))),2)</f>
        <v>0</v>
      </c>
      <c r="AO136" s="92"/>
      <c r="AP136" s="92"/>
      <c r="AQ136" s="92"/>
      <c r="AR136" s="92"/>
      <c r="AS136" s="92"/>
      <c r="AT136" s="92"/>
      <c r="AU136" s="92"/>
      <c r="AW136" s="92" t="s">
        <v>1942</v>
      </c>
      <c r="AX136" s="92"/>
      <c r="AY136" s="92"/>
      <c r="AZ136" s="92">
        <f>ROUND((IF($AZ$126&lt;0,0,IF($AX$63="M",VLOOKUP($AZ$126,$AW$21:$BA$28,3,TRUE),0))),2)</f>
        <v>0</v>
      </c>
      <c r="BA136" s="92"/>
      <c r="BB136" s="92"/>
      <c r="BC136" s="92"/>
      <c r="BD136" s="92"/>
      <c r="BE136" s="92"/>
      <c r="BF136" s="92"/>
      <c r="BG136" s="92"/>
      <c r="BI136" s="92"/>
      <c r="BJ136" s="92"/>
      <c r="BK136" s="92"/>
      <c r="BL136" s="92"/>
      <c r="BM136" s="92"/>
      <c r="BO136" s="92"/>
      <c r="BP136" s="92"/>
      <c r="BQ136" s="92"/>
      <c r="BR136" s="92"/>
      <c r="BS136" s="92"/>
      <c r="BU136" s="92"/>
      <c r="BV136" s="92"/>
      <c r="BW136" s="92"/>
      <c r="BX136" s="92"/>
      <c r="BY136" s="92"/>
      <c r="CA136" s="92"/>
      <c r="CB136" s="92"/>
      <c r="CC136" s="92"/>
      <c r="CD136" s="92"/>
      <c r="CE136" s="92"/>
      <c r="CG136" s="92"/>
      <c r="CH136" s="92"/>
      <c r="CI136" s="92"/>
      <c r="CJ136" s="92"/>
      <c r="CK136" s="92"/>
      <c r="CM136" s="92"/>
      <c r="CN136" s="92"/>
      <c r="CO136" s="92"/>
      <c r="CP136" s="92"/>
      <c r="CQ136" s="92"/>
      <c r="CS136" s="92"/>
      <c r="CT136" s="92"/>
      <c r="CU136" s="92"/>
      <c r="CV136" s="92"/>
      <c r="CW136" s="92"/>
      <c r="DD136" s="83"/>
      <c r="EA136" s="92"/>
      <c r="EB136" s="92"/>
      <c r="EC136" s="92"/>
      <c r="ED136" s="92"/>
      <c r="EG136"/>
      <c r="EH136"/>
      <c r="EK136" s="92"/>
      <c r="EL136" s="92"/>
      <c r="EM136" s="92"/>
      <c r="EN136" s="92"/>
    </row>
    <row r="137" spans="1:144" x14ac:dyDescent="0.2">
      <c r="A137" s="92" t="s">
        <v>1947</v>
      </c>
      <c r="B137" s="92"/>
      <c r="C137" s="92"/>
      <c r="D137" s="92">
        <f>ROUND((SUM(D134:D136)),2)</f>
        <v>0</v>
      </c>
      <c r="E137" s="154"/>
      <c r="F137" s="92"/>
      <c r="G137" s="92"/>
      <c r="H137" s="92"/>
      <c r="I137" s="92"/>
      <c r="J137" s="92"/>
      <c r="K137" s="92"/>
      <c r="M137" s="92" t="s">
        <v>1947</v>
      </c>
      <c r="N137" s="92"/>
      <c r="O137" s="92"/>
      <c r="P137" s="92">
        <f>ROUND((SUM(P134:P136)),2)</f>
        <v>0</v>
      </c>
      <c r="Q137" s="154"/>
      <c r="R137" s="92"/>
      <c r="S137" s="92"/>
      <c r="T137" s="92"/>
      <c r="U137" s="92"/>
      <c r="V137" s="92"/>
      <c r="W137" s="92"/>
      <c r="Y137" s="92" t="s">
        <v>1947</v>
      </c>
      <c r="Z137" s="92"/>
      <c r="AA137" s="92"/>
      <c r="AB137" s="92">
        <f>ROUND((SUM(AB134:AB136)),2)</f>
        <v>4269</v>
      </c>
      <c r="AC137" s="92"/>
      <c r="AD137" s="92"/>
      <c r="AE137" s="92"/>
      <c r="AF137" s="92"/>
      <c r="AG137" s="92"/>
      <c r="AH137" s="92"/>
      <c r="AI137" s="92"/>
      <c r="AK137" s="92" t="s">
        <v>1947</v>
      </c>
      <c r="AL137" s="92"/>
      <c r="AM137" s="92"/>
      <c r="AN137" s="92">
        <f>ROUND((SUM(AN134:AN136)),2)</f>
        <v>0</v>
      </c>
      <c r="AO137" s="92"/>
      <c r="AP137" s="92"/>
      <c r="AQ137" s="92"/>
      <c r="AR137" s="92"/>
      <c r="AS137" s="92"/>
      <c r="AT137" s="92"/>
      <c r="AU137" s="92"/>
      <c r="AW137" s="92" t="s">
        <v>1947</v>
      </c>
      <c r="AX137" s="92"/>
      <c r="AY137" s="92"/>
      <c r="AZ137" s="92">
        <f>ROUND((SUM(AZ134:AZ136)),2)</f>
        <v>0</v>
      </c>
      <c r="BA137" s="92"/>
      <c r="BB137" s="92"/>
      <c r="BC137" s="92"/>
      <c r="BD137" s="92"/>
      <c r="BE137" s="92"/>
      <c r="BF137" s="92"/>
      <c r="BG137" s="92"/>
      <c r="BI137" s="92"/>
      <c r="BJ137" s="92"/>
      <c r="BK137" s="92"/>
      <c r="BL137" s="92"/>
      <c r="BM137" s="92"/>
      <c r="BO137" s="92"/>
      <c r="BP137" s="92"/>
      <c r="BQ137" s="92"/>
      <c r="BR137" s="92"/>
      <c r="BS137" s="92"/>
      <c r="BU137" s="92"/>
      <c r="BV137" s="92"/>
      <c r="BW137" s="92"/>
      <c r="BX137" s="92"/>
      <c r="BY137" s="92"/>
      <c r="CA137" s="92"/>
      <c r="CB137" s="92"/>
      <c r="CC137" s="92"/>
      <c r="CD137" s="92"/>
      <c r="CE137" s="92"/>
      <c r="CG137" s="92"/>
      <c r="CH137" s="92"/>
      <c r="CI137" s="92"/>
      <c r="CJ137" s="92"/>
      <c r="CK137" s="92"/>
      <c r="CM137" s="92"/>
      <c r="CN137" s="92"/>
      <c r="CO137" s="92"/>
      <c r="CP137" s="92"/>
      <c r="CQ137" s="92"/>
      <c r="CS137" s="92"/>
      <c r="CT137" s="92"/>
      <c r="CU137" s="92"/>
      <c r="CV137" s="92"/>
      <c r="CW137" s="92"/>
      <c r="DD137" s="83"/>
      <c r="EA137" s="92"/>
      <c r="EB137" s="92"/>
      <c r="EC137" s="92"/>
      <c r="ED137" s="92"/>
      <c r="EG137"/>
      <c r="EH137"/>
      <c r="EK137" s="92"/>
      <c r="EL137" s="92"/>
      <c r="EM137" s="92"/>
      <c r="EN137" s="92"/>
    </row>
    <row r="138" spans="1:144" x14ac:dyDescent="0.2">
      <c r="A138" s="92" t="s">
        <v>1948</v>
      </c>
      <c r="B138" s="92"/>
      <c r="C138" s="92"/>
      <c r="D138" s="92">
        <f>ROUND((D137/C70),2)</f>
        <v>0</v>
      </c>
      <c r="E138" s="154"/>
      <c r="F138" s="92"/>
      <c r="G138" s="92"/>
      <c r="H138" s="92"/>
      <c r="I138" s="92"/>
      <c r="J138" s="92"/>
      <c r="K138" s="92"/>
      <c r="M138" s="92" t="s">
        <v>1948</v>
      </c>
      <c r="N138" s="92"/>
      <c r="O138" s="92"/>
      <c r="P138" s="92">
        <f>ROUND((P137/O70),2)</f>
        <v>0</v>
      </c>
      <c r="Q138" s="154"/>
      <c r="R138" s="92"/>
      <c r="S138" s="92"/>
      <c r="T138" s="92"/>
      <c r="U138" s="92"/>
      <c r="V138" s="92"/>
      <c r="W138" s="92"/>
      <c r="Y138" s="92" t="s">
        <v>1948</v>
      </c>
      <c r="Z138" s="92"/>
      <c r="AA138" s="92"/>
      <c r="AB138" s="92">
        <f>ROUND((AB137/$AA$70),2)</f>
        <v>164.19</v>
      </c>
      <c r="AC138" s="92"/>
      <c r="AD138" s="92"/>
      <c r="AE138" s="92"/>
      <c r="AF138" s="92"/>
      <c r="AG138" s="92"/>
      <c r="AH138" s="92"/>
      <c r="AI138" s="92"/>
      <c r="AK138" s="92" t="s">
        <v>1948</v>
      </c>
      <c r="AL138" s="92"/>
      <c r="AM138" s="92"/>
      <c r="AN138" s="92">
        <f>ROUND((AN137/$AM$70),2)</f>
        <v>0</v>
      </c>
      <c r="AO138" s="92"/>
      <c r="AP138" s="92"/>
      <c r="AQ138" s="92"/>
      <c r="AR138" s="92"/>
      <c r="AS138" s="92"/>
      <c r="AT138" s="92"/>
      <c r="AU138" s="92"/>
      <c r="AW138" s="92" t="s">
        <v>1948</v>
      </c>
      <c r="AX138" s="92"/>
      <c r="AY138" s="92"/>
      <c r="AZ138" s="92">
        <f>ROUND((AZ137/27),2)</f>
        <v>0</v>
      </c>
      <c r="BA138" s="92"/>
      <c r="BB138" s="92"/>
      <c r="BC138" s="92"/>
      <c r="BD138" s="92"/>
      <c r="BE138" s="92"/>
      <c r="BF138" s="92"/>
      <c r="BG138" s="92"/>
      <c r="BI138" s="92"/>
      <c r="BJ138" s="92"/>
      <c r="BK138" s="92"/>
      <c r="BL138" s="92"/>
      <c r="BM138" s="92"/>
      <c r="BO138" s="92"/>
      <c r="BP138" s="92"/>
      <c r="BQ138" s="92"/>
      <c r="BR138" s="92"/>
      <c r="BS138" s="92"/>
      <c r="BU138" s="92"/>
      <c r="BV138" s="92"/>
      <c r="BW138" s="92"/>
      <c r="BX138" s="92"/>
      <c r="BY138" s="92"/>
      <c r="CA138" s="92"/>
      <c r="CB138" s="92"/>
      <c r="CC138" s="92"/>
      <c r="CD138" s="92"/>
      <c r="CE138" s="92"/>
      <c r="CG138" s="92"/>
      <c r="CH138" s="92"/>
      <c r="CI138" s="92"/>
      <c r="CJ138" s="92"/>
      <c r="CK138" s="92"/>
      <c r="CM138" s="92"/>
      <c r="CN138" s="92"/>
      <c r="CO138" s="92"/>
      <c r="CP138" s="92"/>
      <c r="CQ138" s="92"/>
      <c r="CS138" s="92"/>
      <c r="CT138" s="92"/>
      <c r="CU138" s="92"/>
      <c r="CV138" s="92"/>
      <c r="CW138" s="92"/>
      <c r="DD138" s="83"/>
      <c r="EA138" s="92"/>
      <c r="EB138" s="92"/>
      <c r="EC138" s="92"/>
      <c r="ED138" s="92"/>
      <c r="EG138"/>
      <c r="EH138"/>
      <c r="EK138" s="92"/>
      <c r="EL138" s="92"/>
      <c r="EM138" s="92"/>
      <c r="EN138" s="92"/>
    </row>
    <row r="139" spans="1:144" x14ac:dyDescent="0.2">
      <c r="A139" s="92" t="s">
        <v>1951</v>
      </c>
      <c r="B139" s="92"/>
      <c r="C139" s="92"/>
      <c r="D139" s="313">
        <f>'2024-FORM GAO-70a'!D12</f>
        <v>0</v>
      </c>
      <c r="E139" s="154"/>
      <c r="F139" s="92"/>
      <c r="G139" s="92"/>
      <c r="H139" s="92"/>
      <c r="I139" s="92"/>
      <c r="J139" s="92"/>
      <c r="K139" s="92"/>
      <c r="M139" s="92" t="s">
        <v>1951</v>
      </c>
      <c r="N139" s="92"/>
      <c r="O139" s="92"/>
      <c r="P139" s="313">
        <f>'2024-FORM GAO-70a'!D12</f>
        <v>0</v>
      </c>
      <c r="Q139" s="154"/>
      <c r="R139" s="92"/>
      <c r="S139" s="92"/>
      <c r="T139" s="92"/>
      <c r="U139" s="92"/>
      <c r="V139" s="92"/>
      <c r="W139" s="92"/>
      <c r="Y139" s="92" t="s">
        <v>1951</v>
      </c>
      <c r="Z139" s="92"/>
      <c r="AA139" s="92"/>
      <c r="AB139" s="313">
        <f>'2022-FORM GAO-70a'!D12</f>
        <v>0</v>
      </c>
      <c r="AC139" s="92"/>
      <c r="AD139" s="92"/>
      <c r="AE139" s="92"/>
      <c r="AF139" s="92"/>
      <c r="AG139" s="92"/>
      <c r="AH139" s="92"/>
      <c r="AI139" s="92"/>
      <c r="AK139" s="92" t="s">
        <v>1951</v>
      </c>
      <c r="AL139" s="92"/>
      <c r="AM139" s="92"/>
      <c r="AN139" s="313">
        <f>'2021-FORM GAO-70a'!D12</f>
        <v>0</v>
      </c>
      <c r="AO139" s="92"/>
      <c r="AP139" s="92"/>
      <c r="AQ139" s="92"/>
      <c r="AR139" s="92"/>
      <c r="AS139" s="92"/>
      <c r="AT139" s="92"/>
      <c r="AU139" s="92"/>
      <c r="AW139" s="92" t="s">
        <v>1951</v>
      </c>
      <c r="AX139" s="92"/>
      <c r="AY139" s="92"/>
      <c r="AZ139" s="313">
        <f>ROUND(('2020-FORM GAO-70a'!D12),2)</f>
        <v>0</v>
      </c>
      <c r="BA139" s="92"/>
      <c r="BB139" s="92"/>
      <c r="BC139" s="92"/>
      <c r="BD139" s="92"/>
      <c r="BE139" s="92"/>
      <c r="BF139" s="92"/>
      <c r="BG139" s="92"/>
      <c r="BI139" s="92"/>
      <c r="BJ139" s="92"/>
      <c r="BK139" s="92"/>
      <c r="BL139" s="92"/>
      <c r="BM139" s="92"/>
      <c r="BO139" s="92"/>
      <c r="BP139" s="92"/>
      <c r="BQ139" s="92"/>
      <c r="BR139" s="92"/>
      <c r="BS139" s="92"/>
      <c r="BU139" s="92"/>
      <c r="BV139" s="92"/>
      <c r="BW139" s="92"/>
      <c r="BX139" s="92"/>
      <c r="BY139" s="92"/>
      <c r="CA139" s="92"/>
      <c r="CB139" s="92"/>
      <c r="CC139" s="92"/>
      <c r="CD139" s="92"/>
      <c r="CE139" s="92"/>
      <c r="CG139" s="92"/>
      <c r="CH139" s="92"/>
      <c r="CI139" s="92"/>
      <c r="CJ139" s="92"/>
      <c r="CK139" s="92"/>
      <c r="CM139" s="92"/>
      <c r="CN139" s="92"/>
      <c r="CO139" s="92"/>
      <c r="CP139" s="92"/>
      <c r="CQ139" s="92"/>
      <c r="CS139" s="92"/>
      <c r="CT139" s="92"/>
      <c r="CU139" s="92"/>
      <c r="CV139" s="92"/>
      <c r="CW139" s="92"/>
      <c r="DD139" s="83"/>
      <c r="EA139" s="92"/>
      <c r="EB139" s="92"/>
      <c r="EC139" s="92"/>
      <c r="ED139" s="92"/>
      <c r="EG139"/>
      <c r="EH139"/>
      <c r="EK139" s="92"/>
      <c r="EL139" s="92"/>
      <c r="EM139" s="92"/>
      <c r="EN139" s="92"/>
    </row>
    <row r="140" spans="1:144" x14ac:dyDescent="0.2">
      <c r="A140" s="328" t="s">
        <v>1966</v>
      </c>
      <c r="B140" s="92"/>
      <c r="C140" s="92"/>
      <c r="D140" s="310">
        <f>ROUND((SUM(D138:D139)),2)</f>
        <v>0</v>
      </c>
      <c r="E140" s="154"/>
      <c r="F140" s="92"/>
      <c r="G140" s="92"/>
      <c r="H140" s="92"/>
      <c r="I140" s="92"/>
      <c r="J140" s="92"/>
      <c r="K140" s="92"/>
      <c r="M140" s="328" t="s">
        <v>1966</v>
      </c>
      <c r="N140" s="92"/>
      <c r="O140" s="92"/>
      <c r="P140" s="310">
        <f>ROUND((SUM(P138:P139)),2)</f>
        <v>0</v>
      </c>
      <c r="Q140" s="154"/>
      <c r="R140" s="92"/>
      <c r="S140" s="92"/>
      <c r="T140" s="92"/>
      <c r="U140" s="92"/>
      <c r="V140" s="92"/>
      <c r="W140" s="92"/>
      <c r="Y140" s="328" t="s">
        <v>1966</v>
      </c>
      <c r="Z140" s="92"/>
      <c r="AA140" s="92"/>
      <c r="AB140" s="328">
        <f>ROUND((SUM(AB138:AB139)),2)</f>
        <v>164.19</v>
      </c>
      <c r="AC140" s="92"/>
      <c r="AD140" s="92"/>
      <c r="AE140" s="92"/>
      <c r="AF140" s="92"/>
      <c r="AG140" s="92"/>
      <c r="AH140" s="92"/>
      <c r="AI140" s="92"/>
      <c r="AK140" s="328" t="s">
        <v>1966</v>
      </c>
      <c r="AL140" s="92"/>
      <c r="AM140" s="92"/>
      <c r="AN140" s="328">
        <f>ROUND((SUM(AN138:AN139)),2)</f>
        <v>0</v>
      </c>
      <c r="AO140" s="92"/>
      <c r="AP140" s="92"/>
      <c r="AQ140" s="92"/>
      <c r="AR140" s="92"/>
      <c r="AS140" s="92"/>
      <c r="AT140" s="92"/>
      <c r="AU140" s="92"/>
      <c r="AW140" s="328" t="s">
        <v>1966</v>
      </c>
      <c r="AX140" s="92"/>
      <c r="AY140" s="92"/>
      <c r="AZ140" s="328">
        <f>ROUND((SUM(AZ138:AZ139)),2)</f>
        <v>0</v>
      </c>
      <c r="BA140" s="92"/>
      <c r="BB140" s="92"/>
      <c r="BC140" s="92"/>
      <c r="BD140" s="92"/>
      <c r="BE140" s="92"/>
      <c r="BF140" s="92"/>
      <c r="BG140" s="92"/>
      <c r="BI140" s="92"/>
      <c r="BJ140" s="92"/>
      <c r="BK140" s="92"/>
      <c r="BL140" s="92"/>
      <c r="BM140" s="92"/>
      <c r="BO140" s="92"/>
      <c r="BP140" s="92"/>
      <c r="BQ140" s="92"/>
      <c r="BR140" s="92"/>
      <c r="BS140" s="92"/>
      <c r="BU140" s="92"/>
      <c r="BV140" s="92"/>
      <c r="BW140" s="92"/>
      <c r="BX140" s="92"/>
      <c r="BY140" s="92"/>
      <c r="CA140" s="92"/>
      <c r="CB140" s="92"/>
      <c r="CC140" s="92"/>
      <c r="CD140" s="92"/>
      <c r="CE140" s="92"/>
      <c r="CG140" s="92"/>
      <c r="CH140" s="92"/>
      <c r="CI140" s="92"/>
      <c r="CJ140" s="92"/>
      <c r="CK140" s="92"/>
      <c r="CM140" s="92"/>
      <c r="CN140" s="92"/>
      <c r="CO140" s="92"/>
      <c r="CP140" s="92"/>
      <c r="CQ140" s="92"/>
      <c r="CS140" s="92"/>
      <c r="CT140" s="92"/>
      <c r="CU140" s="92"/>
      <c r="CV140" s="92"/>
      <c r="CW140" s="92"/>
      <c r="DD140" s="83"/>
      <c r="EA140" s="92"/>
      <c r="EB140" s="92"/>
      <c r="EC140" s="92"/>
      <c r="ED140" s="92"/>
      <c r="EG140"/>
      <c r="EH140"/>
      <c r="EK140" s="92"/>
      <c r="EL140" s="92"/>
      <c r="EM140" s="92"/>
      <c r="EN140" s="92"/>
    </row>
    <row r="141" spans="1:144" x14ac:dyDescent="0.2">
      <c r="A141" s="307" t="s">
        <v>1972</v>
      </c>
      <c r="B141" s="92"/>
      <c r="C141" s="92"/>
      <c r="D141" s="92">
        <f>ROUND((IF(B64="Y",0,IF(B66&gt;=2020,D102,0))),2)</f>
        <v>0</v>
      </c>
      <c r="E141" s="154"/>
      <c r="F141" s="92"/>
      <c r="G141" s="92"/>
      <c r="H141" s="92"/>
      <c r="I141" s="92"/>
      <c r="J141" s="92"/>
      <c r="K141" s="92"/>
      <c r="M141" s="307" t="s">
        <v>1972</v>
      </c>
      <c r="N141" s="92"/>
      <c r="O141" s="92"/>
      <c r="P141" s="92">
        <f>ROUND((IF(N64="Y",0,IF(N66&gt;=2020,P102,0))),2)</f>
        <v>0</v>
      </c>
      <c r="Q141" s="154"/>
      <c r="R141" s="92"/>
      <c r="S141" s="92"/>
      <c r="T141" s="92"/>
      <c r="U141" s="92"/>
      <c r="V141" s="92"/>
      <c r="W141" s="92"/>
      <c r="Y141" s="307" t="s">
        <v>1972</v>
      </c>
      <c r="Z141" s="92"/>
      <c r="AA141" s="92"/>
      <c r="AB141" s="92">
        <f>ROUND((IF($Z$64="Y",0,IF($Z$66&gt;=2020,$AB$102,0))),2)</f>
        <v>104.65</v>
      </c>
      <c r="AC141" s="92"/>
      <c r="AD141" s="92"/>
      <c r="AE141" s="92"/>
      <c r="AF141" s="92"/>
      <c r="AG141" s="92"/>
      <c r="AH141" s="92"/>
      <c r="AI141" s="92"/>
      <c r="AK141" s="307" t="s">
        <v>1972</v>
      </c>
      <c r="AL141" s="92"/>
      <c r="AM141" s="92"/>
      <c r="AN141" s="92">
        <f>ROUND((IF($AL$64="Y",0,IF($AL$66&gt;=2020,$AN$102,0))),2)</f>
        <v>0</v>
      </c>
      <c r="AO141" s="92"/>
      <c r="AP141" s="92"/>
      <c r="AQ141" s="92"/>
      <c r="AR141" s="92"/>
      <c r="AS141" s="92"/>
      <c r="AT141" s="92"/>
      <c r="AU141" s="92"/>
      <c r="AW141" s="307" t="s">
        <v>1972</v>
      </c>
      <c r="AX141" s="92"/>
      <c r="AY141" s="92"/>
      <c r="AZ141" s="92">
        <f>ROUND((IF($AX$64="Y",0,IF($AX$66&gt;=2020,$AZ$102,0))),2)</f>
        <v>0</v>
      </c>
      <c r="BA141" s="92"/>
      <c r="BB141" s="92"/>
      <c r="BC141" s="92"/>
      <c r="BD141" s="92"/>
      <c r="BE141" s="92"/>
      <c r="BF141" s="92"/>
      <c r="BG141" s="92"/>
      <c r="BI141" s="92"/>
      <c r="BJ141" s="92"/>
      <c r="BK141" s="92"/>
      <c r="BL141" s="92"/>
      <c r="BM141" s="92"/>
      <c r="BO141" s="92"/>
      <c r="BP141" s="92"/>
      <c r="BQ141" s="92"/>
      <c r="BR141" s="92"/>
      <c r="BS141" s="92"/>
      <c r="BU141" s="92"/>
      <c r="BV141" s="92"/>
      <c r="BW141" s="92"/>
      <c r="BX141" s="92"/>
      <c r="BY141" s="92"/>
      <c r="CA141" s="92"/>
      <c r="CB141" s="92"/>
      <c r="CC141" s="92"/>
      <c r="CD141" s="92"/>
      <c r="CE141" s="92"/>
      <c r="CG141" s="92"/>
      <c r="CH141" s="92"/>
      <c r="CI141" s="92"/>
      <c r="CJ141" s="92"/>
      <c r="CK141" s="92"/>
      <c r="CM141" s="92"/>
      <c r="CN141" s="92"/>
      <c r="CO141" s="92"/>
      <c r="CP141" s="92"/>
      <c r="CQ141" s="92"/>
      <c r="CS141" s="92"/>
      <c r="CT141" s="92"/>
      <c r="CU141" s="92"/>
      <c r="CV141" s="92"/>
      <c r="CW141" s="92"/>
      <c r="DD141" s="83"/>
      <c r="EA141" s="92"/>
      <c r="EB141" s="92"/>
      <c r="EC141" s="92"/>
      <c r="ED141" s="92"/>
      <c r="EG141"/>
      <c r="EH141"/>
      <c r="EK141" s="92"/>
      <c r="EL141" s="92"/>
      <c r="EM141" s="92"/>
      <c r="EN141" s="92"/>
    </row>
    <row r="142" spans="1:144" x14ac:dyDescent="0.2">
      <c r="A142" s="307" t="s">
        <v>1971</v>
      </c>
      <c r="B142" s="92"/>
      <c r="C142" s="92"/>
      <c r="D142" s="92">
        <f>ROUND((IF(B66&lt;2020,0,IF(B64="Y",D124,0))),2)</f>
        <v>0</v>
      </c>
      <c r="E142" s="154"/>
      <c r="F142" s="92"/>
      <c r="G142" s="92"/>
      <c r="H142" s="92"/>
      <c r="I142" s="92"/>
      <c r="J142" s="92"/>
      <c r="K142" s="92"/>
      <c r="M142" s="307" t="s">
        <v>1971</v>
      </c>
      <c r="N142" s="92"/>
      <c r="O142" s="92"/>
      <c r="P142" s="92">
        <f>ROUND((IF(N66&lt;2020,0,IF(N64="Y",P124,0))),2)</f>
        <v>0</v>
      </c>
      <c r="Q142" s="154"/>
      <c r="R142" s="92"/>
      <c r="S142" s="92"/>
      <c r="T142" s="92"/>
      <c r="U142" s="92"/>
      <c r="V142" s="92"/>
      <c r="W142" s="92"/>
      <c r="Y142" s="307" t="s">
        <v>1971</v>
      </c>
      <c r="Z142" s="92"/>
      <c r="AA142" s="92"/>
      <c r="AB142" s="92">
        <f>ROUND((IF($Z$66&lt;2020,0,IF($Z$64="Y",$AB$124,0))),2)</f>
        <v>0</v>
      </c>
      <c r="AC142" s="92"/>
      <c r="AD142" s="92"/>
      <c r="AE142" s="92"/>
      <c r="AF142" s="92"/>
      <c r="AG142" s="92"/>
      <c r="AH142" s="92"/>
      <c r="AI142" s="92"/>
      <c r="AK142" s="307" t="s">
        <v>1971</v>
      </c>
      <c r="AL142" s="92"/>
      <c r="AM142" s="92"/>
      <c r="AN142" s="92">
        <f>ROUND((IF($AL$66&lt;2020,0,IF($AL$64="Y",$AN$124,0))),2)</f>
        <v>0</v>
      </c>
      <c r="AO142" s="92"/>
      <c r="AP142" s="92"/>
      <c r="AQ142" s="92"/>
      <c r="AR142" s="92"/>
      <c r="AS142" s="92"/>
      <c r="AT142" s="92"/>
      <c r="AU142" s="92"/>
      <c r="AW142" s="307" t="s">
        <v>1971</v>
      </c>
      <c r="AX142" s="92"/>
      <c r="AY142" s="92"/>
      <c r="AZ142" s="92">
        <f>ROUND((IF($AX$66&lt;2020,0,IF($AX$64="Y",$AZ$124,0))),2)</f>
        <v>0</v>
      </c>
      <c r="BA142" s="92"/>
      <c r="BB142" s="92"/>
      <c r="BC142" s="92"/>
      <c r="BD142" s="92"/>
      <c r="BE142" s="92"/>
      <c r="BF142" s="92"/>
      <c r="BG142" s="92"/>
      <c r="BI142" s="92"/>
      <c r="BJ142" s="92"/>
      <c r="BK142" s="92"/>
      <c r="BL142" s="92"/>
      <c r="BM142" s="92"/>
      <c r="BO142" s="92"/>
      <c r="BP142" s="92"/>
      <c r="BQ142" s="92"/>
      <c r="BR142" s="92"/>
      <c r="BS142" s="92"/>
      <c r="BU142" s="92"/>
      <c r="BV142" s="92"/>
      <c r="BW142" s="92"/>
      <c r="BX142" s="92"/>
      <c r="BY142" s="92"/>
      <c r="CA142" s="92"/>
      <c r="CB142" s="92"/>
      <c r="CC142" s="92"/>
      <c r="CD142" s="92"/>
      <c r="CE142" s="92"/>
      <c r="CG142" s="92"/>
      <c r="CH142" s="92"/>
      <c r="CI142" s="92"/>
      <c r="CJ142" s="92"/>
      <c r="CK142" s="92"/>
      <c r="CM142" s="92"/>
      <c r="CN142" s="92"/>
      <c r="CO142" s="92"/>
      <c r="CP142" s="92"/>
      <c r="CQ142" s="92"/>
      <c r="CS142" s="92"/>
      <c r="CT142" s="92"/>
      <c r="CU142" s="92"/>
      <c r="CV142" s="92"/>
      <c r="CW142" s="92"/>
      <c r="DD142" s="83"/>
      <c r="EA142" s="92"/>
      <c r="EB142" s="92"/>
      <c r="EC142" s="92"/>
      <c r="ED142" s="92"/>
      <c r="EG142"/>
      <c r="EH142"/>
      <c r="EK142" s="92"/>
      <c r="EL142" s="92"/>
      <c r="EM142" s="92"/>
      <c r="EN142" s="92"/>
    </row>
    <row r="143" spans="1:144" x14ac:dyDescent="0.2">
      <c r="A143" s="307" t="s">
        <v>1970</v>
      </c>
      <c r="B143" s="92"/>
      <c r="C143" s="92"/>
      <c r="D143" s="92">
        <f>ROUND((IF(B66=" ",0,IF(B66&lt;2020,D140,0))),2)</f>
        <v>0</v>
      </c>
      <c r="E143" s="154"/>
      <c r="F143" s="92"/>
      <c r="G143" s="92"/>
      <c r="H143" s="92"/>
      <c r="I143" s="92"/>
      <c r="J143" s="92"/>
      <c r="K143" s="92"/>
      <c r="M143" s="307" t="s">
        <v>1970</v>
      </c>
      <c r="N143" s="92"/>
      <c r="O143" s="92"/>
      <c r="P143" s="92">
        <f>ROUND((IF(N66=" ",0,IF(N66&lt;2020,P140,0))),2)</f>
        <v>0</v>
      </c>
      <c r="Q143" s="154"/>
      <c r="R143" s="92"/>
      <c r="S143" s="92"/>
      <c r="T143" s="92"/>
      <c r="U143" s="92"/>
      <c r="V143" s="92"/>
      <c r="W143" s="92"/>
      <c r="Y143" s="307" t="s">
        <v>1970</v>
      </c>
      <c r="Z143" s="92"/>
      <c r="AA143" s="92"/>
      <c r="AB143" s="92">
        <f>ROUND((IF($Z66=" ",0,IF($Z$66&lt;2020,$AB$140,0))),2)</f>
        <v>0</v>
      </c>
      <c r="AC143" s="92"/>
      <c r="AD143" s="92"/>
      <c r="AE143" s="92"/>
      <c r="AF143" s="92"/>
      <c r="AG143" s="92"/>
      <c r="AH143" s="92"/>
      <c r="AI143" s="92"/>
      <c r="AK143" s="307" t="s">
        <v>1970</v>
      </c>
      <c r="AL143" s="92"/>
      <c r="AM143" s="92"/>
      <c r="AN143" s="92">
        <f>ROUND((IF($AL66=" ",0,IF($AL$66&lt;2020,$AN$140,0))),2)</f>
        <v>0</v>
      </c>
      <c r="AO143" s="92"/>
      <c r="AP143" s="92"/>
      <c r="AQ143" s="92"/>
      <c r="AR143" s="92"/>
      <c r="AS143" s="92"/>
      <c r="AT143" s="92"/>
      <c r="AU143" s="92"/>
      <c r="AW143" s="307" t="s">
        <v>1970</v>
      </c>
      <c r="AX143" s="92"/>
      <c r="AY143" s="92"/>
      <c r="AZ143" s="92">
        <f>ROUND((IF($AX$66=" ",0,IF($AX$66&lt;2020,$AZ$140,0))),2)</f>
        <v>0</v>
      </c>
      <c r="BA143" s="92"/>
      <c r="BB143" s="92"/>
      <c r="BC143" s="92"/>
      <c r="BD143" s="92"/>
      <c r="BE143" s="92"/>
      <c r="BF143" s="92"/>
      <c r="BG143" s="92"/>
      <c r="BI143" s="92"/>
      <c r="BJ143" s="92"/>
      <c r="BK143" s="92"/>
      <c r="BL143" s="92"/>
      <c r="BM143" s="92"/>
      <c r="BO143" s="92"/>
      <c r="BP143" s="92"/>
      <c r="BQ143" s="92"/>
      <c r="BR143" s="92"/>
      <c r="BS143" s="92"/>
      <c r="BU143" s="92"/>
      <c r="BV143" s="92"/>
      <c r="BW143" s="92"/>
      <c r="BX143" s="92"/>
      <c r="BY143" s="92"/>
      <c r="CA143" s="92"/>
      <c r="CB143" s="92"/>
      <c r="CC143" s="92"/>
      <c r="CD143" s="92"/>
      <c r="CE143" s="92"/>
      <c r="CG143" s="92"/>
      <c r="CH143" s="92"/>
      <c r="CI143" s="92"/>
      <c r="CJ143" s="92"/>
      <c r="CK143" s="92"/>
      <c r="CM143" s="92"/>
      <c r="CN143" s="92"/>
      <c r="CO143" s="92"/>
      <c r="CP143" s="92"/>
      <c r="CQ143" s="92"/>
      <c r="CS143" s="92"/>
      <c r="CT143" s="92"/>
      <c r="CU143" s="92"/>
      <c r="CV143" s="92"/>
      <c r="CW143" s="92"/>
      <c r="DD143" s="83"/>
      <c r="EA143" s="92"/>
      <c r="EB143" s="92"/>
      <c r="EC143" s="92"/>
      <c r="ED143" s="92"/>
      <c r="EG143"/>
      <c r="EH143"/>
      <c r="EK143" s="92"/>
      <c r="EL143" s="92"/>
      <c r="EM143" s="92"/>
      <c r="EN143" s="92"/>
    </row>
    <row r="144" spans="1:144"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0</v>
      </c>
      <c r="Q144" s="92"/>
      <c r="R144" s="92"/>
      <c r="S144" s="92"/>
      <c r="T144" s="92"/>
      <c r="U144" s="92"/>
      <c r="V144" s="92"/>
      <c r="W144" s="92"/>
      <c r="Y144" s="329" t="s">
        <v>5</v>
      </c>
      <c r="Z144" s="302"/>
      <c r="AA144" s="302"/>
      <c r="AB144" s="302">
        <f>ROUND((IF($Z$63="E",0,SUM($AB$141:$AB$143))),2)</f>
        <v>104.65</v>
      </c>
      <c r="AC144" s="92"/>
      <c r="AD144" s="92"/>
      <c r="AE144" s="92"/>
      <c r="AF144" s="92"/>
      <c r="AG144" s="92"/>
      <c r="AH144" s="92"/>
      <c r="AI144" s="92"/>
      <c r="AK144" s="329" t="s">
        <v>5</v>
      </c>
      <c r="AL144" s="302"/>
      <c r="AM144" s="302"/>
      <c r="AN144" s="302">
        <f>ROUND((IF($AL$63="E",0,SUM($AN$141:$AN$143))),2)</f>
        <v>0</v>
      </c>
      <c r="AO144" s="92"/>
      <c r="AP144" s="92"/>
      <c r="AQ144" s="92"/>
      <c r="AR144" s="92"/>
      <c r="AS144" s="92"/>
      <c r="AT144" s="92"/>
      <c r="AU144" s="92"/>
      <c r="AW144" s="329" t="s">
        <v>5</v>
      </c>
      <c r="AX144" s="302"/>
      <c r="AY144" s="302"/>
      <c r="AZ144" s="302">
        <f>ROUND((IF($AX$63="E",0,SUM($AZ$141:$AZ$143))),2)</f>
        <v>0</v>
      </c>
      <c r="BA144" s="92"/>
      <c r="BB144" s="92"/>
      <c r="BC144" s="92"/>
      <c r="BD144" s="92"/>
      <c r="BE144" s="92"/>
      <c r="BF144" s="92"/>
      <c r="BG144" s="92"/>
      <c r="BI144" s="92"/>
      <c r="BJ144" s="92"/>
      <c r="BK144" s="92"/>
      <c r="BL144" s="92"/>
      <c r="BM144" s="92"/>
      <c r="BO144" s="92"/>
      <c r="BP144" s="92"/>
      <c r="BQ144" s="92"/>
      <c r="BR144" s="92"/>
      <c r="BS144" s="92"/>
      <c r="BU144" s="92"/>
      <c r="BV144" s="92"/>
      <c r="BW144" s="92"/>
      <c r="BX144" s="92"/>
      <c r="BY144" s="92"/>
      <c r="CA144" s="92"/>
      <c r="CB144" s="92"/>
      <c r="CC144" s="92"/>
      <c r="CD144" s="92"/>
      <c r="CE144" s="92"/>
      <c r="CG144" s="92"/>
      <c r="CH144" s="92"/>
      <c r="CI144" s="92"/>
      <c r="CJ144" s="92"/>
      <c r="CK144" s="92"/>
      <c r="CM144" s="92"/>
      <c r="CN144" s="92"/>
      <c r="CO144" s="92"/>
      <c r="CP144" s="92"/>
      <c r="CQ144" s="92"/>
      <c r="CS144" s="92"/>
      <c r="CT144" s="92"/>
      <c r="CU144" s="92"/>
      <c r="CV144" s="92"/>
      <c r="CW144" s="92"/>
      <c r="DD144" s="83"/>
      <c r="EA144" s="92"/>
      <c r="EB144" s="92"/>
      <c r="EC144" s="92"/>
      <c r="ED144" s="92"/>
      <c r="EG144"/>
      <c r="EH144"/>
      <c r="EK144" s="92"/>
      <c r="EL144" s="92"/>
      <c r="EM144" s="92"/>
      <c r="EN144" s="92"/>
    </row>
    <row r="145" spans="1:144"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329" t="s">
        <v>1974</v>
      </c>
      <c r="AL145" s="302"/>
      <c r="AM145" s="302"/>
      <c r="AN145" s="330">
        <f>ROUND(((AL70*AL67)+AL68),2)</f>
        <v>0</v>
      </c>
      <c r="AO145" s="92"/>
      <c r="AP145" s="92"/>
      <c r="AQ145" s="92"/>
      <c r="AR145" s="92"/>
      <c r="AS145" s="92"/>
      <c r="AT145" s="92"/>
      <c r="AU145" s="92"/>
      <c r="AW145" s="329" t="s">
        <v>1974</v>
      </c>
      <c r="AX145" s="302"/>
      <c r="AY145" s="302"/>
      <c r="AZ145" s="330">
        <f>ROUND(((AX70*AX67)+AX68),2)</f>
        <v>0</v>
      </c>
      <c r="BA145" s="92"/>
      <c r="BB145" s="92"/>
      <c r="BC145" s="92"/>
      <c r="BD145" s="92"/>
      <c r="BE145" s="92"/>
      <c r="BF145" s="92"/>
      <c r="BG145" s="92"/>
      <c r="BI145" s="92"/>
      <c r="BJ145" s="92"/>
      <c r="BK145" s="92"/>
      <c r="BL145" s="92"/>
      <c r="BM145" s="92"/>
      <c r="BO145" s="92"/>
      <c r="BP145" s="92"/>
      <c r="BQ145" s="92"/>
      <c r="BR145" s="92"/>
      <c r="BS145" s="92"/>
      <c r="BU145" s="92"/>
      <c r="BV145" s="92"/>
      <c r="BW145" s="92"/>
      <c r="BX145" s="92"/>
      <c r="BY145" s="92"/>
      <c r="CA145" s="92"/>
      <c r="CB145" s="92"/>
      <c r="CC145" s="92"/>
      <c r="CD145" s="92"/>
      <c r="CE145" s="92"/>
      <c r="CG145" s="92"/>
      <c r="CH145" s="92"/>
      <c r="CI145" s="92"/>
      <c r="CJ145" s="92"/>
      <c r="CK145" s="92"/>
      <c r="CM145" s="92"/>
      <c r="CN145" s="92"/>
      <c r="CO145" s="92"/>
      <c r="CP145" s="92"/>
      <c r="CQ145" s="92"/>
      <c r="CS145" s="92"/>
      <c r="CT145" s="92"/>
      <c r="CU145" s="92"/>
      <c r="CV145" s="92"/>
      <c r="CW145" s="92"/>
      <c r="DD145" s="83"/>
      <c r="EA145" s="92"/>
      <c r="EB145" s="92"/>
      <c r="EC145" s="92"/>
      <c r="ED145" s="92"/>
      <c r="EG145"/>
      <c r="EH145"/>
      <c r="EK145" s="92"/>
      <c r="EL145" s="92"/>
      <c r="EM145" s="92"/>
      <c r="EN145" s="92"/>
    </row>
    <row r="146" spans="1:144"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P146" s="92"/>
      <c r="AQ146" s="92"/>
      <c r="AR146" s="92"/>
      <c r="AS146" s="92"/>
      <c r="AT146" s="92"/>
      <c r="AU146" s="92"/>
      <c r="AW146" s="92"/>
      <c r="AX146" s="92"/>
      <c r="AY146" s="92"/>
      <c r="AZ146" s="92"/>
      <c r="BA146" s="92"/>
      <c r="BB146" s="92"/>
      <c r="BC146" s="92"/>
      <c r="BD146" s="92"/>
      <c r="BE146" s="92"/>
      <c r="BF146" s="92"/>
      <c r="BG146" s="92"/>
      <c r="BI146" s="92"/>
      <c r="BJ146" s="92"/>
      <c r="BK146" s="92"/>
      <c r="BL146" s="92"/>
      <c r="BM146" s="92"/>
      <c r="BO146" s="92"/>
      <c r="BP146" s="92"/>
      <c r="BQ146" s="92"/>
      <c r="BR146" s="92"/>
      <c r="BS146" s="92"/>
      <c r="BU146" s="92"/>
      <c r="BV146" s="92"/>
      <c r="BW146" s="92"/>
      <c r="BX146" s="92"/>
      <c r="BY146" s="92"/>
      <c r="CA146" s="92"/>
      <c r="CB146" s="92"/>
      <c r="CC146" s="92"/>
      <c r="CD146" s="92"/>
      <c r="CE146" s="92"/>
      <c r="CG146" s="92"/>
      <c r="CH146" s="92"/>
      <c r="CI146" s="92"/>
      <c r="CJ146" s="92"/>
      <c r="CK146" s="92"/>
      <c r="CM146" s="92"/>
      <c r="CN146" s="92"/>
      <c r="CO146" s="92"/>
      <c r="CP146" s="92"/>
      <c r="CQ146" s="92"/>
      <c r="CS146" s="92"/>
      <c r="CT146" s="92"/>
      <c r="CU146" s="92"/>
      <c r="CV146" s="92"/>
      <c r="CW146" s="92"/>
      <c r="DD146" s="83"/>
      <c r="EA146" s="92"/>
      <c r="EB146" s="92"/>
      <c r="EC146" s="92"/>
      <c r="ED146" s="92"/>
      <c r="EG146"/>
      <c r="EH146"/>
      <c r="EK146" s="92"/>
      <c r="EL146" s="92"/>
      <c r="EM146" s="92"/>
      <c r="EN146" s="92"/>
    </row>
    <row r="147" spans="1:144"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P147" s="92"/>
      <c r="AQ147" s="92"/>
      <c r="AR147" s="92"/>
      <c r="AS147" s="92"/>
      <c r="AT147" s="92"/>
      <c r="AU147" s="92"/>
      <c r="AW147" s="92"/>
      <c r="AX147" s="92"/>
      <c r="AY147" s="92"/>
      <c r="AZ147" s="92"/>
      <c r="BA147" s="92"/>
      <c r="BB147" s="92"/>
      <c r="BC147" s="92"/>
      <c r="BD147" s="92"/>
      <c r="BE147" s="92"/>
      <c r="BF147" s="92"/>
      <c r="BG147" s="92"/>
      <c r="BI147" s="92"/>
      <c r="BJ147" s="92"/>
      <c r="BK147" s="92"/>
      <c r="BL147" s="92"/>
      <c r="BM147" s="92"/>
      <c r="BO147" s="92"/>
      <c r="BP147" s="92"/>
      <c r="BQ147" s="92"/>
      <c r="BR147" s="92"/>
      <c r="BS147" s="92"/>
      <c r="BU147" s="92"/>
      <c r="BV147" s="92"/>
      <c r="BW147" s="92"/>
      <c r="BX147" s="92"/>
      <c r="BY147" s="92"/>
      <c r="CA147" s="92"/>
      <c r="CB147" s="92"/>
      <c r="CC147" s="92"/>
      <c r="CD147" s="92"/>
      <c r="CE147" s="92"/>
      <c r="CG147" s="92"/>
      <c r="CH147" s="92"/>
      <c r="CI147" s="92"/>
      <c r="CJ147" s="92"/>
      <c r="CK147" s="92"/>
      <c r="CM147" s="92"/>
      <c r="CN147" s="92"/>
      <c r="CO147" s="92"/>
      <c r="CP147" s="92"/>
      <c r="CQ147" s="92"/>
      <c r="CS147" s="92"/>
      <c r="CT147" s="92"/>
      <c r="CU147" s="92"/>
      <c r="CV147" s="92"/>
      <c r="CW147" s="92"/>
      <c r="DD147" s="83"/>
      <c r="EA147" s="92"/>
      <c r="EB147" s="92"/>
      <c r="EC147" s="92"/>
      <c r="ED147" s="92"/>
      <c r="EG147"/>
      <c r="EH147"/>
      <c r="EK147" s="92"/>
      <c r="EL147" s="92"/>
      <c r="EM147" s="92"/>
      <c r="EN147" s="92"/>
    </row>
    <row r="148" spans="1:144"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P148" s="92"/>
      <c r="AQ148" s="92"/>
      <c r="AR148" s="92"/>
      <c r="AS148" s="92"/>
      <c r="AT148" s="92"/>
      <c r="AU148" s="92"/>
      <c r="AW148" s="92"/>
      <c r="AX148" s="92"/>
      <c r="AY148" s="92"/>
      <c r="AZ148" s="92"/>
      <c r="BA148" s="92"/>
      <c r="BB148" s="92"/>
      <c r="BC148" s="92"/>
      <c r="BD148" s="92"/>
      <c r="BE148" s="92"/>
      <c r="BF148" s="92"/>
      <c r="BG148" s="92"/>
      <c r="BI148" s="92"/>
      <c r="BJ148" s="92"/>
      <c r="BK148" s="92"/>
      <c r="BL148" s="92"/>
      <c r="BM148" s="92"/>
      <c r="BO148" s="92"/>
      <c r="BP148" s="92"/>
      <c r="BQ148" s="92"/>
      <c r="BR148" s="92"/>
      <c r="BS148" s="92"/>
      <c r="BU148" s="92"/>
      <c r="BV148" s="92"/>
      <c r="BW148" s="92"/>
      <c r="BX148" s="92"/>
      <c r="BY148" s="92"/>
      <c r="CA148" s="92"/>
      <c r="CB148" s="92"/>
      <c r="CC148" s="92"/>
      <c r="CD148" s="92"/>
      <c r="CE148" s="92"/>
      <c r="CG148" s="92"/>
      <c r="CH148" s="92"/>
      <c r="CI148" s="92"/>
      <c r="CJ148" s="92"/>
      <c r="CK148" s="92"/>
      <c r="CM148" s="92"/>
      <c r="CN148" s="92"/>
      <c r="CO148" s="92"/>
      <c r="CP148" s="92"/>
      <c r="CQ148" s="92"/>
      <c r="CS148" s="92"/>
      <c r="CT148" s="92"/>
      <c r="CU148" s="92"/>
      <c r="CV148" s="92"/>
      <c r="CW148" s="92"/>
      <c r="DD148" s="83"/>
      <c r="EA148" s="92"/>
      <c r="EB148" s="92"/>
      <c r="EC148" s="92"/>
      <c r="ED148" s="92"/>
      <c r="EG148"/>
      <c r="EH148"/>
      <c r="EK148" s="92"/>
      <c r="EL148" s="92"/>
      <c r="EM148" s="92"/>
      <c r="EN148" s="92"/>
    </row>
    <row r="149" spans="1:144"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P149" s="92"/>
      <c r="AQ149" s="92"/>
      <c r="AR149" s="92"/>
      <c r="AS149" s="92"/>
      <c r="AT149" s="92"/>
      <c r="AU149" s="92"/>
      <c r="AW149" s="92"/>
      <c r="AX149" s="92"/>
      <c r="AY149" s="92"/>
      <c r="AZ149" s="92"/>
      <c r="BA149" s="92"/>
      <c r="BB149" s="92"/>
      <c r="BC149" s="92"/>
      <c r="BD149" s="92"/>
      <c r="BE149" s="92"/>
      <c r="BF149" s="92"/>
      <c r="BG149" s="92"/>
      <c r="BI149" s="92"/>
      <c r="BJ149" s="92"/>
      <c r="BK149" s="92"/>
      <c r="BL149" s="92"/>
      <c r="BM149" s="92"/>
      <c r="BO149" s="92"/>
      <c r="BP149" s="92"/>
      <c r="BQ149" s="92"/>
      <c r="BR149" s="92"/>
      <c r="BS149" s="92"/>
      <c r="BU149" s="92"/>
      <c r="BV149" s="92"/>
      <c r="BW149" s="92"/>
      <c r="BX149" s="92"/>
      <c r="BY149" s="92"/>
      <c r="CA149" s="92"/>
      <c r="CB149" s="92"/>
      <c r="CC149" s="92"/>
      <c r="CD149" s="92"/>
      <c r="CE149" s="92"/>
      <c r="CG149" s="92"/>
      <c r="CH149" s="92"/>
      <c r="CI149" s="92"/>
      <c r="CJ149" s="92"/>
      <c r="CK149" s="92"/>
      <c r="CM149" s="92"/>
      <c r="CN149" s="92"/>
      <c r="CO149" s="92"/>
      <c r="CP149" s="92"/>
      <c r="CQ149" s="92"/>
      <c r="CS149" s="92"/>
      <c r="CT149" s="92"/>
      <c r="CU149" s="92"/>
      <c r="CV149" s="92"/>
      <c r="CW149" s="92"/>
      <c r="DD149" s="83"/>
      <c r="EA149" s="92"/>
      <c r="EB149" s="92"/>
      <c r="EC149" s="92"/>
      <c r="ED149" s="92"/>
      <c r="EG149"/>
      <c r="EH149"/>
      <c r="EK149" s="92"/>
      <c r="EL149" s="92"/>
      <c r="EM149" s="92"/>
      <c r="EN149" s="92"/>
    </row>
    <row r="150" spans="1:144"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P150" s="92"/>
      <c r="AQ150" s="92"/>
      <c r="AR150" s="92"/>
      <c r="AS150" s="92"/>
      <c r="AT150" s="92"/>
      <c r="AU150" s="92"/>
      <c r="AW150" s="92"/>
      <c r="AX150" s="92"/>
      <c r="AY150" s="92"/>
      <c r="AZ150" s="92"/>
      <c r="BA150" s="92"/>
      <c r="BB150" s="92"/>
      <c r="BC150" s="92"/>
      <c r="BD150" s="92"/>
      <c r="BE150" s="92"/>
      <c r="BF150" s="92"/>
      <c r="BG150" s="92"/>
      <c r="BI150" s="92"/>
      <c r="BJ150" s="92"/>
      <c r="BK150" s="92"/>
      <c r="BL150" s="92"/>
      <c r="BM150" s="92"/>
      <c r="BO150" s="92"/>
      <c r="BP150" s="92"/>
      <c r="BQ150" s="92"/>
      <c r="BR150" s="92"/>
      <c r="BS150" s="92"/>
      <c r="BU150" s="92"/>
      <c r="BV150" s="92"/>
      <c r="BW150" s="92"/>
      <c r="BX150" s="92"/>
      <c r="BY150" s="92"/>
      <c r="CA150" s="92"/>
      <c r="CB150" s="92"/>
      <c r="CC150" s="92"/>
      <c r="CD150" s="92"/>
      <c r="CE150" s="92"/>
      <c r="CG150" s="92"/>
      <c r="CH150" s="92"/>
      <c r="CI150" s="92"/>
      <c r="CJ150" s="92"/>
      <c r="CK150" s="92"/>
      <c r="CM150" s="92"/>
      <c r="CN150" s="92"/>
      <c r="CO150" s="92"/>
      <c r="CP150" s="92"/>
      <c r="CQ150" s="92"/>
      <c r="CS150" s="92"/>
      <c r="CT150" s="92"/>
      <c r="CU150" s="92"/>
      <c r="CV150" s="92"/>
      <c r="CW150" s="92"/>
      <c r="DD150" s="83"/>
      <c r="EA150" s="92"/>
      <c r="EB150" s="92"/>
      <c r="EC150" s="92"/>
      <c r="ED150" s="92"/>
      <c r="EG150"/>
      <c r="EH150"/>
      <c r="EK150" s="92"/>
      <c r="EL150" s="92"/>
      <c r="EM150" s="92"/>
      <c r="EN150" s="92"/>
    </row>
    <row r="151" spans="1:144" x14ac:dyDescent="0.2">
      <c r="A151" s="92"/>
      <c r="B151" s="92"/>
      <c r="C151" s="92"/>
      <c r="D151" s="92">
        <f>IF(D78&lt;0,0,IF($AX$63="S",VLOOKUP($AZ$78,$AW$7:$BA$14,5,TRUE),VLOOKUP($AZ$78,$AW$21:$BA$28,5,TRUE)))</f>
        <v>0</v>
      </c>
      <c r="E151" s="92"/>
      <c r="F151" s="92"/>
      <c r="G151" s="92"/>
      <c r="H151" s="92"/>
      <c r="I151" s="92"/>
      <c r="J151" s="92"/>
      <c r="K151" s="92"/>
      <c r="M151" s="92"/>
      <c r="N151" s="92"/>
      <c r="O151" s="92"/>
      <c r="P151" s="92">
        <f>IF(P78&lt;0,0,IF($AX$63="S",VLOOKUP($AZ$78,$AW$7:$BA$14,5,TRUE),VLOOKUP($AZ$78,$AW$21:$BA$28,5,TRUE)))</f>
        <v>0</v>
      </c>
      <c r="Q151" s="92"/>
      <c r="R151" s="92"/>
      <c r="S151" s="92"/>
      <c r="T151" s="92"/>
      <c r="U151" s="92"/>
      <c r="V151" s="92"/>
      <c r="W151" s="92"/>
      <c r="Y151" s="92"/>
      <c r="Z151" s="92"/>
      <c r="AA151" s="92"/>
      <c r="AB151" s="92" t="e">
        <f>IF(AB78&lt;0,0,IF($AX$63="S",VLOOKUP($AZ$78,$AW$7:$BA$14,5,TRUE),VLOOKUP($AZ$78,$AW$21:$BA$28,5,TRUE)))</f>
        <v>#N/A</v>
      </c>
      <c r="AC151" s="92"/>
      <c r="AD151" s="92"/>
      <c r="AE151" s="92"/>
      <c r="AF151" s="92"/>
      <c r="AG151" s="92"/>
      <c r="AH151" s="92"/>
      <c r="AI151" s="92"/>
      <c r="AK151" s="92"/>
      <c r="AL151" s="92"/>
      <c r="AM151" s="92"/>
      <c r="AN151" s="92">
        <f>IF(AN78&lt;0,0,IF($AX$63="S",VLOOKUP($AZ$78,$AW$7:$BA$14,5,TRUE),VLOOKUP($AZ$78,$AW$21:$BA$28,5,TRUE)))</f>
        <v>0</v>
      </c>
      <c r="AO151" s="92"/>
      <c r="AP151" s="92"/>
      <c r="AQ151" s="92"/>
      <c r="AR151" s="92"/>
      <c r="AS151" s="92"/>
      <c r="AT151" s="92"/>
      <c r="AU151" s="92"/>
      <c r="AW151" s="92"/>
      <c r="AX151" s="92"/>
      <c r="AY151" s="92"/>
      <c r="AZ151" s="92">
        <f>IF(AZ78&lt;0,0,IF($AX$63="S",VLOOKUP($AZ$78,$AW$7:$BA$14,5,TRUE),VLOOKUP($AZ$78,$AW$21:$BA$28,5,TRUE)))</f>
        <v>0</v>
      </c>
      <c r="BA151" s="92"/>
      <c r="BB151" s="92"/>
      <c r="BC151" s="92"/>
      <c r="BD151" s="92"/>
      <c r="BE151" s="92"/>
      <c r="BF151" s="92"/>
      <c r="BG151" s="92"/>
      <c r="BI151" s="92"/>
      <c r="BJ151" s="92"/>
      <c r="BK151" s="92"/>
      <c r="BL151" s="92"/>
      <c r="BM151" s="92"/>
      <c r="BO151" s="92"/>
      <c r="BP151" s="92"/>
      <c r="BQ151" s="92"/>
      <c r="BR151" s="92"/>
      <c r="BS151" s="92"/>
      <c r="BU151" s="92"/>
      <c r="BV151" s="92"/>
      <c r="BW151" s="92"/>
      <c r="BX151" s="92"/>
      <c r="BY151" s="92"/>
      <c r="CA151" s="92"/>
      <c r="CB151" s="92"/>
      <c r="CC151" s="92"/>
      <c r="CD151" s="92"/>
      <c r="CE151" s="92"/>
      <c r="CG151" s="92"/>
      <c r="CH151" s="92"/>
      <c r="CI151" s="92"/>
      <c r="CJ151" s="92"/>
      <c r="CK151" s="92"/>
      <c r="CM151" s="92"/>
      <c r="CN151" s="92"/>
      <c r="CO151" s="92"/>
      <c r="CP151" s="92"/>
      <c r="CQ151" s="92"/>
      <c r="CS151" s="92"/>
      <c r="CT151" s="92"/>
      <c r="CU151" s="92"/>
      <c r="CV151" s="92"/>
      <c r="CW151" s="92"/>
      <c r="DD151" s="83"/>
      <c r="EA151" s="92"/>
      <c r="EB151" s="92"/>
      <c r="EC151" s="92"/>
      <c r="ED151" s="92"/>
      <c r="EG151"/>
      <c r="EH151"/>
      <c r="EK151" s="92"/>
      <c r="EL151" s="92"/>
      <c r="EM151" s="92"/>
      <c r="EN151" s="92"/>
    </row>
    <row r="152" spans="1:144"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P152" s="92"/>
      <c r="AQ152" s="92"/>
      <c r="AR152" s="92"/>
      <c r="AS152" s="92"/>
      <c r="AT152" s="92"/>
      <c r="AU152" s="92"/>
      <c r="AW152" s="92"/>
      <c r="AX152" s="92"/>
      <c r="AY152" s="92"/>
      <c r="AZ152" s="92"/>
      <c r="BA152" s="92"/>
      <c r="BB152" s="92"/>
      <c r="BC152" s="92"/>
      <c r="BD152" s="92"/>
      <c r="BE152" s="92"/>
      <c r="BF152" s="92"/>
      <c r="BG152" s="92"/>
      <c r="BI152" s="92"/>
      <c r="BJ152" s="92"/>
      <c r="BK152" s="92"/>
      <c r="BL152" s="92"/>
      <c r="BM152" s="92"/>
      <c r="BO152" s="92"/>
      <c r="BP152" s="92"/>
      <c r="BQ152" s="92"/>
      <c r="BR152" s="92"/>
      <c r="BS152" s="92"/>
      <c r="BU152" s="92"/>
      <c r="BV152" s="92"/>
      <c r="BW152" s="92"/>
      <c r="BX152" s="92"/>
      <c r="BY152" s="92"/>
      <c r="CA152" s="92"/>
      <c r="CB152" s="92"/>
      <c r="CC152" s="92"/>
      <c r="CD152" s="92"/>
      <c r="CE152" s="92"/>
      <c r="CG152" s="92"/>
      <c r="CH152" s="92"/>
      <c r="CI152" s="92"/>
      <c r="CJ152" s="92"/>
      <c r="CK152" s="92"/>
      <c r="CM152" s="92"/>
      <c r="CN152" s="92"/>
      <c r="CO152" s="92"/>
      <c r="CP152" s="92"/>
      <c r="CQ152" s="92"/>
      <c r="CS152" s="92"/>
      <c r="CT152" s="92"/>
      <c r="CU152" s="92"/>
      <c r="CV152" s="92"/>
      <c r="CW152" s="92"/>
      <c r="DD152" s="83"/>
      <c r="EA152" s="92"/>
      <c r="EB152" s="92"/>
      <c r="EC152" s="92"/>
      <c r="ED152" s="92"/>
      <c r="EG152"/>
      <c r="EH152"/>
      <c r="EK152" s="92"/>
      <c r="EL152" s="92"/>
      <c r="EM152" s="92"/>
      <c r="EN152" s="92"/>
    </row>
    <row r="153" spans="1:144"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P153" s="92"/>
      <c r="AQ153" s="92"/>
      <c r="AR153" s="92"/>
      <c r="AS153" s="92"/>
      <c r="AT153" s="92"/>
      <c r="AU153" s="92"/>
      <c r="AW153" s="92"/>
      <c r="AX153" s="92"/>
      <c r="AY153" s="92"/>
      <c r="AZ153" s="92"/>
      <c r="BA153" s="92"/>
      <c r="BB153" s="92"/>
      <c r="BC153" s="92"/>
      <c r="BD153" s="92"/>
      <c r="BE153" s="92"/>
      <c r="BF153" s="92"/>
      <c r="BG153" s="92"/>
      <c r="BI153" s="92"/>
      <c r="BJ153" s="92"/>
      <c r="BK153" s="92"/>
      <c r="BL153" s="92"/>
      <c r="BM153" s="92"/>
      <c r="BO153" s="92"/>
      <c r="BP153" s="92"/>
      <c r="BQ153" s="92"/>
      <c r="BR153" s="92"/>
      <c r="BS153" s="92"/>
      <c r="BU153" s="92"/>
      <c r="BV153" s="92"/>
      <c r="BW153" s="92"/>
      <c r="BX153" s="92"/>
      <c r="BY153" s="92"/>
      <c r="CA153" s="92"/>
      <c r="CB153" s="92"/>
      <c r="CC153" s="92"/>
      <c r="CD153" s="92"/>
      <c r="CE153" s="92"/>
      <c r="CG153" s="92"/>
      <c r="CH153" s="92"/>
      <c r="CI153" s="92"/>
      <c r="CJ153" s="92"/>
      <c r="CK153" s="92"/>
      <c r="CM153" s="92"/>
      <c r="CN153" s="92"/>
      <c r="CO153" s="92"/>
      <c r="CP153" s="92"/>
      <c r="CQ153" s="92"/>
      <c r="CS153" s="92"/>
      <c r="CT153" s="92"/>
      <c r="CU153" s="92"/>
      <c r="CV153" s="92"/>
      <c r="CW153" s="92"/>
      <c r="DD153" s="83"/>
      <c r="EA153" s="92"/>
      <c r="EB153" s="92"/>
      <c r="EC153" s="92"/>
      <c r="ED153" s="92"/>
      <c r="EG153"/>
      <c r="EH153"/>
      <c r="EK153" s="92"/>
      <c r="EL153" s="92"/>
      <c r="EM153" s="92"/>
      <c r="EN153" s="92"/>
    </row>
    <row r="154" spans="1:144"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P154" s="92"/>
      <c r="AQ154" s="92"/>
      <c r="AR154" s="92"/>
      <c r="AS154" s="92"/>
      <c r="AT154" s="92"/>
      <c r="AU154" s="92"/>
      <c r="AW154" s="92"/>
      <c r="AX154" s="92"/>
      <c r="AY154" s="92"/>
      <c r="AZ154" s="92"/>
      <c r="BA154" s="92"/>
      <c r="BB154" s="92"/>
      <c r="BC154" s="92"/>
      <c r="BD154" s="92"/>
      <c r="BE154" s="92"/>
      <c r="BF154" s="92"/>
      <c r="BG154" s="92"/>
      <c r="BI154" s="92"/>
      <c r="BJ154" s="92"/>
      <c r="BK154" s="92"/>
      <c r="BL154" s="92"/>
      <c r="BM154" s="92"/>
      <c r="BO154" s="92"/>
      <c r="BP154" s="92"/>
      <c r="BQ154" s="92"/>
      <c r="BR154" s="92"/>
      <c r="BS154" s="92"/>
      <c r="BU154" s="92"/>
      <c r="BV154" s="92"/>
      <c r="BW154" s="92"/>
      <c r="BX154" s="92"/>
      <c r="BY154" s="92"/>
      <c r="CA154" s="92"/>
      <c r="CB154" s="92"/>
      <c r="CC154" s="92"/>
      <c r="CD154" s="92"/>
      <c r="CE154" s="92"/>
      <c r="CG154" s="92"/>
      <c r="CH154" s="92"/>
      <c r="CI154" s="92"/>
      <c r="CJ154" s="92"/>
      <c r="CK154" s="92"/>
      <c r="CM154" s="92"/>
      <c r="CN154" s="92"/>
      <c r="CO154" s="92"/>
      <c r="CP154" s="92"/>
      <c r="CQ154" s="92"/>
      <c r="CS154" s="92"/>
      <c r="CT154" s="92"/>
      <c r="CU154" s="92"/>
      <c r="CV154" s="92"/>
      <c r="CW154" s="92"/>
      <c r="DD154" s="83"/>
      <c r="EA154" s="92"/>
      <c r="EB154" s="92"/>
      <c r="EC154" s="92"/>
      <c r="ED154" s="92"/>
      <c r="EG154"/>
      <c r="EH154"/>
      <c r="EK154" s="92"/>
      <c r="EL154" s="92"/>
      <c r="EM154" s="92"/>
      <c r="EN154" s="92"/>
    </row>
    <row r="155" spans="1:144"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P155" s="92"/>
      <c r="AQ155" s="92"/>
      <c r="AR155" s="92"/>
      <c r="AS155" s="92"/>
      <c r="AT155" s="92"/>
      <c r="AU155" s="92"/>
      <c r="AW155" s="92"/>
      <c r="AX155" s="92"/>
      <c r="AY155" s="92"/>
      <c r="AZ155" s="92"/>
      <c r="BA155" s="92"/>
      <c r="BB155" s="92"/>
      <c r="BC155" s="92"/>
      <c r="BD155" s="92"/>
      <c r="BE155" s="92"/>
      <c r="BF155" s="92"/>
      <c r="BG155" s="92"/>
      <c r="BI155" s="92"/>
      <c r="BJ155" s="92"/>
      <c r="BK155" s="92"/>
      <c r="BL155" s="92"/>
      <c r="BM155" s="92"/>
      <c r="BO155" s="92"/>
      <c r="BP155" s="92"/>
      <c r="BQ155" s="92"/>
      <c r="BR155" s="92"/>
      <c r="BS155" s="92"/>
      <c r="BU155" s="92"/>
      <c r="BV155" s="92"/>
      <c r="BW155" s="92"/>
      <c r="BX155" s="92"/>
      <c r="BY155" s="92"/>
      <c r="CA155" s="92"/>
      <c r="CB155" s="92"/>
      <c r="CC155" s="92"/>
      <c r="CD155" s="92"/>
      <c r="CE155" s="92"/>
      <c r="CG155" s="92"/>
      <c r="CH155" s="92"/>
      <c r="CI155" s="92"/>
      <c r="CJ155" s="92"/>
      <c r="CK155" s="92"/>
      <c r="CM155" s="92"/>
      <c r="CN155" s="92"/>
      <c r="CO155" s="92"/>
      <c r="CP155" s="92"/>
      <c r="CQ155" s="92"/>
      <c r="CS155" s="92"/>
      <c r="CT155" s="92"/>
      <c r="CU155" s="92"/>
      <c r="CV155" s="92"/>
      <c r="CW155" s="92"/>
      <c r="DD155" s="83"/>
      <c r="EA155" s="92"/>
      <c r="EB155" s="92"/>
      <c r="EC155" s="92"/>
      <c r="ED155" s="92"/>
      <c r="EG155"/>
      <c r="EH155"/>
      <c r="EK155" s="92"/>
      <c r="EL155" s="92"/>
      <c r="EM155" s="92"/>
      <c r="EN155" s="92"/>
    </row>
    <row r="156" spans="1:144"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P156" s="92"/>
      <c r="AQ156" s="92"/>
      <c r="AR156" s="92"/>
      <c r="AS156" s="92"/>
      <c r="AT156" s="92"/>
      <c r="AU156" s="92"/>
      <c r="AW156" s="92"/>
      <c r="AX156" s="92"/>
      <c r="AY156" s="92"/>
      <c r="AZ156" s="92"/>
      <c r="BA156" s="92"/>
      <c r="BB156" s="92"/>
      <c r="BC156" s="92"/>
      <c r="BD156" s="92"/>
      <c r="BE156" s="92"/>
      <c r="BF156" s="92"/>
      <c r="BG156" s="92"/>
      <c r="BI156" s="92"/>
      <c r="BJ156" s="92"/>
      <c r="BK156" s="92"/>
      <c r="BL156" s="92"/>
      <c r="BM156" s="92"/>
      <c r="BO156" s="92"/>
      <c r="BP156" s="92"/>
      <c r="BQ156" s="92"/>
      <c r="BR156" s="92"/>
      <c r="BS156" s="92"/>
      <c r="BU156" s="92"/>
      <c r="BV156" s="92"/>
      <c r="BW156" s="92"/>
      <c r="BX156" s="92"/>
      <c r="BY156" s="92"/>
      <c r="CA156" s="92"/>
      <c r="CB156" s="92"/>
      <c r="CC156" s="92"/>
      <c r="CD156" s="92"/>
      <c r="CE156" s="92"/>
      <c r="CG156" s="92"/>
      <c r="CH156" s="92"/>
      <c r="CI156" s="92"/>
      <c r="CJ156" s="92"/>
      <c r="CK156" s="92"/>
      <c r="CM156" s="92"/>
      <c r="CN156" s="92"/>
      <c r="CO156" s="92"/>
      <c r="CP156" s="92"/>
      <c r="CQ156" s="92"/>
      <c r="CS156" s="92"/>
      <c r="CT156" s="92"/>
      <c r="CU156" s="92"/>
      <c r="CV156" s="92"/>
      <c r="CW156" s="92"/>
      <c r="DD156" s="83"/>
      <c r="EA156" s="92"/>
      <c r="EB156" s="92"/>
      <c r="EC156" s="92"/>
      <c r="ED156" s="92"/>
      <c r="EG156"/>
      <c r="EH156"/>
      <c r="EK156" s="92"/>
      <c r="EL156" s="92"/>
      <c r="EM156" s="92"/>
      <c r="EN156" s="92"/>
    </row>
    <row r="157" spans="1:144"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P157" s="92"/>
      <c r="AQ157" s="92"/>
      <c r="AR157" s="92"/>
      <c r="AS157" s="92"/>
      <c r="AT157" s="92"/>
      <c r="AU157" s="92"/>
      <c r="AW157" s="92"/>
      <c r="AX157" s="92"/>
      <c r="AY157" s="92"/>
      <c r="AZ157" s="92"/>
      <c r="BA157" s="92"/>
      <c r="BB157" s="92"/>
      <c r="BC157" s="92"/>
      <c r="BD157" s="92"/>
      <c r="BE157" s="92"/>
      <c r="BF157" s="92"/>
      <c r="BG157" s="92"/>
      <c r="BI157" s="92"/>
      <c r="BJ157" s="92"/>
      <c r="BK157" s="92"/>
      <c r="BL157" s="92"/>
      <c r="BM157" s="92"/>
      <c r="BO157" s="92"/>
      <c r="BP157" s="92"/>
      <c r="BQ157" s="92"/>
      <c r="BR157" s="92"/>
      <c r="BS157" s="92"/>
      <c r="BU157" s="92"/>
      <c r="BV157" s="92"/>
      <c r="BW157" s="92"/>
      <c r="BX157" s="92"/>
      <c r="BY157" s="92"/>
      <c r="CA157" s="92"/>
      <c r="CB157" s="92"/>
      <c r="CC157" s="92"/>
      <c r="CD157" s="92"/>
      <c r="CE157" s="92"/>
      <c r="CG157" s="92"/>
      <c r="CH157" s="92"/>
      <c r="CI157" s="92"/>
      <c r="CJ157" s="92"/>
      <c r="CK157" s="92"/>
      <c r="CM157" s="92"/>
      <c r="CN157" s="92"/>
      <c r="CO157" s="92"/>
      <c r="CP157" s="92"/>
      <c r="CQ157" s="92"/>
      <c r="CS157" s="92"/>
      <c r="CT157" s="92"/>
      <c r="CU157" s="92"/>
      <c r="CV157" s="92"/>
      <c r="CW157" s="92"/>
      <c r="DD157" s="83"/>
      <c r="EA157" s="92"/>
      <c r="EB157" s="92"/>
      <c r="EC157" s="92"/>
      <c r="ED157" s="92"/>
      <c r="EG157"/>
      <c r="EH157"/>
      <c r="EK157" s="92"/>
      <c r="EL157" s="92"/>
      <c r="EM157" s="92"/>
      <c r="EN157" s="92"/>
    </row>
    <row r="158" spans="1:144"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P158" s="92"/>
      <c r="AQ158" s="92"/>
      <c r="AR158" s="92"/>
      <c r="AS158" s="92"/>
      <c r="AT158" s="92"/>
      <c r="AU158" s="92"/>
      <c r="AW158" s="92"/>
      <c r="AX158" s="92"/>
      <c r="AY158" s="92"/>
      <c r="AZ158" s="92"/>
      <c r="BA158" s="92"/>
      <c r="BB158" s="92"/>
      <c r="BC158" s="92"/>
      <c r="BD158" s="92"/>
      <c r="BE158" s="92"/>
      <c r="BF158" s="92"/>
      <c r="BG158" s="92"/>
      <c r="BI158" s="92"/>
      <c r="BJ158" s="92"/>
      <c r="BK158" s="92"/>
      <c r="BL158" s="92"/>
      <c r="BM158" s="92"/>
      <c r="BO158" s="92"/>
      <c r="BP158" s="92"/>
      <c r="BQ158" s="92"/>
      <c r="BR158" s="92"/>
      <c r="BS158" s="92"/>
      <c r="BU158" s="92"/>
      <c r="BV158" s="92"/>
      <c r="BW158" s="92"/>
      <c r="BX158" s="92"/>
      <c r="BY158" s="92"/>
      <c r="CA158" s="92"/>
      <c r="CB158" s="92"/>
      <c r="CC158" s="92"/>
      <c r="CD158" s="92"/>
      <c r="CE158" s="92"/>
      <c r="CG158" s="92"/>
      <c r="CH158" s="92"/>
      <c r="CI158" s="92"/>
      <c r="CJ158" s="92"/>
      <c r="CK158" s="92"/>
      <c r="CM158" s="92"/>
      <c r="CN158" s="92"/>
      <c r="CO158" s="92"/>
      <c r="CP158" s="92"/>
      <c r="CQ158" s="92"/>
      <c r="CS158" s="92"/>
      <c r="CT158" s="92"/>
      <c r="CU158" s="92"/>
      <c r="CV158" s="92"/>
      <c r="CW158" s="92"/>
      <c r="DD158" s="83"/>
      <c r="EA158" s="92"/>
      <c r="EB158" s="92"/>
      <c r="EC158" s="92"/>
      <c r="ED158" s="92"/>
      <c r="EG158"/>
      <c r="EH158"/>
      <c r="EK158" s="92"/>
      <c r="EL158" s="92"/>
      <c r="EM158" s="92"/>
      <c r="EN158" s="92"/>
    </row>
    <row r="159" spans="1:144"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P159" s="122"/>
      <c r="AQ159" s="122"/>
      <c r="AR159" s="122"/>
      <c r="AS159" s="122"/>
      <c r="AT159" s="122"/>
      <c r="AU159" s="122"/>
      <c r="AW159" s="122" t="s">
        <v>12</v>
      </c>
      <c r="AX159" s="122"/>
      <c r="AY159" s="122"/>
      <c r="AZ159" s="122"/>
      <c r="BA159" s="122"/>
      <c r="BB159" s="122"/>
      <c r="BC159" s="122"/>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G159" s="122" t="s">
        <v>12</v>
      </c>
      <c r="CH159" s="122"/>
      <c r="CI159" s="122"/>
      <c r="CJ159" s="122"/>
      <c r="CK159" s="122"/>
      <c r="CM159" s="122" t="s">
        <v>12</v>
      </c>
      <c r="CN159" s="122"/>
      <c r="CO159" s="122"/>
      <c r="CP159" s="122"/>
      <c r="CQ159" s="122"/>
      <c r="CS159" s="122" t="s">
        <v>12</v>
      </c>
      <c r="CT159" s="122"/>
      <c r="CU159" s="122"/>
      <c r="CV159" s="122"/>
      <c r="CW159" s="122"/>
      <c r="CY159" s="122" t="s">
        <v>12</v>
      </c>
      <c r="CZ159" s="122"/>
      <c r="DA159" s="122"/>
      <c r="DB159" s="122"/>
      <c r="DC159" s="122"/>
      <c r="DD159" s="153"/>
      <c r="DE159" s="122"/>
      <c r="DF159" s="122"/>
      <c r="DG159" s="122"/>
      <c r="DH159" s="122"/>
      <c r="DI159" s="122"/>
      <c r="DJ159" s="122"/>
      <c r="DK159" s="122"/>
      <c r="DL159" s="122"/>
      <c r="DM159" s="122"/>
      <c r="DN159" s="122"/>
      <c r="DO159" s="122"/>
      <c r="DP159" s="122"/>
      <c r="DQ159" s="122"/>
      <c r="DR159" s="122"/>
      <c r="DS159" s="122"/>
      <c r="DT159" s="122"/>
      <c r="DU159" s="122"/>
    </row>
  </sheetData>
  <sheetProtection algorithmName="SHA-512" hashValue="oM0VjpiR/qoTt3hhOIbhc27R6OTo/Etz/akjHNCRg9pBoDLFFR2s4wzg/lwLYsOgkZxO4s5kLTreOZ3JsHgXxA==" saltValue="uWgGvUvieW5VmnoaAcezcg==" spinCount="100000" sheet="1" objects="1" scenarios="1"/>
  <mergeCells count="168">
    <mergeCell ref="A33:B33"/>
    <mergeCell ref="G33:H33"/>
    <mergeCell ref="A17:E17"/>
    <mergeCell ref="G17:K17"/>
    <mergeCell ref="A19:B19"/>
    <mergeCell ref="G19:H19"/>
    <mergeCell ref="A31:E31"/>
    <mergeCell ref="G31:K31"/>
    <mergeCell ref="A1:E1"/>
    <mergeCell ref="G1:K1"/>
    <mergeCell ref="A3:E3"/>
    <mergeCell ref="G3:K3"/>
    <mergeCell ref="A5:B5"/>
    <mergeCell ref="C5:D5"/>
    <mergeCell ref="G5:H5"/>
    <mergeCell ref="I5:J5"/>
    <mergeCell ref="BI19:BJ19"/>
    <mergeCell ref="BO19:BP19"/>
    <mergeCell ref="BU19:BV19"/>
    <mergeCell ref="CA19:CB19"/>
    <mergeCell ref="CG19:CH19"/>
    <mergeCell ref="AW31:BA31"/>
    <mergeCell ref="BC31:BG31"/>
    <mergeCell ref="M33:N33"/>
    <mergeCell ref="S33:T33"/>
    <mergeCell ref="Y33:Z33"/>
    <mergeCell ref="AE33:AF33"/>
    <mergeCell ref="AK33:AL33"/>
    <mergeCell ref="AQ33:AR33"/>
    <mergeCell ref="AW33:AX33"/>
    <mergeCell ref="BC33:BD33"/>
    <mergeCell ref="M31:Q31"/>
    <mergeCell ref="S31:W31"/>
    <mergeCell ref="Y31:AC31"/>
    <mergeCell ref="AE31:AI31"/>
    <mergeCell ref="AK31:AO31"/>
    <mergeCell ref="AQ31:AU31"/>
    <mergeCell ref="M19:N19"/>
    <mergeCell ref="S19:T19"/>
    <mergeCell ref="Y19:Z19"/>
    <mergeCell ref="AE19:AF19"/>
    <mergeCell ref="AK19:AL19"/>
    <mergeCell ref="AQ19:AR19"/>
    <mergeCell ref="AW19:AX19"/>
    <mergeCell ref="DK17:DO17"/>
    <mergeCell ref="DQ17:DU17"/>
    <mergeCell ref="CA17:CE17"/>
    <mergeCell ref="CG17:CK17"/>
    <mergeCell ref="CM17:CQ17"/>
    <mergeCell ref="CS17:CW17"/>
    <mergeCell ref="CY17:DC17"/>
    <mergeCell ref="DE17:DI17"/>
    <mergeCell ref="AQ17:AU17"/>
    <mergeCell ref="AW17:BA17"/>
    <mergeCell ref="CM19:CN19"/>
    <mergeCell ref="CS19:CT19"/>
    <mergeCell ref="CY19:CZ19"/>
    <mergeCell ref="DE19:DF19"/>
    <mergeCell ref="DK19:DL19"/>
    <mergeCell ref="DQ19:DR19"/>
    <mergeCell ref="BC19:BD19"/>
    <mergeCell ref="BC17:BG17"/>
    <mergeCell ref="BI17:BM17"/>
    <mergeCell ref="BO17:BS17"/>
    <mergeCell ref="BU17:BY17"/>
    <mergeCell ref="EI5:EJ5"/>
    <mergeCell ref="EK5:EL5"/>
    <mergeCell ref="EO5:EP5"/>
    <mergeCell ref="EQ5:ER5"/>
    <mergeCell ref="DW15:EA15"/>
    <mergeCell ref="EC5:ED5"/>
    <mergeCell ref="EE5:EF5"/>
    <mergeCell ref="BW5:BX5"/>
    <mergeCell ref="CA5:CB5"/>
    <mergeCell ref="CC5:CD5"/>
    <mergeCell ref="EK17:EL17"/>
    <mergeCell ref="EO17:EP17"/>
    <mergeCell ref="EQ17:ER17"/>
    <mergeCell ref="DW17:DX17"/>
    <mergeCell ref="EC17:ED17"/>
    <mergeCell ref="EE17:EF17"/>
    <mergeCell ref="EI17:EJ17"/>
    <mergeCell ref="M17:Q17"/>
    <mergeCell ref="S17:W17"/>
    <mergeCell ref="Y17:AC17"/>
    <mergeCell ref="AE17:AI17"/>
    <mergeCell ref="AK17:AO17"/>
    <mergeCell ref="DQ5:DR5"/>
    <mergeCell ref="DS5:DT5"/>
    <mergeCell ref="DW5:DX5"/>
    <mergeCell ref="DY5:DZ5"/>
    <mergeCell ref="CY5:CZ5"/>
    <mergeCell ref="DA5:DB5"/>
    <mergeCell ref="DE5:DF5"/>
    <mergeCell ref="DG5:DH5"/>
    <mergeCell ref="DK5:DL5"/>
    <mergeCell ref="DM5:DN5"/>
    <mergeCell ref="CG5:CH5"/>
    <mergeCell ref="CI5:CJ5"/>
    <mergeCell ref="CM5:CN5"/>
    <mergeCell ref="CO5:CP5"/>
    <mergeCell ref="CS5:CT5"/>
    <mergeCell ref="CU5:CV5"/>
    <mergeCell ref="BO5:BP5"/>
    <mergeCell ref="BQ5:BR5"/>
    <mergeCell ref="BU5:BV5"/>
    <mergeCell ref="BO3:BS3"/>
    <mergeCell ref="BU3:BY3"/>
    <mergeCell ref="AW5:AX5"/>
    <mergeCell ref="AY5:AZ5"/>
    <mergeCell ref="BC5:BD5"/>
    <mergeCell ref="BE5:BF5"/>
    <mergeCell ref="BI5:BJ5"/>
    <mergeCell ref="BK5:BL5"/>
    <mergeCell ref="AE5:AF5"/>
    <mergeCell ref="AG5:AH5"/>
    <mergeCell ref="AK5:AL5"/>
    <mergeCell ref="AM5:AN5"/>
    <mergeCell ref="AQ5:AR5"/>
    <mergeCell ref="AS5:AT5"/>
    <mergeCell ref="Y1:AC1"/>
    <mergeCell ref="AE1:AI1"/>
    <mergeCell ref="AK1:AO1"/>
    <mergeCell ref="AQ1:AU1"/>
    <mergeCell ref="DK3:DO3"/>
    <mergeCell ref="DQ3:DU3"/>
    <mergeCell ref="DW3:EA3"/>
    <mergeCell ref="EC3:EF3"/>
    <mergeCell ref="M5:N5"/>
    <mergeCell ref="O5:P5"/>
    <mergeCell ref="S5:T5"/>
    <mergeCell ref="U5:V5"/>
    <mergeCell ref="Y5:Z5"/>
    <mergeCell ref="AA5:AB5"/>
    <mergeCell ref="CA3:CE3"/>
    <mergeCell ref="CG3:CK3"/>
    <mergeCell ref="CM3:CQ3"/>
    <mergeCell ref="CS3:CW3"/>
    <mergeCell ref="CY3:DC3"/>
    <mergeCell ref="DE3:DI3"/>
    <mergeCell ref="AQ3:AU3"/>
    <mergeCell ref="AW3:BA3"/>
    <mergeCell ref="BC3:BG3"/>
    <mergeCell ref="BI3:BM3"/>
    <mergeCell ref="DQ1:DU1"/>
    <mergeCell ref="DW1:EA1"/>
    <mergeCell ref="EC1:EG1"/>
    <mergeCell ref="EI1:EM1"/>
    <mergeCell ref="EO1:ES1"/>
    <mergeCell ref="DE1:DI1"/>
    <mergeCell ref="DK1:DO1"/>
    <mergeCell ref="M3:Q3"/>
    <mergeCell ref="S3:W3"/>
    <mergeCell ref="Y3:AC3"/>
    <mergeCell ref="AE3:AI3"/>
    <mergeCell ref="AK3:AO3"/>
    <mergeCell ref="CG1:CK1"/>
    <mergeCell ref="CM1:CQ1"/>
    <mergeCell ref="CS1:CW1"/>
    <mergeCell ref="CY1:DC1"/>
    <mergeCell ref="AW1:BA1"/>
    <mergeCell ref="BC1:BG1"/>
    <mergeCell ref="BI1:BM1"/>
    <mergeCell ref="BO1:BS1"/>
    <mergeCell ref="BU1:BY1"/>
    <mergeCell ref="CA1:CE1"/>
    <mergeCell ref="M1:Q1"/>
    <mergeCell ref="S1:W1"/>
  </mergeCells>
  <pageMargins left="0.75" right="0.75" top="1" bottom="1" header="0.5" footer="0.5"/>
  <pageSetup orientation="portrait"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G159"/>
  <sheetViews>
    <sheetView zoomScaleNormal="100" workbookViewId="0">
      <selection activeCell="L1" sqref="A1:L1048576"/>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26.28515625" customWidth="1"/>
    <col min="38" max="38" width="24" customWidth="1"/>
    <col min="39" max="39" width="13.5703125" customWidth="1"/>
    <col min="40" max="40" width="12.5703125" customWidth="1"/>
    <col min="41" max="42" width="13.5703125" customWidth="1"/>
    <col min="43" max="43" width="23.28515625" customWidth="1"/>
    <col min="44" max="47" width="13.5703125" customWidth="1"/>
    <col min="49" max="49" width="19.7109375" customWidth="1"/>
    <col min="50" max="50" width="22.28515625" customWidth="1"/>
    <col min="51" max="51" width="18" customWidth="1"/>
    <col min="52" max="52" width="10.85546875" customWidth="1"/>
    <col min="53" max="53" width="13.5703125" customWidth="1"/>
    <col min="55" max="55" width="19.7109375" customWidth="1"/>
    <col min="56" max="56" width="22.28515625" customWidth="1"/>
    <col min="57" max="57" width="18" customWidth="1"/>
    <col min="58" max="58" width="10.85546875" customWidth="1"/>
    <col min="59" max="59" width="13.5703125" customWidth="1"/>
    <col min="61" max="61" width="23.85546875" customWidth="1"/>
    <col min="62" max="62" width="14.42578125" customWidth="1"/>
    <col min="63" max="63" width="20" customWidth="1"/>
    <col min="64" max="64" width="13.140625" customWidth="1"/>
    <col min="65" max="65" width="1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5703125" style="154"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140625" style="92"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85546875" style="92" customWidth="1"/>
    <col min="116" max="118" width="19.42578125" style="92" customWidth="1"/>
    <col min="119" max="119" width="12.7109375" customWidth="1"/>
    <col min="121" max="121" width="26.5703125" customWidth="1"/>
    <col min="122" max="122" width="13.7109375" customWidth="1"/>
    <col min="123" max="123" width="28.28515625" style="92" customWidth="1"/>
    <col min="124" max="124" width="12.85546875" style="92" customWidth="1"/>
    <col min="125" max="125" width="22.7109375" style="92" customWidth="1"/>
    <col min="126" max="126" width="22.5703125" style="92" customWidth="1"/>
    <col min="127" max="127" width="27.28515625" customWidth="1"/>
    <col min="128" max="128" width="13.7109375" customWidth="1"/>
    <col min="129" max="129" width="11.28515625" customWidth="1"/>
    <col min="130" max="130" width="12.85546875" customWidth="1"/>
    <col min="131" max="131" width="12.5703125" customWidth="1"/>
  </cols>
  <sheetData>
    <row r="1" spans="1:137" ht="23.25" x14ac:dyDescent="0.35">
      <c r="A1" s="734" t="s">
        <v>2795</v>
      </c>
      <c r="B1" s="734"/>
      <c r="C1" s="734"/>
      <c r="D1" s="734"/>
      <c r="E1" s="734"/>
      <c r="F1" s="516"/>
      <c r="G1" s="734" t="s">
        <v>2795</v>
      </c>
      <c r="H1" s="734"/>
      <c r="I1" s="734"/>
      <c r="J1" s="734"/>
      <c r="K1" s="734"/>
      <c r="M1" s="734" t="s">
        <v>2591</v>
      </c>
      <c r="N1" s="734"/>
      <c r="O1" s="734"/>
      <c r="P1" s="734"/>
      <c r="Q1" s="734"/>
      <c r="R1" s="516"/>
      <c r="S1" s="734" t="s">
        <v>2591</v>
      </c>
      <c r="T1" s="734"/>
      <c r="U1" s="734"/>
      <c r="V1" s="734"/>
      <c r="W1" s="734"/>
      <c r="Y1" s="734" t="s">
        <v>2227</v>
      </c>
      <c r="Z1" s="734"/>
      <c r="AA1" s="734"/>
      <c r="AB1" s="734"/>
      <c r="AC1" s="734"/>
      <c r="AD1" s="516"/>
      <c r="AE1" s="734" t="s">
        <v>2227</v>
      </c>
      <c r="AF1" s="734"/>
      <c r="AG1" s="734"/>
      <c r="AH1" s="734"/>
      <c r="AI1" s="734"/>
      <c r="AK1" s="734" t="s">
        <v>1907</v>
      </c>
      <c r="AL1" s="734"/>
      <c r="AM1" s="734"/>
      <c r="AN1" s="734"/>
      <c r="AO1" s="734"/>
      <c r="AP1" s="516"/>
      <c r="AQ1" s="734" t="s">
        <v>1907</v>
      </c>
      <c r="AR1" s="734"/>
      <c r="AS1" s="734"/>
      <c r="AT1" s="734"/>
      <c r="AU1" s="734"/>
      <c r="AW1" s="734" t="s">
        <v>1868</v>
      </c>
      <c r="AX1" s="734"/>
      <c r="AY1" s="734"/>
      <c r="AZ1" s="734"/>
      <c r="BA1" s="734"/>
      <c r="BC1" s="734" t="s">
        <v>1867</v>
      </c>
      <c r="BD1" s="734"/>
      <c r="BE1" s="734"/>
      <c r="BF1" s="734"/>
      <c r="BG1" s="734"/>
      <c r="BI1" s="734" t="s">
        <v>1471</v>
      </c>
      <c r="BJ1" s="734"/>
      <c r="BK1" s="734"/>
      <c r="BL1" s="734"/>
      <c r="BM1" s="734"/>
      <c r="BO1" s="734" t="s">
        <v>1360</v>
      </c>
      <c r="BP1" s="734"/>
      <c r="BQ1" s="734"/>
      <c r="BR1" s="734"/>
      <c r="BS1" s="734"/>
      <c r="BU1" s="734" t="s">
        <v>1227</v>
      </c>
      <c r="BV1" s="734"/>
      <c r="BW1" s="734"/>
      <c r="BX1" s="734"/>
      <c r="BY1" s="734"/>
      <c r="CA1" s="734" t="s">
        <v>1190</v>
      </c>
      <c r="CB1" s="734"/>
      <c r="CC1" s="734"/>
      <c r="CD1" s="734"/>
      <c r="CE1" s="734"/>
      <c r="CG1" s="734" t="s">
        <v>1138</v>
      </c>
      <c r="CH1" s="734"/>
      <c r="CI1" s="734"/>
      <c r="CJ1" s="734"/>
      <c r="CK1" s="734"/>
      <c r="CM1" s="734" t="s">
        <v>139</v>
      </c>
      <c r="CN1" s="734"/>
      <c r="CO1" s="734"/>
      <c r="CP1" s="734"/>
      <c r="CQ1" s="734"/>
      <c r="CR1" s="83"/>
      <c r="CS1" s="734" t="s">
        <v>97</v>
      </c>
      <c r="CT1" s="734"/>
      <c r="CU1" s="734"/>
      <c r="CV1" s="734"/>
      <c r="CW1" s="734"/>
      <c r="CY1" s="734" t="s">
        <v>1036</v>
      </c>
      <c r="CZ1" s="734"/>
      <c r="DA1" s="734"/>
      <c r="DB1" s="734"/>
      <c r="DC1" s="734"/>
      <c r="DE1" s="734" t="s">
        <v>1037</v>
      </c>
      <c r="DF1" s="734"/>
      <c r="DG1" s="734"/>
      <c r="DH1" s="734"/>
      <c r="DI1" s="734"/>
      <c r="DK1" s="734" t="s">
        <v>1038</v>
      </c>
      <c r="DL1" s="734"/>
      <c r="DM1" s="734"/>
      <c r="DN1" s="734"/>
      <c r="DO1" s="734"/>
      <c r="DP1" s="92"/>
      <c r="DQ1" s="734" t="s">
        <v>1039</v>
      </c>
      <c r="DR1" s="734"/>
      <c r="DS1" s="734"/>
      <c r="DT1" s="734"/>
      <c r="DU1" s="734"/>
      <c r="DV1"/>
      <c r="DW1" s="735" t="s">
        <v>1040</v>
      </c>
      <c r="DX1" s="735"/>
      <c r="DY1" s="735"/>
      <c r="DZ1" s="735"/>
      <c r="EA1" s="735"/>
      <c r="EC1" s="735" t="s">
        <v>1041</v>
      </c>
      <c r="ED1" s="735"/>
      <c r="EE1" s="735"/>
      <c r="EF1" s="735"/>
      <c r="EG1" s="735"/>
    </row>
    <row r="2" spans="1:137"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C2" s="92"/>
      <c r="BD2" s="92"/>
      <c r="BE2" s="92"/>
      <c r="BF2" s="92"/>
      <c r="BG2" s="92"/>
      <c r="BI2" s="92"/>
      <c r="BJ2" s="92"/>
      <c r="BK2" s="92"/>
      <c r="BL2" s="92"/>
      <c r="BM2" s="92"/>
      <c r="BO2" s="92"/>
      <c r="BP2" s="92"/>
      <c r="BQ2" s="92"/>
      <c r="BR2" s="92"/>
      <c r="BS2" s="92"/>
      <c r="BU2" s="92"/>
      <c r="BV2" s="92"/>
      <c r="BW2" s="92"/>
      <c r="BX2" s="92"/>
      <c r="BY2" s="92"/>
      <c r="CA2" s="92"/>
      <c r="CB2" s="92"/>
      <c r="CC2" s="92"/>
      <c r="CD2" s="92"/>
      <c r="CE2" s="92"/>
      <c r="CG2" s="92"/>
      <c r="CH2" s="92"/>
      <c r="CI2" s="92"/>
      <c r="CJ2" s="92"/>
      <c r="CK2" s="92"/>
      <c r="CR2" s="83"/>
      <c r="DK2" s="93" t="s">
        <v>1042</v>
      </c>
      <c r="DO2" s="92"/>
      <c r="DP2" s="92"/>
      <c r="DQ2" s="93" t="s">
        <v>1042</v>
      </c>
      <c r="DR2" s="92"/>
      <c r="DV2"/>
      <c r="DW2" s="94" t="s">
        <v>1043</v>
      </c>
      <c r="DX2" s="95">
        <v>3500</v>
      </c>
      <c r="DY2" s="92"/>
      <c r="DZ2" s="92"/>
      <c r="EA2" s="96"/>
      <c r="EB2" s="97"/>
      <c r="EC2" s="94" t="s">
        <v>1043</v>
      </c>
      <c r="ED2" s="95">
        <v>3400</v>
      </c>
      <c r="EE2" s="92"/>
      <c r="EF2" s="92"/>
      <c r="EG2" s="96"/>
    </row>
    <row r="3" spans="1:137" ht="17.25" x14ac:dyDescent="0.25">
      <c r="A3" s="736" t="s">
        <v>1908</v>
      </c>
      <c r="B3" s="736"/>
      <c r="C3" s="736"/>
      <c r="D3" s="736"/>
      <c r="E3" s="736"/>
      <c r="F3" s="517"/>
      <c r="G3" s="737" t="s">
        <v>1911</v>
      </c>
      <c r="H3" s="737"/>
      <c r="I3" s="737"/>
      <c r="J3" s="737"/>
      <c r="K3" s="737"/>
      <c r="M3" s="736" t="s">
        <v>1908</v>
      </c>
      <c r="N3" s="736"/>
      <c r="O3" s="736"/>
      <c r="P3" s="736"/>
      <c r="Q3" s="736"/>
      <c r="R3" s="517"/>
      <c r="S3" s="737" t="s">
        <v>1911</v>
      </c>
      <c r="T3" s="737"/>
      <c r="U3" s="737"/>
      <c r="V3" s="737"/>
      <c r="W3" s="737"/>
      <c r="Y3" s="736" t="s">
        <v>1908</v>
      </c>
      <c r="Z3" s="736"/>
      <c r="AA3" s="736"/>
      <c r="AB3" s="736"/>
      <c r="AC3" s="736"/>
      <c r="AD3" s="517"/>
      <c r="AE3" s="737" t="s">
        <v>1911</v>
      </c>
      <c r="AF3" s="737"/>
      <c r="AG3" s="737"/>
      <c r="AH3" s="737"/>
      <c r="AI3" s="737"/>
      <c r="AK3" s="736" t="s">
        <v>1908</v>
      </c>
      <c r="AL3" s="736"/>
      <c r="AM3" s="736"/>
      <c r="AN3" s="736"/>
      <c r="AO3" s="736"/>
      <c r="AP3" s="517"/>
      <c r="AQ3" s="737" t="s">
        <v>1911</v>
      </c>
      <c r="AR3" s="737"/>
      <c r="AS3" s="737"/>
      <c r="AT3" s="737"/>
      <c r="AU3" s="737"/>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83"/>
      <c r="CS3" s="736" t="s">
        <v>1044</v>
      </c>
      <c r="CT3" s="736"/>
      <c r="CU3" s="736"/>
      <c r="CV3" s="736"/>
      <c r="CW3" s="736"/>
      <c r="CY3" s="736" t="s">
        <v>1044</v>
      </c>
      <c r="CZ3" s="736"/>
      <c r="DA3" s="736"/>
      <c r="DB3" s="736"/>
      <c r="DC3" s="736"/>
      <c r="DE3" s="736" t="s">
        <v>1044</v>
      </c>
      <c r="DF3" s="736"/>
      <c r="DG3" s="736"/>
      <c r="DH3" s="736"/>
      <c r="DI3" s="736"/>
      <c r="DK3" s="736" t="s">
        <v>1044</v>
      </c>
      <c r="DL3" s="736"/>
      <c r="DM3" s="736"/>
      <c r="DN3" s="736"/>
      <c r="DO3" s="736"/>
      <c r="DP3" s="92"/>
      <c r="DQ3" s="738" t="s">
        <v>1044</v>
      </c>
      <c r="DR3" s="738"/>
      <c r="DS3" s="738"/>
      <c r="DT3" s="738"/>
      <c r="DU3"/>
      <c r="DV3"/>
      <c r="DW3" s="98" t="s">
        <v>1045</v>
      </c>
      <c r="DX3" s="92"/>
      <c r="DY3" s="92"/>
      <c r="DZ3" s="92"/>
      <c r="EA3" s="92"/>
      <c r="EC3" s="98" t="s">
        <v>1045</v>
      </c>
      <c r="ED3" s="92"/>
      <c r="EE3" s="92"/>
      <c r="EF3" s="92"/>
      <c r="EG3" s="92"/>
    </row>
    <row r="4" spans="1:137"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C4" s="99"/>
      <c r="BD4" s="92"/>
      <c r="BE4" s="92"/>
      <c r="BF4" s="92"/>
      <c r="BG4" s="92"/>
      <c r="BI4" s="99"/>
      <c r="BJ4" s="92"/>
      <c r="BK4" s="92"/>
      <c r="BL4" s="92"/>
      <c r="BM4" s="92"/>
      <c r="BO4" s="99"/>
      <c r="BP4" s="92"/>
      <c r="BQ4" s="92"/>
      <c r="BR4" s="92"/>
      <c r="BS4" s="92"/>
      <c r="BU4" s="99"/>
      <c r="BV4" s="92"/>
      <c r="BW4" s="92"/>
      <c r="BX4" s="92"/>
      <c r="BY4" s="92"/>
      <c r="CA4" s="99"/>
      <c r="CB4" s="92"/>
      <c r="CC4" s="92"/>
      <c r="CD4" s="92"/>
      <c r="CE4" s="92"/>
      <c r="CG4" s="99"/>
      <c r="CH4" s="92"/>
      <c r="CI4" s="92"/>
      <c r="CJ4" s="92"/>
      <c r="CK4" s="92"/>
      <c r="CM4" s="99"/>
      <c r="CR4" s="83"/>
      <c r="CS4" s="99"/>
      <c r="CY4" s="99"/>
      <c r="DE4" s="99"/>
      <c r="DK4" s="99"/>
      <c r="DO4" s="92"/>
      <c r="DP4" s="92"/>
      <c r="DQ4" s="100" t="s">
        <v>1042</v>
      </c>
      <c r="DS4"/>
      <c r="DT4"/>
      <c r="DU4"/>
      <c r="DV4"/>
      <c r="DW4" s="92"/>
      <c r="DX4" s="92"/>
      <c r="DY4" s="92"/>
      <c r="DZ4" s="92"/>
      <c r="EA4" s="92"/>
      <c r="EC4" s="92"/>
      <c r="ED4" s="92"/>
      <c r="EE4" s="92"/>
      <c r="EF4" s="92"/>
      <c r="EG4" s="92"/>
    </row>
    <row r="5" spans="1:137"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E5" s="92"/>
      <c r="CG5" s="739" t="s">
        <v>1046</v>
      </c>
      <c r="CH5" s="740"/>
      <c r="CI5" s="741"/>
      <c r="CJ5" s="742"/>
      <c r="CK5" s="92"/>
      <c r="CM5" s="739" t="s">
        <v>1046</v>
      </c>
      <c r="CN5" s="740"/>
      <c r="CO5" s="741"/>
      <c r="CP5" s="742"/>
      <c r="CR5" s="83"/>
      <c r="CS5" s="739" t="s">
        <v>1046</v>
      </c>
      <c r="CT5" s="740"/>
      <c r="CU5" s="741"/>
      <c r="CV5" s="742"/>
      <c r="CY5" s="739" t="s">
        <v>1046</v>
      </c>
      <c r="CZ5" s="740"/>
      <c r="DA5" s="741"/>
      <c r="DB5" s="742"/>
      <c r="DE5" s="739" t="s">
        <v>1046</v>
      </c>
      <c r="DF5" s="740"/>
      <c r="DG5" s="741"/>
      <c r="DH5" s="742"/>
      <c r="DK5" s="739" t="s">
        <v>1046</v>
      </c>
      <c r="DL5" s="740"/>
      <c r="DM5" s="741"/>
      <c r="DN5" s="742"/>
      <c r="DO5" s="92"/>
      <c r="DP5" s="92"/>
      <c r="DQ5" s="743" t="s">
        <v>1046</v>
      </c>
      <c r="DR5" s="744"/>
      <c r="DS5" s="745"/>
      <c r="DT5" s="746"/>
      <c r="DU5"/>
      <c r="DV5"/>
      <c r="DW5" s="739" t="s">
        <v>1046</v>
      </c>
      <c r="DX5" s="740"/>
      <c r="DY5" s="741"/>
      <c r="DZ5" s="742"/>
      <c r="EA5" s="92"/>
      <c r="EC5" s="739" t="s">
        <v>1046</v>
      </c>
      <c r="ED5" s="740"/>
      <c r="EE5" s="741"/>
      <c r="EF5" s="742"/>
      <c r="EG5" s="92"/>
    </row>
    <row r="6" spans="1:137" ht="51" x14ac:dyDescent="0.2">
      <c r="A6" s="518" t="s">
        <v>1047</v>
      </c>
      <c r="B6" s="101" t="s">
        <v>1048</v>
      </c>
      <c r="C6" s="518" t="s">
        <v>1049</v>
      </c>
      <c r="D6" s="101" t="s">
        <v>1050</v>
      </c>
      <c r="E6" s="101" t="s">
        <v>1051</v>
      </c>
      <c r="F6" s="291"/>
      <c r="G6" s="518" t="s">
        <v>1047</v>
      </c>
      <c r="H6" s="101" t="s">
        <v>1048</v>
      </c>
      <c r="I6" s="518"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83"/>
      <c r="CS6" s="101" t="s">
        <v>1047</v>
      </c>
      <c r="CT6" s="101" t="s">
        <v>1048</v>
      </c>
      <c r="CU6" s="101" t="s">
        <v>1049</v>
      </c>
      <c r="CV6" s="101" t="s">
        <v>1050</v>
      </c>
      <c r="CW6" s="101" t="s">
        <v>1051</v>
      </c>
      <c r="CY6" s="101" t="s">
        <v>1047</v>
      </c>
      <c r="CZ6" s="101" t="s">
        <v>1048</v>
      </c>
      <c r="DA6" s="101" t="s">
        <v>1049</v>
      </c>
      <c r="DB6" s="101" t="s">
        <v>1050</v>
      </c>
      <c r="DC6" s="101" t="s">
        <v>1051</v>
      </c>
      <c r="DE6" s="101" t="s">
        <v>1047</v>
      </c>
      <c r="DF6" s="101" t="s">
        <v>1048</v>
      </c>
      <c r="DG6" s="101" t="s">
        <v>1049</v>
      </c>
      <c r="DH6" s="101" t="s">
        <v>1050</v>
      </c>
      <c r="DI6" s="101" t="s">
        <v>1051</v>
      </c>
      <c r="DK6" s="101" t="s">
        <v>1047</v>
      </c>
      <c r="DL6" s="101" t="s">
        <v>1048</v>
      </c>
      <c r="DM6" s="101" t="s">
        <v>1049</v>
      </c>
      <c r="DN6" s="101" t="s">
        <v>1050</v>
      </c>
      <c r="DO6" s="101" t="s">
        <v>1051</v>
      </c>
      <c r="DP6" s="92"/>
      <c r="DQ6" s="102" t="s">
        <v>1047</v>
      </c>
      <c r="DR6" s="102" t="s">
        <v>1048</v>
      </c>
      <c r="DS6" s="102" t="s">
        <v>1052</v>
      </c>
      <c r="DT6" s="101" t="s">
        <v>1050</v>
      </c>
      <c r="DU6" s="101" t="s">
        <v>1051</v>
      </c>
      <c r="DV6"/>
      <c r="DW6" s="101" t="s">
        <v>1047</v>
      </c>
      <c r="DX6" s="101" t="s">
        <v>1048</v>
      </c>
      <c r="DY6" s="101" t="s">
        <v>1049</v>
      </c>
      <c r="DZ6" s="101" t="s">
        <v>1050</v>
      </c>
      <c r="EA6" s="101" t="s">
        <v>1051</v>
      </c>
      <c r="EC6" s="101" t="s">
        <v>1047</v>
      </c>
      <c r="ED6" s="101" t="s">
        <v>1048</v>
      </c>
      <c r="EE6" s="101" t="s">
        <v>1049</v>
      </c>
      <c r="EF6" s="101" t="s">
        <v>1050</v>
      </c>
      <c r="EG6" s="101" t="s">
        <v>1051</v>
      </c>
    </row>
    <row r="7" spans="1:137" x14ac:dyDescent="0.2">
      <c r="A7" s="168">
        <v>0</v>
      </c>
      <c r="B7" s="168">
        <f>A8</f>
        <v>5250</v>
      </c>
      <c r="C7" s="168">
        <v>0</v>
      </c>
      <c r="D7" s="168">
        <v>0</v>
      </c>
      <c r="E7" s="168">
        <v>0</v>
      </c>
      <c r="F7" s="292"/>
      <c r="G7" s="168">
        <v>0</v>
      </c>
      <c r="H7" s="168">
        <v>6925</v>
      </c>
      <c r="I7" s="168">
        <v>0</v>
      </c>
      <c r="J7" s="168">
        <v>0</v>
      </c>
      <c r="K7" s="168">
        <v>0</v>
      </c>
      <c r="M7" s="168">
        <v>0</v>
      </c>
      <c r="N7" s="168">
        <f t="shared" ref="N7:N13" si="0">M8</f>
        <v>4350</v>
      </c>
      <c r="O7" s="168">
        <v>0</v>
      </c>
      <c r="P7" s="168">
        <v>0</v>
      </c>
      <c r="Q7" s="168">
        <v>0</v>
      </c>
      <c r="R7" s="292"/>
      <c r="S7" s="168">
        <v>0</v>
      </c>
      <c r="T7" s="168">
        <f t="shared" ref="T7:T13" si="1">S8</f>
        <v>6475</v>
      </c>
      <c r="U7" s="168">
        <v>0</v>
      </c>
      <c r="V7" s="168">
        <v>0</v>
      </c>
      <c r="W7" s="168">
        <v>0</v>
      </c>
      <c r="Y7" s="168">
        <v>0</v>
      </c>
      <c r="Z7" s="168">
        <f t="shared" ref="Z7:Z13" si="2">Y8</f>
        <v>3950</v>
      </c>
      <c r="AA7" s="168">
        <v>0</v>
      </c>
      <c r="AB7" s="168">
        <v>0</v>
      </c>
      <c r="AC7" s="168">
        <v>0</v>
      </c>
      <c r="AD7" s="292"/>
      <c r="AE7" s="168">
        <v>0</v>
      </c>
      <c r="AF7" s="168">
        <f t="shared" ref="AF7:AF13" si="3">AE8</f>
        <v>6275</v>
      </c>
      <c r="AG7" s="168">
        <v>0</v>
      </c>
      <c r="AH7" s="168">
        <v>0</v>
      </c>
      <c r="AI7" s="168">
        <v>0</v>
      </c>
      <c r="AK7" s="168">
        <v>0</v>
      </c>
      <c r="AL7" s="168">
        <v>3800</v>
      </c>
      <c r="AM7" s="168">
        <v>0</v>
      </c>
      <c r="AN7" s="168">
        <v>0</v>
      </c>
      <c r="AO7" s="168">
        <v>0</v>
      </c>
      <c r="AP7" s="292"/>
      <c r="AQ7" s="168">
        <v>0</v>
      </c>
      <c r="AR7" s="168">
        <v>6200</v>
      </c>
      <c r="AS7" s="168">
        <v>0</v>
      </c>
      <c r="AT7" s="168">
        <v>0</v>
      </c>
      <c r="AU7" s="168">
        <v>0</v>
      </c>
      <c r="AW7" s="168">
        <v>0</v>
      </c>
      <c r="AX7" s="168">
        <v>3800</v>
      </c>
      <c r="AY7" s="168">
        <v>0</v>
      </c>
      <c r="AZ7" s="168">
        <v>0</v>
      </c>
      <c r="BA7" s="168">
        <v>0</v>
      </c>
      <c r="BC7" s="168">
        <v>0</v>
      </c>
      <c r="BD7" s="168">
        <v>3700</v>
      </c>
      <c r="BE7" s="168">
        <v>0</v>
      </c>
      <c r="BF7" s="168">
        <v>0</v>
      </c>
      <c r="BG7" s="168">
        <v>0</v>
      </c>
      <c r="BI7" s="168">
        <v>0</v>
      </c>
      <c r="BJ7" s="168">
        <v>2300</v>
      </c>
      <c r="BK7" s="168">
        <v>0</v>
      </c>
      <c r="BL7" s="168">
        <v>0</v>
      </c>
      <c r="BM7" s="168">
        <v>0</v>
      </c>
      <c r="BO7" s="168">
        <v>0</v>
      </c>
      <c r="BP7" s="168">
        <v>2250</v>
      </c>
      <c r="BQ7" s="168">
        <v>0</v>
      </c>
      <c r="BR7" s="168">
        <v>0</v>
      </c>
      <c r="BS7" s="168">
        <v>0</v>
      </c>
      <c r="BU7" s="168">
        <v>0</v>
      </c>
      <c r="BV7" s="168">
        <v>2300</v>
      </c>
      <c r="BW7" s="168">
        <v>0</v>
      </c>
      <c r="BX7" s="168">
        <v>0</v>
      </c>
      <c r="BY7" s="168">
        <v>0</v>
      </c>
      <c r="CA7" s="168">
        <v>0</v>
      </c>
      <c r="CB7" s="168">
        <v>2250</v>
      </c>
      <c r="CC7" s="168">
        <v>0</v>
      </c>
      <c r="CD7" s="168">
        <v>0</v>
      </c>
      <c r="CE7" s="168">
        <v>0</v>
      </c>
      <c r="CG7" s="168">
        <v>0</v>
      </c>
      <c r="CH7" s="168">
        <v>2200</v>
      </c>
      <c r="CI7" s="168">
        <v>0</v>
      </c>
      <c r="CJ7" s="168">
        <v>0</v>
      </c>
      <c r="CK7" s="168">
        <v>0</v>
      </c>
      <c r="CM7" s="103">
        <v>0</v>
      </c>
      <c r="CN7" s="103">
        <v>2150</v>
      </c>
      <c r="CO7" s="103">
        <v>0</v>
      </c>
      <c r="CP7" s="103">
        <v>0</v>
      </c>
      <c r="CQ7" s="103">
        <v>0</v>
      </c>
      <c r="CR7" s="83"/>
      <c r="CS7" s="103">
        <v>0</v>
      </c>
      <c r="CT7" s="103">
        <v>2100</v>
      </c>
      <c r="CU7" s="103">
        <v>0</v>
      </c>
      <c r="CV7" s="103">
        <v>0</v>
      </c>
      <c r="CW7" s="103" t="s">
        <v>1053</v>
      </c>
      <c r="CY7" s="103">
        <v>0</v>
      </c>
      <c r="CZ7" s="103">
        <v>6050</v>
      </c>
      <c r="DA7" s="103">
        <v>0</v>
      </c>
      <c r="DB7" s="103">
        <v>0</v>
      </c>
      <c r="DC7" s="103" t="s">
        <v>1053</v>
      </c>
      <c r="DE7" s="103">
        <v>0</v>
      </c>
      <c r="DF7" s="103">
        <v>6050</v>
      </c>
      <c r="DG7" s="103">
        <v>0</v>
      </c>
      <c r="DH7" s="103">
        <v>0</v>
      </c>
      <c r="DI7" s="103" t="s">
        <v>1053</v>
      </c>
      <c r="DK7" s="103">
        <v>0</v>
      </c>
      <c r="DL7" s="103">
        <v>7180</v>
      </c>
      <c r="DM7" s="103">
        <v>0</v>
      </c>
      <c r="DN7" s="103">
        <v>0</v>
      </c>
      <c r="DO7" s="103" t="s">
        <v>1053</v>
      </c>
      <c r="DP7" s="92"/>
      <c r="DQ7" s="104">
        <v>0</v>
      </c>
      <c r="DR7" s="104">
        <v>2650</v>
      </c>
      <c r="DS7" s="103">
        <v>0</v>
      </c>
      <c r="DT7" s="103">
        <v>0</v>
      </c>
      <c r="DU7" s="105" t="s">
        <v>1053</v>
      </c>
      <c r="DV7"/>
      <c r="DW7" s="103">
        <v>0</v>
      </c>
      <c r="DX7" s="103">
        <v>2650</v>
      </c>
      <c r="DY7" s="103">
        <v>0</v>
      </c>
      <c r="DZ7" s="103">
        <v>0</v>
      </c>
      <c r="EA7" s="103" t="s">
        <v>1053</v>
      </c>
      <c r="EC7" s="103">
        <v>0</v>
      </c>
      <c r="ED7" s="103">
        <v>2650</v>
      </c>
      <c r="EE7" s="103">
        <v>0</v>
      </c>
      <c r="EF7" s="103">
        <v>0</v>
      </c>
      <c r="EG7" s="103" t="s">
        <v>1053</v>
      </c>
    </row>
    <row r="8" spans="1:137" x14ac:dyDescent="0.2">
      <c r="A8" s="168">
        <v>5250</v>
      </c>
      <c r="B8" s="168">
        <f t="shared" ref="B8:B13" si="4">A9</f>
        <v>16250</v>
      </c>
      <c r="C8" s="168">
        <v>0</v>
      </c>
      <c r="D8" s="169">
        <v>0.1</v>
      </c>
      <c r="E8" s="168">
        <f t="shared" ref="E8:E14" si="5">A8</f>
        <v>5250</v>
      </c>
      <c r="F8" s="292"/>
      <c r="G8" s="168">
        <v>6925</v>
      </c>
      <c r="H8" s="168">
        <f t="shared" ref="H8:H13" si="6">G9</f>
        <v>12425</v>
      </c>
      <c r="I8" s="168">
        <v>0</v>
      </c>
      <c r="J8" s="169">
        <v>0.1</v>
      </c>
      <c r="K8" s="168">
        <f t="shared" ref="K8:K14" si="7">G8</f>
        <v>6925</v>
      </c>
      <c r="M8" s="168">
        <v>4350</v>
      </c>
      <c r="N8" s="168">
        <f t="shared" si="0"/>
        <v>14625</v>
      </c>
      <c r="O8" s="168">
        <v>0</v>
      </c>
      <c r="P8" s="169">
        <v>0.1</v>
      </c>
      <c r="Q8" s="168">
        <f t="shared" ref="Q8:Q14" si="8">M8</f>
        <v>4350</v>
      </c>
      <c r="R8" s="292"/>
      <c r="S8" s="168">
        <v>6475</v>
      </c>
      <c r="T8" s="168">
        <f t="shared" si="1"/>
        <v>11613</v>
      </c>
      <c r="U8" s="168">
        <v>0</v>
      </c>
      <c r="V8" s="169">
        <v>0.1</v>
      </c>
      <c r="W8" s="168">
        <f t="shared" ref="W8:W14" si="9">S8</f>
        <v>6475</v>
      </c>
      <c r="Y8" s="168">
        <v>3950</v>
      </c>
      <c r="Z8" s="168">
        <f t="shared" si="2"/>
        <v>13900</v>
      </c>
      <c r="AA8" s="168">
        <v>0</v>
      </c>
      <c r="AB8" s="169">
        <v>0.1</v>
      </c>
      <c r="AC8" s="168">
        <f t="shared" ref="AC8:AC14" si="10">Y8</f>
        <v>3950</v>
      </c>
      <c r="AD8" s="292"/>
      <c r="AE8" s="168">
        <v>6275</v>
      </c>
      <c r="AF8" s="168">
        <f t="shared" si="3"/>
        <v>11250</v>
      </c>
      <c r="AG8" s="168">
        <v>0</v>
      </c>
      <c r="AH8" s="169">
        <v>0.1</v>
      </c>
      <c r="AI8" s="168">
        <f t="shared" ref="AI8:AI14" si="11">AE8</f>
        <v>6275</v>
      </c>
      <c r="AK8" s="168">
        <v>3800</v>
      </c>
      <c r="AL8" s="168">
        <v>13675</v>
      </c>
      <c r="AM8" s="168">
        <v>0</v>
      </c>
      <c r="AN8" s="169">
        <v>0.1</v>
      </c>
      <c r="AO8" s="168">
        <v>3800</v>
      </c>
      <c r="AP8" s="292"/>
      <c r="AQ8" s="168">
        <v>6200</v>
      </c>
      <c r="AR8" s="168">
        <v>11138</v>
      </c>
      <c r="AS8" s="168">
        <v>0</v>
      </c>
      <c r="AT8" s="169">
        <v>0.1</v>
      </c>
      <c r="AU8" s="168">
        <v>6200</v>
      </c>
      <c r="AW8" s="168">
        <v>3800</v>
      </c>
      <c r="AX8" s="168">
        <v>13500</v>
      </c>
      <c r="AY8" s="168">
        <v>0</v>
      </c>
      <c r="AZ8" s="169">
        <v>0.1</v>
      </c>
      <c r="BA8" s="168">
        <v>3800</v>
      </c>
      <c r="BC8" s="168">
        <v>3700</v>
      </c>
      <c r="BD8" s="168">
        <v>13225</v>
      </c>
      <c r="BE8" s="168">
        <v>0</v>
      </c>
      <c r="BF8" s="169">
        <v>0.1</v>
      </c>
      <c r="BG8" s="168">
        <v>3700</v>
      </c>
      <c r="BI8" s="168">
        <v>2300</v>
      </c>
      <c r="BJ8" s="168">
        <v>11625</v>
      </c>
      <c r="BK8" s="168">
        <v>0</v>
      </c>
      <c r="BL8" s="169">
        <v>0.1</v>
      </c>
      <c r="BM8" s="168">
        <v>2300</v>
      </c>
      <c r="BO8" s="168">
        <v>2250</v>
      </c>
      <c r="BP8" s="168">
        <v>11525</v>
      </c>
      <c r="BQ8" s="168">
        <v>0</v>
      </c>
      <c r="BR8" s="169">
        <v>0.1</v>
      </c>
      <c r="BS8" s="168">
        <v>2250</v>
      </c>
      <c r="BU8" s="168">
        <v>2300</v>
      </c>
      <c r="BV8" s="168">
        <v>11525</v>
      </c>
      <c r="BW8" s="168">
        <v>0</v>
      </c>
      <c r="BX8" s="169">
        <v>0.1</v>
      </c>
      <c r="BY8" s="168">
        <v>2300</v>
      </c>
      <c r="CA8" s="168">
        <v>2250</v>
      </c>
      <c r="CB8" s="168">
        <v>11325</v>
      </c>
      <c r="CC8" s="168">
        <v>0</v>
      </c>
      <c r="CD8" s="169">
        <v>0.1</v>
      </c>
      <c r="CE8" s="168">
        <v>2250</v>
      </c>
      <c r="CG8" s="168">
        <v>2200</v>
      </c>
      <c r="CH8" s="168">
        <v>11125</v>
      </c>
      <c r="CI8" s="168">
        <v>0</v>
      </c>
      <c r="CJ8" s="169">
        <v>0.1</v>
      </c>
      <c r="CK8" s="168">
        <v>2200</v>
      </c>
      <c r="CM8" s="103">
        <v>2150</v>
      </c>
      <c r="CN8" s="103">
        <v>10850</v>
      </c>
      <c r="CO8" s="103">
        <v>0</v>
      </c>
      <c r="CP8" s="106">
        <v>0.1</v>
      </c>
      <c r="CQ8" s="103">
        <v>2150</v>
      </c>
      <c r="CR8" s="83"/>
      <c r="CS8" s="103">
        <v>2100</v>
      </c>
      <c r="CT8" s="103">
        <v>10600</v>
      </c>
      <c r="CU8" s="103">
        <v>0</v>
      </c>
      <c r="CV8" s="106">
        <v>0.1</v>
      </c>
      <c r="CW8" s="103">
        <v>2100</v>
      </c>
      <c r="CY8" s="103">
        <v>6050</v>
      </c>
      <c r="CZ8" s="103">
        <v>10425</v>
      </c>
      <c r="DA8" s="103">
        <v>0</v>
      </c>
      <c r="DB8" s="106">
        <v>0.1</v>
      </c>
      <c r="DC8" s="103">
        <v>6050</v>
      </c>
      <c r="DE8" s="103">
        <v>6050</v>
      </c>
      <c r="DF8" s="103">
        <v>10425</v>
      </c>
      <c r="DG8" s="103">
        <v>0</v>
      </c>
      <c r="DH8" s="106">
        <v>0.1</v>
      </c>
      <c r="DI8" s="103">
        <v>6050</v>
      </c>
      <c r="DK8" s="103">
        <v>7180</v>
      </c>
      <c r="DL8" s="103">
        <v>10400</v>
      </c>
      <c r="DM8" s="103">
        <v>0</v>
      </c>
      <c r="DN8" s="106">
        <v>0.1</v>
      </c>
      <c r="DO8" s="103">
        <v>7180</v>
      </c>
      <c r="DP8" s="92"/>
      <c r="DQ8" s="107">
        <v>2650</v>
      </c>
      <c r="DR8" s="107">
        <v>10400</v>
      </c>
      <c r="DS8" s="103">
        <v>0</v>
      </c>
      <c r="DT8" s="106">
        <v>0.1</v>
      </c>
      <c r="DU8" s="105" t="s">
        <v>1054</v>
      </c>
      <c r="DV8"/>
      <c r="DW8" s="103">
        <v>2650</v>
      </c>
      <c r="DX8" s="103">
        <v>10300</v>
      </c>
      <c r="DY8" s="103">
        <v>0</v>
      </c>
      <c r="DZ8" s="106">
        <v>0.1</v>
      </c>
      <c r="EA8" s="103">
        <v>2650</v>
      </c>
      <c r="EC8" s="103">
        <v>2650</v>
      </c>
      <c r="ED8" s="103">
        <v>10120</v>
      </c>
      <c r="EE8" s="103">
        <v>0</v>
      </c>
      <c r="EF8" s="106">
        <v>0.1</v>
      </c>
      <c r="EG8" s="103">
        <v>2650</v>
      </c>
    </row>
    <row r="9" spans="1:137" x14ac:dyDescent="0.2">
      <c r="A9" s="168">
        <v>16250</v>
      </c>
      <c r="B9" s="168">
        <f t="shared" si="4"/>
        <v>49975</v>
      </c>
      <c r="C9" s="168">
        <v>1100</v>
      </c>
      <c r="D9" s="169">
        <v>0.12</v>
      </c>
      <c r="E9" s="168">
        <f t="shared" si="5"/>
        <v>16250</v>
      </c>
      <c r="F9" s="292"/>
      <c r="G9" s="168">
        <v>12425</v>
      </c>
      <c r="H9" s="168">
        <f t="shared" si="6"/>
        <v>29288</v>
      </c>
      <c r="I9" s="168">
        <v>550</v>
      </c>
      <c r="J9" s="169">
        <v>0.12</v>
      </c>
      <c r="K9" s="168">
        <f t="shared" si="7"/>
        <v>12425</v>
      </c>
      <c r="M9" s="168">
        <v>14625</v>
      </c>
      <c r="N9" s="168">
        <f t="shared" si="0"/>
        <v>46125</v>
      </c>
      <c r="O9" s="168">
        <v>1027.5</v>
      </c>
      <c r="P9" s="169">
        <v>0.12</v>
      </c>
      <c r="Q9" s="168">
        <f t="shared" si="8"/>
        <v>14625</v>
      </c>
      <c r="R9" s="292"/>
      <c r="S9" s="168">
        <v>11613</v>
      </c>
      <c r="T9" s="168">
        <f t="shared" si="1"/>
        <v>27363</v>
      </c>
      <c r="U9" s="168">
        <v>513.75</v>
      </c>
      <c r="V9" s="169">
        <v>0.12</v>
      </c>
      <c r="W9" s="168">
        <f t="shared" si="9"/>
        <v>11613</v>
      </c>
      <c r="Y9" s="168">
        <v>13900</v>
      </c>
      <c r="Z9" s="168">
        <f t="shared" si="2"/>
        <v>44475</v>
      </c>
      <c r="AA9" s="168">
        <v>995</v>
      </c>
      <c r="AB9" s="169">
        <v>0.12</v>
      </c>
      <c r="AC9" s="168">
        <f t="shared" si="10"/>
        <v>13900</v>
      </c>
      <c r="AD9" s="292"/>
      <c r="AE9" s="168">
        <v>11250</v>
      </c>
      <c r="AF9" s="168">
        <f t="shared" si="3"/>
        <v>26538</v>
      </c>
      <c r="AG9" s="168">
        <v>497.5</v>
      </c>
      <c r="AH9" s="169">
        <v>0.12</v>
      </c>
      <c r="AI9" s="168">
        <f t="shared" si="11"/>
        <v>11250</v>
      </c>
      <c r="AK9" s="168">
        <v>13675</v>
      </c>
      <c r="AL9" s="168">
        <v>43925</v>
      </c>
      <c r="AM9" s="168">
        <v>987.5</v>
      </c>
      <c r="AN9" s="169">
        <v>0.12</v>
      </c>
      <c r="AO9" s="168">
        <v>13675</v>
      </c>
      <c r="AP9" s="292"/>
      <c r="AQ9" s="168">
        <v>11138</v>
      </c>
      <c r="AR9" s="168">
        <v>26263</v>
      </c>
      <c r="AS9" s="168">
        <v>493.75</v>
      </c>
      <c r="AT9" s="169">
        <v>0.12</v>
      </c>
      <c r="AU9" s="168">
        <v>11138</v>
      </c>
      <c r="AW9" s="168">
        <v>13500</v>
      </c>
      <c r="AX9" s="168">
        <v>43275</v>
      </c>
      <c r="AY9" s="168">
        <v>970</v>
      </c>
      <c r="AZ9" s="169">
        <v>0.12</v>
      </c>
      <c r="BA9" s="168">
        <v>13500</v>
      </c>
      <c r="BC9" s="168">
        <v>13225</v>
      </c>
      <c r="BD9" s="168">
        <v>42400</v>
      </c>
      <c r="BE9" s="168">
        <v>952.5</v>
      </c>
      <c r="BF9" s="169">
        <v>0.12</v>
      </c>
      <c r="BG9" s="168">
        <v>13225</v>
      </c>
      <c r="BI9" s="168">
        <v>11625</v>
      </c>
      <c r="BJ9" s="168">
        <v>40250</v>
      </c>
      <c r="BK9" s="168">
        <v>932.5</v>
      </c>
      <c r="BL9" s="169">
        <v>0.15</v>
      </c>
      <c r="BM9" s="168">
        <v>11625</v>
      </c>
      <c r="BO9" s="168">
        <v>11525</v>
      </c>
      <c r="BP9" s="168">
        <v>39900</v>
      </c>
      <c r="BQ9" s="168">
        <v>927.5</v>
      </c>
      <c r="BR9" s="169">
        <v>0.15</v>
      </c>
      <c r="BS9" s="168">
        <v>11525</v>
      </c>
      <c r="BU9" s="168">
        <v>11525</v>
      </c>
      <c r="BV9" s="168">
        <v>39750</v>
      </c>
      <c r="BW9" s="168">
        <v>922.5</v>
      </c>
      <c r="BX9" s="169">
        <v>0.15</v>
      </c>
      <c r="BY9" s="168">
        <v>11525</v>
      </c>
      <c r="CA9" s="168">
        <v>11325</v>
      </c>
      <c r="CB9" s="168">
        <v>39150</v>
      </c>
      <c r="CC9" s="168">
        <v>907.5</v>
      </c>
      <c r="CD9" s="169">
        <v>0.15</v>
      </c>
      <c r="CE9" s="168">
        <v>11325</v>
      </c>
      <c r="CG9" s="168">
        <v>11125</v>
      </c>
      <c r="CH9" s="168">
        <v>38450</v>
      </c>
      <c r="CI9" s="168">
        <v>892.5</v>
      </c>
      <c r="CJ9" s="169">
        <v>0.15</v>
      </c>
      <c r="CK9" s="168">
        <v>11125</v>
      </c>
      <c r="CM9" s="103">
        <v>10850</v>
      </c>
      <c r="CN9" s="103">
        <v>37500</v>
      </c>
      <c r="CO9" s="103">
        <v>870</v>
      </c>
      <c r="CP9" s="106">
        <v>0.15</v>
      </c>
      <c r="CQ9" s="103">
        <v>10850</v>
      </c>
      <c r="CR9" s="83"/>
      <c r="CS9" s="103">
        <v>10600</v>
      </c>
      <c r="CT9" s="103">
        <v>36600</v>
      </c>
      <c r="CU9" s="103">
        <v>850</v>
      </c>
      <c r="CV9" s="106">
        <v>0.15</v>
      </c>
      <c r="CW9" s="103">
        <v>10600</v>
      </c>
      <c r="CY9" s="103">
        <v>10425</v>
      </c>
      <c r="CZ9" s="103">
        <v>36050</v>
      </c>
      <c r="DA9" s="103">
        <v>437.5</v>
      </c>
      <c r="DB9" s="106">
        <v>0.15</v>
      </c>
      <c r="DC9" s="103">
        <v>1045</v>
      </c>
      <c r="DE9" s="103">
        <v>10425</v>
      </c>
      <c r="DF9" s="103">
        <v>36050</v>
      </c>
      <c r="DG9" s="103">
        <f>437.5</f>
        <v>437.5</v>
      </c>
      <c r="DH9" s="106">
        <v>0.15</v>
      </c>
      <c r="DI9" s="103">
        <v>1045</v>
      </c>
      <c r="DK9" s="103">
        <v>10400</v>
      </c>
      <c r="DL9" s="103">
        <v>36200</v>
      </c>
      <c r="DM9" s="103">
        <v>322</v>
      </c>
      <c r="DN9" s="106">
        <v>0.15</v>
      </c>
      <c r="DO9" s="103">
        <v>10400</v>
      </c>
      <c r="DP9" s="92"/>
      <c r="DQ9" s="107">
        <v>10400</v>
      </c>
      <c r="DR9" s="107">
        <v>35400</v>
      </c>
      <c r="DS9" s="103">
        <v>775</v>
      </c>
      <c r="DT9" s="106">
        <v>0.15</v>
      </c>
      <c r="DU9" s="107">
        <v>10400</v>
      </c>
      <c r="DV9"/>
      <c r="DW9" s="103">
        <v>10300</v>
      </c>
      <c r="DX9" s="103">
        <v>33960</v>
      </c>
      <c r="DY9" s="103">
        <v>765</v>
      </c>
      <c r="DZ9" s="106">
        <v>0.15</v>
      </c>
      <c r="EA9" s="103">
        <v>10300</v>
      </c>
      <c r="EC9" s="103">
        <v>10120</v>
      </c>
      <c r="ED9" s="103">
        <v>33520</v>
      </c>
      <c r="EE9" s="103">
        <v>747</v>
      </c>
      <c r="EF9" s="106">
        <v>0.15</v>
      </c>
      <c r="EG9" s="103">
        <v>10120</v>
      </c>
    </row>
    <row r="10" spans="1:137" x14ac:dyDescent="0.2">
      <c r="A10" s="168">
        <v>49975</v>
      </c>
      <c r="B10" s="168">
        <f t="shared" si="4"/>
        <v>100625</v>
      </c>
      <c r="C10" s="168">
        <v>5147</v>
      </c>
      <c r="D10" s="169">
        <v>0.22</v>
      </c>
      <c r="E10" s="168">
        <f t="shared" si="5"/>
        <v>49975</v>
      </c>
      <c r="F10" s="292"/>
      <c r="G10" s="168">
        <v>29288</v>
      </c>
      <c r="H10" s="168">
        <f t="shared" si="6"/>
        <v>54613</v>
      </c>
      <c r="I10" s="168">
        <v>2573.5</v>
      </c>
      <c r="J10" s="169">
        <v>0.22</v>
      </c>
      <c r="K10" s="168">
        <f t="shared" si="7"/>
        <v>29288</v>
      </c>
      <c r="M10" s="168">
        <v>46125</v>
      </c>
      <c r="N10" s="168">
        <f t="shared" si="0"/>
        <v>93425</v>
      </c>
      <c r="O10" s="168">
        <v>4807.5</v>
      </c>
      <c r="P10" s="169">
        <v>0.22</v>
      </c>
      <c r="Q10" s="168">
        <f t="shared" si="8"/>
        <v>46125</v>
      </c>
      <c r="R10" s="292"/>
      <c r="S10" s="168">
        <v>27363</v>
      </c>
      <c r="T10" s="168">
        <f t="shared" si="1"/>
        <v>51013</v>
      </c>
      <c r="U10" s="168">
        <v>2403.75</v>
      </c>
      <c r="V10" s="169">
        <v>0.22</v>
      </c>
      <c r="W10" s="168">
        <f t="shared" si="9"/>
        <v>27363</v>
      </c>
      <c r="Y10" s="168">
        <v>44475</v>
      </c>
      <c r="Z10" s="168">
        <f t="shared" si="2"/>
        <v>90325</v>
      </c>
      <c r="AA10" s="168">
        <v>4664</v>
      </c>
      <c r="AB10" s="169">
        <v>0.22</v>
      </c>
      <c r="AC10" s="168">
        <f t="shared" si="10"/>
        <v>44475</v>
      </c>
      <c r="AD10" s="292"/>
      <c r="AE10" s="168">
        <v>26538</v>
      </c>
      <c r="AF10" s="168">
        <f t="shared" si="3"/>
        <v>49463</v>
      </c>
      <c r="AG10" s="168">
        <v>2332</v>
      </c>
      <c r="AH10" s="169">
        <v>0.22</v>
      </c>
      <c r="AI10" s="168">
        <f t="shared" si="11"/>
        <v>26538</v>
      </c>
      <c r="AK10" s="168">
        <v>43925</v>
      </c>
      <c r="AL10" s="168">
        <v>89325</v>
      </c>
      <c r="AM10" s="168">
        <v>4617.5</v>
      </c>
      <c r="AN10" s="169">
        <v>0.22</v>
      </c>
      <c r="AO10" s="168">
        <v>43925</v>
      </c>
      <c r="AP10" s="292"/>
      <c r="AQ10" s="168">
        <v>26263</v>
      </c>
      <c r="AR10" s="168">
        <v>48963</v>
      </c>
      <c r="AS10" s="168">
        <v>2308.75</v>
      </c>
      <c r="AT10" s="169">
        <v>0.22</v>
      </c>
      <c r="AU10" s="168">
        <v>26263</v>
      </c>
      <c r="AW10" s="168">
        <v>43275</v>
      </c>
      <c r="AX10" s="168">
        <v>88000</v>
      </c>
      <c r="AY10" s="168">
        <v>4543</v>
      </c>
      <c r="AZ10" s="169">
        <v>0.22</v>
      </c>
      <c r="BA10" s="168">
        <v>43275</v>
      </c>
      <c r="BC10" s="168">
        <v>42400</v>
      </c>
      <c r="BD10" s="168">
        <v>86200</v>
      </c>
      <c r="BE10" s="168">
        <v>4453.5</v>
      </c>
      <c r="BF10" s="169">
        <v>0.22</v>
      </c>
      <c r="BG10" s="168">
        <v>42400</v>
      </c>
      <c r="BI10" s="168">
        <v>40250</v>
      </c>
      <c r="BJ10" s="168">
        <v>94200</v>
      </c>
      <c r="BK10" s="168">
        <v>5226.25</v>
      </c>
      <c r="BL10" s="169">
        <v>0.25</v>
      </c>
      <c r="BM10" s="168">
        <v>40250</v>
      </c>
      <c r="BO10" s="168">
        <v>39900</v>
      </c>
      <c r="BP10" s="168">
        <v>93400</v>
      </c>
      <c r="BQ10" s="168">
        <v>5183.75</v>
      </c>
      <c r="BR10" s="169">
        <v>0.25</v>
      </c>
      <c r="BS10" s="168">
        <v>39900</v>
      </c>
      <c r="BU10" s="168">
        <v>39750</v>
      </c>
      <c r="BV10" s="168">
        <v>93050</v>
      </c>
      <c r="BW10" s="168">
        <v>5156.25</v>
      </c>
      <c r="BX10" s="169">
        <v>0.25</v>
      </c>
      <c r="BY10" s="168">
        <v>39750</v>
      </c>
      <c r="CA10" s="168">
        <v>39150</v>
      </c>
      <c r="CB10" s="168">
        <v>91600</v>
      </c>
      <c r="CC10" s="168">
        <v>5081.25</v>
      </c>
      <c r="CD10" s="169">
        <v>0.25</v>
      </c>
      <c r="CE10" s="168">
        <v>39150</v>
      </c>
      <c r="CG10" s="168">
        <v>38450</v>
      </c>
      <c r="CH10" s="168">
        <v>90050</v>
      </c>
      <c r="CI10" s="168">
        <v>4991.25</v>
      </c>
      <c r="CJ10" s="169">
        <v>0.25</v>
      </c>
      <c r="CK10" s="168">
        <v>38450</v>
      </c>
      <c r="CM10" s="103">
        <v>37500</v>
      </c>
      <c r="CN10" s="103">
        <v>87800</v>
      </c>
      <c r="CO10" s="103">
        <v>4867.5</v>
      </c>
      <c r="CP10" s="106">
        <v>0.25</v>
      </c>
      <c r="CQ10" s="103">
        <v>37500</v>
      </c>
      <c r="CR10" s="83"/>
      <c r="CS10" s="103">
        <v>36600</v>
      </c>
      <c r="CT10" s="103">
        <v>85700</v>
      </c>
      <c r="CU10" s="103">
        <v>4750</v>
      </c>
      <c r="CV10" s="106">
        <v>0.25</v>
      </c>
      <c r="CW10" s="103">
        <v>36600</v>
      </c>
      <c r="CY10" s="103">
        <v>36050</v>
      </c>
      <c r="CZ10" s="103">
        <v>67700</v>
      </c>
      <c r="DA10" s="103">
        <v>4281.25</v>
      </c>
      <c r="DB10" s="106">
        <v>0.25</v>
      </c>
      <c r="DC10" s="103">
        <v>36050</v>
      </c>
      <c r="DE10" s="103">
        <v>36050</v>
      </c>
      <c r="DF10" s="103">
        <v>67700</v>
      </c>
      <c r="DG10" s="103">
        <v>4281.25</v>
      </c>
      <c r="DH10" s="106">
        <v>0.25</v>
      </c>
      <c r="DI10" s="103">
        <v>36050</v>
      </c>
      <c r="DK10" s="103">
        <v>36200</v>
      </c>
      <c r="DL10" s="103">
        <v>66530</v>
      </c>
      <c r="DM10" s="103">
        <v>4192</v>
      </c>
      <c r="DN10" s="106">
        <v>0.25</v>
      </c>
      <c r="DO10" s="103">
        <v>36200</v>
      </c>
      <c r="DP10" s="92"/>
      <c r="DQ10" s="107">
        <v>35400</v>
      </c>
      <c r="DR10" s="107">
        <v>84300</v>
      </c>
      <c r="DS10" s="103">
        <v>4525</v>
      </c>
      <c r="DT10" s="106">
        <v>0.25</v>
      </c>
      <c r="DU10" s="107">
        <v>35400</v>
      </c>
      <c r="DV10"/>
      <c r="DW10" s="103">
        <v>33960</v>
      </c>
      <c r="DX10" s="103">
        <v>79725</v>
      </c>
      <c r="DY10" s="103">
        <v>4314</v>
      </c>
      <c r="DZ10" s="106">
        <v>0.25</v>
      </c>
      <c r="EA10" s="103">
        <v>33960</v>
      </c>
      <c r="EC10" s="103">
        <v>33520</v>
      </c>
      <c r="ED10" s="103">
        <v>77075</v>
      </c>
      <c r="EE10" s="103">
        <v>4257</v>
      </c>
      <c r="EF10" s="106">
        <v>0.25</v>
      </c>
      <c r="EG10" s="103">
        <v>33520</v>
      </c>
    </row>
    <row r="11" spans="1:137" x14ac:dyDescent="0.2">
      <c r="A11" s="168">
        <v>100625</v>
      </c>
      <c r="B11" s="168">
        <f t="shared" si="4"/>
        <v>187350</v>
      </c>
      <c r="C11" s="168">
        <v>16290</v>
      </c>
      <c r="D11" s="169">
        <v>0.24</v>
      </c>
      <c r="E11" s="168">
        <f t="shared" si="5"/>
        <v>100625</v>
      </c>
      <c r="F11" s="292"/>
      <c r="G11" s="168">
        <v>54613</v>
      </c>
      <c r="H11" s="168">
        <f t="shared" si="6"/>
        <v>97975</v>
      </c>
      <c r="I11" s="168">
        <v>8145</v>
      </c>
      <c r="J11" s="169">
        <v>0.24</v>
      </c>
      <c r="K11" s="168">
        <f t="shared" si="7"/>
        <v>54613</v>
      </c>
      <c r="M11" s="168">
        <v>93425</v>
      </c>
      <c r="N11" s="168">
        <f t="shared" si="0"/>
        <v>174400</v>
      </c>
      <c r="O11" s="168">
        <v>15213.5</v>
      </c>
      <c r="P11" s="169">
        <v>0.24</v>
      </c>
      <c r="Q11" s="168">
        <f t="shared" si="8"/>
        <v>93425</v>
      </c>
      <c r="R11" s="292"/>
      <c r="S11" s="168">
        <v>51013</v>
      </c>
      <c r="T11" s="168">
        <f t="shared" si="1"/>
        <v>91500</v>
      </c>
      <c r="U11" s="168">
        <v>7606.75</v>
      </c>
      <c r="V11" s="169">
        <v>0.24</v>
      </c>
      <c r="W11" s="168">
        <f t="shared" si="9"/>
        <v>51013</v>
      </c>
      <c r="Y11" s="168">
        <v>90325</v>
      </c>
      <c r="Z11" s="168">
        <f t="shared" si="2"/>
        <v>168875</v>
      </c>
      <c r="AA11" s="168">
        <v>14751</v>
      </c>
      <c r="AB11" s="169">
        <v>0.24</v>
      </c>
      <c r="AC11" s="168">
        <f t="shared" si="10"/>
        <v>90325</v>
      </c>
      <c r="AD11" s="292"/>
      <c r="AE11" s="168">
        <v>49463</v>
      </c>
      <c r="AF11" s="168">
        <f t="shared" si="3"/>
        <v>88738</v>
      </c>
      <c r="AG11" s="168">
        <v>7375.5</v>
      </c>
      <c r="AH11" s="169">
        <v>0.24</v>
      </c>
      <c r="AI11" s="168">
        <f t="shared" si="11"/>
        <v>49463</v>
      </c>
      <c r="AK11" s="168">
        <v>89325</v>
      </c>
      <c r="AL11" s="168">
        <v>167100</v>
      </c>
      <c r="AM11" s="168">
        <v>14605.5</v>
      </c>
      <c r="AN11" s="169">
        <v>0.24</v>
      </c>
      <c r="AO11" s="168">
        <v>89325</v>
      </c>
      <c r="AP11" s="292"/>
      <c r="AQ11" s="168">
        <v>48963</v>
      </c>
      <c r="AR11" s="168">
        <v>87850</v>
      </c>
      <c r="AS11" s="168">
        <v>7302.75</v>
      </c>
      <c r="AT11" s="169">
        <v>0.24</v>
      </c>
      <c r="AU11" s="168">
        <v>48963</v>
      </c>
      <c r="AW11" s="168">
        <v>88000</v>
      </c>
      <c r="AX11" s="168">
        <v>164525</v>
      </c>
      <c r="AY11" s="168">
        <v>14382.5</v>
      </c>
      <c r="AZ11" s="169">
        <v>0.24</v>
      </c>
      <c r="BA11" s="168">
        <v>88000</v>
      </c>
      <c r="BC11" s="168">
        <v>86200</v>
      </c>
      <c r="BD11" s="168">
        <v>161200</v>
      </c>
      <c r="BE11" s="168">
        <v>14089.5</v>
      </c>
      <c r="BF11" s="169">
        <v>0.24</v>
      </c>
      <c r="BG11" s="168">
        <v>86200</v>
      </c>
      <c r="BI11" s="168">
        <v>94200</v>
      </c>
      <c r="BJ11" s="168">
        <v>193950</v>
      </c>
      <c r="BK11" s="168">
        <v>18713.75</v>
      </c>
      <c r="BL11" s="169">
        <v>0.28000000000000003</v>
      </c>
      <c r="BM11" s="168">
        <v>94200</v>
      </c>
      <c r="BO11" s="168">
        <v>93400</v>
      </c>
      <c r="BP11" s="168">
        <v>192400</v>
      </c>
      <c r="BQ11" s="168">
        <v>18558.75</v>
      </c>
      <c r="BR11" s="169">
        <v>0.28000000000000003</v>
      </c>
      <c r="BS11" s="168">
        <v>93400</v>
      </c>
      <c r="BU11" s="168">
        <v>93050</v>
      </c>
      <c r="BV11" s="168">
        <v>191600</v>
      </c>
      <c r="BW11" s="168">
        <v>18481.25</v>
      </c>
      <c r="BX11" s="169">
        <v>0.28000000000000003</v>
      </c>
      <c r="BY11" s="168">
        <v>93050</v>
      </c>
      <c r="CA11" s="168">
        <v>91600</v>
      </c>
      <c r="CB11" s="168">
        <v>188600</v>
      </c>
      <c r="CC11" s="168">
        <v>18193.75</v>
      </c>
      <c r="CD11" s="169">
        <v>0.28000000000000003</v>
      </c>
      <c r="CE11" s="168">
        <v>91600</v>
      </c>
      <c r="CG11" s="168">
        <v>90050</v>
      </c>
      <c r="CH11" s="168">
        <v>185450</v>
      </c>
      <c r="CI11" s="168">
        <v>17891.25</v>
      </c>
      <c r="CJ11" s="169">
        <v>0.28000000000000003</v>
      </c>
      <c r="CK11" s="168">
        <v>90050</v>
      </c>
      <c r="CM11" s="103">
        <v>87800</v>
      </c>
      <c r="CN11" s="103">
        <v>180800</v>
      </c>
      <c r="CO11" s="103">
        <v>17442.5</v>
      </c>
      <c r="CP11" s="106">
        <v>0.28000000000000003</v>
      </c>
      <c r="CQ11" s="103">
        <v>87800</v>
      </c>
      <c r="CR11" s="83"/>
      <c r="CS11" s="103">
        <v>85700</v>
      </c>
      <c r="CT11" s="103">
        <v>176500</v>
      </c>
      <c r="CU11" s="103">
        <v>17025</v>
      </c>
      <c r="CV11" s="106">
        <v>0.28000000000000003</v>
      </c>
      <c r="CW11" s="103">
        <v>85700</v>
      </c>
      <c r="CY11" s="103">
        <v>67700</v>
      </c>
      <c r="CZ11" s="103">
        <v>84450</v>
      </c>
      <c r="DA11" s="103">
        <v>12193.75</v>
      </c>
      <c r="DB11" s="106">
        <v>0.27</v>
      </c>
      <c r="DC11" s="103">
        <v>67700</v>
      </c>
      <c r="DE11" s="103">
        <v>67700</v>
      </c>
      <c r="DF11" s="103">
        <v>84450</v>
      </c>
      <c r="DG11" s="103">
        <v>12193.75</v>
      </c>
      <c r="DH11" s="106">
        <v>0.27</v>
      </c>
      <c r="DI11" s="103">
        <v>67700</v>
      </c>
      <c r="DK11" s="103">
        <v>66530</v>
      </c>
      <c r="DL11" s="103">
        <v>173600</v>
      </c>
      <c r="DM11" s="103">
        <v>11774.5</v>
      </c>
      <c r="DN11" s="106">
        <v>0.28000000000000003</v>
      </c>
      <c r="DO11" s="103">
        <v>66530</v>
      </c>
      <c r="DP11" s="92"/>
      <c r="DQ11" s="107">
        <v>84300</v>
      </c>
      <c r="DR11" s="107">
        <v>173600</v>
      </c>
      <c r="DS11" s="103">
        <v>16750</v>
      </c>
      <c r="DT11" s="106">
        <v>0.28000000000000003</v>
      </c>
      <c r="DU11" s="107">
        <v>84300</v>
      </c>
      <c r="DV11"/>
      <c r="DW11" s="103">
        <v>79725</v>
      </c>
      <c r="DX11" s="103">
        <v>166500</v>
      </c>
      <c r="DY11" s="103">
        <v>15755.25</v>
      </c>
      <c r="DZ11" s="106">
        <v>0.28000000000000003</v>
      </c>
      <c r="EA11" s="103">
        <v>79725</v>
      </c>
      <c r="EC11" s="103">
        <v>77075</v>
      </c>
      <c r="ED11" s="103">
        <v>162800</v>
      </c>
      <c r="EE11" s="103">
        <v>15145.75</v>
      </c>
      <c r="EF11" s="106">
        <v>0.28000000000000003</v>
      </c>
      <c r="EG11" s="103">
        <v>77075</v>
      </c>
    </row>
    <row r="12" spans="1:137" x14ac:dyDescent="0.2">
      <c r="A12" s="168">
        <v>187350</v>
      </c>
      <c r="B12" s="168">
        <f t="shared" si="4"/>
        <v>236500</v>
      </c>
      <c r="C12" s="168">
        <v>37104</v>
      </c>
      <c r="D12" s="169">
        <v>0.32</v>
      </c>
      <c r="E12" s="168">
        <f t="shared" si="5"/>
        <v>187350</v>
      </c>
      <c r="F12" s="292"/>
      <c r="G12" s="168">
        <v>97975</v>
      </c>
      <c r="H12" s="168">
        <f t="shared" si="6"/>
        <v>122550</v>
      </c>
      <c r="I12" s="168">
        <v>18552</v>
      </c>
      <c r="J12" s="169">
        <v>0.32</v>
      </c>
      <c r="K12" s="168">
        <f t="shared" si="7"/>
        <v>97975</v>
      </c>
      <c r="M12" s="168">
        <v>174400</v>
      </c>
      <c r="N12" s="168">
        <f t="shared" si="0"/>
        <v>220300</v>
      </c>
      <c r="O12" s="168">
        <v>34647.5</v>
      </c>
      <c r="P12" s="169">
        <v>0.32</v>
      </c>
      <c r="Q12" s="168">
        <f t="shared" si="8"/>
        <v>174400</v>
      </c>
      <c r="R12" s="292"/>
      <c r="S12" s="168">
        <v>91500</v>
      </c>
      <c r="T12" s="168">
        <f t="shared" si="1"/>
        <v>114450</v>
      </c>
      <c r="U12" s="168">
        <v>17323.75</v>
      </c>
      <c r="V12" s="169">
        <v>0.32</v>
      </c>
      <c r="W12" s="168">
        <f t="shared" si="9"/>
        <v>91500</v>
      </c>
      <c r="Y12" s="168">
        <v>168875</v>
      </c>
      <c r="Z12" s="168">
        <f t="shared" si="2"/>
        <v>213375</v>
      </c>
      <c r="AA12" s="168">
        <v>33603</v>
      </c>
      <c r="AB12" s="169">
        <v>0.32</v>
      </c>
      <c r="AC12" s="168">
        <f t="shared" si="10"/>
        <v>168875</v>
      </c>
      <c r="AD12" s="292"/>
      <c r="AE12" s="168">
        <v>88738</v>
      </c>
      <c r="AF12" s="168">
        <f t="shared" si="3"/>
        <v>110988</v>
      </c>
      <c r="AG12" s="168">
        <v>16801.5</v>
      </c>
      <c r="AH12" s="169">
        <v>0.32</v>
      </c>
      <c r="AI12" s="168">
        <f t="shared" si="11"/>
        <v>88738</v>
      </c>
      <c r="AK12" s="168">
        <v>167100</v>
      </c>
      <c r="AL12" s="168">
        <v>211150</v>
      </c>
      <c r="AM12" s="168">
        <v>33271.5</v>
      </c>
      <c r="AN12" s="169">
        <v>0.32</v>
      </c>
      <c r="AO12" s="168">
        <v>167100</v>
      </c>
      <c r="AP12" s="292"/>
      <c r="AQ12" s="168">
        <v>87850</v>
      </c>
      <c r="AR12" s="168">
        <v>109875</v>
      </c>
      <c r="AS12" s="168">
        <v>16635.75</v>
      </c>
      <c r="AT12" s="169">
        <v>0.32</v>
      </c>
      <c r="AU12" s="168">
        <v>87850</v>
      </c>
      <c r="AW12" s="168">
        <v>164525</v>
      </c>
      <c r="AX12" s="168">
        <v>207900</v>
      </c>
      <c r="AY12" s="168">
        <v>32748.5</v>
      </c>
      <c r="AZ12" s="169">
        <v>0.32</v>
      </c>
      <c r="BA12" s="168">
        <v>164525</v>
      </c>
      <c r="BC12" s="168">
        <v>161200</v>
      </c>
      <c r="BD12" s="168">
        <v>203700</v>
      </c>
      <c r="BE12" s="168">
        <v>32089.5</v>
      </c>
      <c r="BF12" s="169">
        <v>0.32</v>
      </c>
      <c r="BG12" s="168">
        <v>161200</v>
      </c>
      <c r="BI12" s="168">
        <v>193950</v>
      </c>
      <c r="BJ12" s="168">
        <v>419000</v>
      </c>
      <c r="BK12" s="168">
        <v>46643.75</v>
      </c>
      <c r="BL12" s="169">
        <v>0.33</v>
      </c>
      <c r="BM12" s="168">
        <v>193950</v>
      </c>
      <c r="BO12" s="168">
        <v>192400</v>
      </c>
      <c r="BP12" s="168">
        <v>415600</v>
      </c>
      <c r="BQ12" s="168">
        <v>46278.75</v>
      </c>
      <c r="BR12" s="169">
        <v>0.33</v>
      </c>
      <c r="BS12" s="168">
        <v>192400</v>
      </c>
      <c r="BU12" s="168">
        <v>191600</v>
      </c>
      <c r="BV12" s="168">
        <v>413800</v>
      </c>
      <c r="BW12" s="168">
        <v>46075.25</v>
      </c>
      <c r="BX12" s="169">
        <v>0.33</v>
      </c>
      <c r="BY12" s="168">
        <v>191600</v>
      </c>
      <c r="CA12" s="168">
        <v>188600</v>
      </c>
      <c r="CB12" s="168">
        <v>407350</v>
      </c>
      <c r="CC12" s="168">
        <v>45353.75</v>
      </c>
      <c r="CD12" s="169">
        <v>0.33</v>
      </c>
      <c r="CE12" s="168">
        <v>188600</v>
      </c>
      <c r="CG12" s="168">
        <v>185450</v>
      </c>
      <c r="CH12" s="168">
        <v>400550</v>
      </c>
      <c r="CI12" s="168">
        <v>44603.25</v>
      </c>
      <c r="CJ12" s="169">
        <v>0.33</v>
      </c>
      <c r="CK12" s="168">
        <v>185450</v>
      </c>
      <c r="CM12" s="103">
        <v>180800</v>
      </c>
      <c r="CN12" s="103">
        <v>390500</v>
      </c>
      <c r="CO12" s="103">
        <v>43482.5</v>
      </c>
      <c r="CP12" s="106">
        <v>0.33</v>
      </c>
      <c r="CQ12" s="103">
        <v>180800</v>
      </c>
      <c r="CR12" s="83"/>
      <c r="CS12" s="103">
        <v>176500</v>
      </c>
      <c r="CT12" s="103">
        <v>381250</v>
      </c>
      <c r="CU12" s="103">
        <v>42449</v>
      </c>
      <c r="CV12" s="106">
        <v>0.33</v>
      </c>
      <c r="CW12" s="103">
        <v>176500</v>
      </c>
      <c r="CY12" s="103">
        <v>84450</v>
      </c>
      <c r="CZ12" s="103">
        <v>87700</v>
      </c>
      <c r="DA12" s="103">
        <v>16716.25</v>
      </c>
      <c r="DB12" s="106">
        <v>0.3</v>
      </c>
      <c r="DC12" s="103">
        <v>84450</v>
      </c>
      <c r="DE12" s="103">
        <v>84450</v>
      </c>
      <c r="DF12" s="103">
        <v>87700</v>
      </c>
      <c r="DG12" s="103">
        <v>16716.25</v>
      </c>
      <c r="DH12" s="106">
        <v>0.3</v>
      </c>
      <c r="DI12" s="103">
        <v>84450</v>
      </c>
      <c r="DK12" s="103">
        <v>173600</v>
      </c>
      <c r="DL12" s="103">
        <v>375000</v>
      </c>
      <c r="DM12" s="103">
        <v>41754.1</v>
      </c>
      <c r="DN12" s="106">
        <v>0.33</v>
      </c>
      <c r="DO12" s="103">
        <v>173600</v>
      </c>
      <c r="DP12" s="92"/>
      <c r="DQ12" s="107">
        <v>173600</v>
      </c>
      <c r="DR12" s="107">
        <v>375000</v>
      </c>
      <c r="DS12" s="103">
        <v>41754</v>
      </c>
      <c r="DT12" s="106">
        <v>0.33</v>
      </c>
      <c r="DU12" s="107">
        <v>173600</v>
      </c>
      <c r="DV12"/>
      <c r="DW12" s="103">
        <v>166500</v>
      </c>
      <c r="DX12" s="103">
        <v>359650</v>
      </c>
      <c r="DY12" s="103">
        <v>40052.25</v>
      </c>
      <c r="DZ12" s="106">
        <v>0.33</v>
      </c>
      <c r="EA12" s="103">
        <v>166500</v>
      </c>
      <c r="EC12" s="103">
        <v>162800</v>
      </c>
      <c r="ED12" s="103">
        <v>351650</v>
      </c>
      <c r="EE12" s="103">
        <v>39148.75</v>
      </c>
      <c r="EF12" s="106">
        <v>0.33</v>
      </c>
      <c r="EG12" s="103">
        <v>162800</v>
      </c>
    </row>
    <row r="13" spans="1:137" ht="25.5" x14ac:dyDescent="0.2">
      <c r="A13" s="168">
        <v>236500</v>
      </c>
      <c r="B13" s="168">
        <f t="shared" si="4"/>
        <v>583375</v>
      </c>
      <c r="C13" s="168">
        <v>52832</v>
      </c>
      <c r="D13" s="169">
        <v>0.35</v>
      </c>
      <c r="E13" s="168">
        <f t="shared" si="5"/>
        <v>236500</v>
      </c>
      <c r="F13" s="292"/>
      <c r="G13" s="168">
        <v>122550</v>
      </c>
      <c r="H13" s="168">
        <f t="shared" si="6"/>
        <v>295988</v>
      </c>
      <c r="I13" s="168">
        <v>26416</v>
      </c>
      <c r="J13" s="169">
        <v>0.35</v>
      </c>
      <c r="K13" s="168">
        <f t="shared" si="7"/>
        <v>122550</v>
      </c>
      <c r="M13" s="168">
        <v>220300</v>
      </c>
      <c r="N13" s="168">
        <f t="shared" si="0"/>
        <v>544250</v>
      </c>
      <c r="O13" s="168">
        <v>49335.5</v>
      </c>
      <c r="P13" s="169">
        <v>0.35</v>
      </c>
      <c r="Q13" s="168">
        <f t="shared" si="8"/>
        <v>220300</v>
      </c>
      <c r="R13" s="292"/>
      <c r="S13" s="168">
        <v>114450</v>
      </c>
      <c r="T13" s="168">
        <f t="shared" si="1"/>
        <v>276425</v>
      </c>
      <c r="U13" s="168">
        <v>24667.75</v>
      </c>
      <c r="V13" s="169">
        <v>0.35</v>
      </c>
      <c r="W13" s="168">
        <f t="shared" si="9"/>
        <v>114450</v>
      </c>
      <c r="Y13" s="168">
        <v>213375</v>
      </c>
      <c r="Z13" s="168">
        <f t="shared" si="2"/>
        <v>527550</v>
      </c>
      <c r="AA13" s="168">
        <v>47843</v>
      </c>
      <c r="AB13" s="169">
        <v>0.35</v>
      </c>
      <c r="AC13" s="168">
        <f t="shared" si="10"/>
        <v>213375</v>
      </c>
      <c r="AD13" s="292"/>
      <c r="AE13" s="168">
        <v>110988</v>
      </c>
      <c r="AF13" s="168">
        <f t="shared" si="3"/>
        <v>268075</v>
      </c>
      <c r="AG13" s="168">
        <v>23921.5</v>
      </c>
      <c r="AH13" s="169">
        <v>0.35</v>
      </c>
      <c r="AI13" s="168">
        <f t="shared" si="11"/>
        <v>110988</v>
      </c>
      <c r="AK13" s="168">
        <v>211150</v>
      </c>
      <c r="AL13" s="168">
        <v>522200</v>
      </c>
      <c r="AM13" s="168">
        <v>47367.5</v>
      </c>
      <c r="AN13" s="169">
        <v>0.35</v>
      </c>
      <c r="AO13" s="168">
        <v>211150</v>
      </c>
      <c r="AP13" s="292"/>
      <c r="AQ13" s="168">
        <v>109875</v>
      </c>
      <c r="AR13" s="168">
        <v>265400</v>
      </c>
      <c r="AS13" s="168">
        <v>23683.75</v>
      </c>
      <c r="AT13" s="169">
        <v>0.35</v>
      </c>
      <c r="AU13" s="168">
        <v>109875</v>
      </c>
      <c r="AW13" s="168">
        <v>207900</v>
      </c>
      <c r="AX13" s="168">
        <v>514100</v>
      </c>
      <c r="AY13" s="168">
        <v>46628.5</v>
      </c>
      <c r="AZ13" s="169">
        <v>0.35</v>
      </c>
      <c r="BA13" s="168">
        <v>207900</v>
      </c>
      <c r="BC13" s="168">
        <v>203700</v>
      </c>
      <c r="BD13" s="168">
        <v>503700</v>
      </c>
      <c r="BE13" s="168">
        <v>45689.5</v>
      </c>
      <c r="BF13" s="169">
        <v>0.35</v>
      </c>
      <c r="BG13" s="168">
        <v>203700</v>
      </c>
      <c r="BI13" s="168">
        <v>419000</v>
      </c>
      <c r="BJ13" s="168">
        <v>420700</v>
      </c>
      <c r="BK13" s="168">
        <v>120910.25</v>
      </c>
      <c r="BL13" s="169">
        <v>0.35</v>
      </c>
      <c r="BM13" s="168">
        <v>419000</v>
      </c>
      <c r="BO13" s="168">
        <v>415600</v>
      </c>
      <c r="BP13" s="168">
        <v>417300</v>
      </c>
      <c r="BQ13" s="168">
        <v>119934.75</v>
      </c>
      <c r="BR13" s="169">
        <v>0.35</v>
      </c>
      <c r="BS13" s="168">
        <v>415600</v>
      </c>
      <c r="BU13" s="168">
        <v>413800</v>
      </c>
      <c r="BV13" s="168">
        <v>415500</v>
      </c>
      <c r="BW13" s="168">
        <v>119401.25</v>
      </c>
      <c r="BX13" s="169">
        <v>0.35</v>
      </c>
      <c r="BY13" s="168">
        <v>413800</v>
      </c>
      <c r="CA13" s="168">
        <v>407350</v>
      </c>
      <c r="CB13" s="168">
        <v>409000</v>
      </c>
      <c r="CC13" s="168">
        <v>117541.25</v>
      </c>
      <c r="CD13" s="169">
        <v>0.35</v>
      </c>
      <c r="CE13" s="168">
        <v>407350</v>
      </c>
      <c r="CG13" s="168">
        <v>400550</v>
      </c>
      <c r="CH13" s="168">
        <v>402200</v>
      </c>
      <c r="CI13" s="168">
        <v>115586.25</v>
      </c>
      <c r="CJ13" s="169">
        <v>0.35</v>
      </c>
      <c r="CK13" s="168">
        <v>400550</v>
      </c>
      <c r="CM13" s="103">
        <v>390500</v>
      </c>
      <c r="CN13" s="103" t="s">
        <v>1057</v>
      </c>
      <c r="CO13" s="103">
        <v>112683.5</v>
      </c>
      <c r="CP13" s="106">
        <v>0.35</v>
      </c>
      <c r="CQ13" s="103">
        <v>390500</v>
      </c>
      <c r="CR13" s="83"/>
      <c r="CS13" s="103">
        <v>381250</v>
      </c>
      <c r="CT13" s="103" t="s">
        <v>13</v>
      </c>
      <c r="CU13" s="103">
        <v>110016.5</v>
      </c>
      <c r="CV13" s="106">
        <v>0.35</v>
      </c>
      <c r="CW13" s="103">
        <v>381250</v>
      </c>
      <c r="CY13" s="103">
        <v>87700</v>
      </c>
      <c r="CZ13" s="103">
        <v>173900</v>
      </c>
      <c r="DA13" s="103">
        <v>17691.25</v>
      </c>
      <c r="DB13" s="106">
        <v>0.28000000000000003</v>
      </c>
      <c r="DC13" s="103">
        <v>87700</v>
      </c>
      <c r="DE13" s="103">
        <v>87700</v>
      </c>
      <c r="DF13" s="103">
        <v>173900</v>
      </c>
      <c r="DG13" s="103">
        <v>17691.25</v>
      </c>
      <c r="DH13" s="106">
        <v>0.28000000000000003</v>
      </c>
      <c r="DI13" s="103">
        <v>87700</v>
      </c>
      <c r="DK13" s="103">
        <v>375000</v>
      </c>
      <c r="DL13" s="103" t="s">
        <v>13</v>
      </c>
      <c r="DM13" s="103">
        <v>108216.1</v>
      </c>
      <c r="DN13" s="106">
        <v>0.35</v>
      </c>
      <c r="DO13" s="103">
        <v>375000</v>
      </c>
      <c r="DP13" s="92"/>
      <c r="DQ13" s="107">
        <v>375000</v>
      </c>
      <c r="DR13" s="105" t="s">
        <v>13</v>
      </c>
      <c r="DS13" s="103">
        <v>108216</v>
      </c>
      <c r="DT13" s="106">
        <v>0.35</v>
      </c>
      <c r="DU13" s="107">
        <v>375000</v>
      </c>
      <c r="DV13"/>
      <c r="DW13" s="103">
        <v>359650</v>
      </c>
      <c r="DX13" s="103" t="s">
        <v>13</v>
      </c>
      <c r="DY13" s="103">
        <v>103791.75</v>
      </c>
      <c r="DZ13" s="106">
        <v>0.35</v>
      </c>
      <c r="EA13" s="103">
        <v>359650</v>
      </c>
      <c r="EC13" s="103">
        <v>351650</v>
      </c>
      <c r="ED13" s="103" t="s">
        <v>13</v>
      </c>
      <c r="EE13" s="103">
        <v>101469.25</v>
      </c>
      <c r="EF13" s="106">
        <v>0.35</v>
      </c>
      <c r="EG13" s="103">
        <v>351650</v>
      </c>
    </row>
    <row r="14" spans="1:137" x14ac:dyDescent="0.2">
      <c r="A14" s="168">
        <v>583375</v>
      </c>
      <c r="B14" s="168" t="s">
        <v>1057</v>
      </c>
      <c r="C14" s="168">
        <v>174328.25</v>
      </c>
      <c r="D14" s="169">
        <v>0.37</v>
      </c>
      <c r="E14" s="168">
        <f t="shared" si="5"/>
        <v>583375</v>
      </c>
      <c r="F14" s="292"/>
      <c r="G14" s="168">
        <v>295988</v>
      </c>
      <c r="H14" s="168" t="s">
        <v>1057</v>
      </c>
      <c r="I14" s="168">
        <v>87119.13</v>
      </c>
      <c r="J14" s="169">
        <v>0.37</v>
      </c>
      <c r="K14" s="168">
        <f t="shared" si="7"/>
        <v>295988</v>
      </c>
      <c r="M14" s="168">
        <v>544250</v>
      </c>
      <c r="N14" s="168" t="s">
        <v>1057</v>
      </c>
      <c r="O14" s="168">
        <v>162718</v>
      </c>
      <c r="P14" s="169">
        <v>0.37</v>
      </c>
      <c r="Q14" s="168">
        <f t="shared" si="8"/>
        <v>544250</v>
      </c>
      <c r="R14" s="292"/>
      <c r="S14" s="168">
        <v>276425</v>
      </c>
      <c r="T14" s="168" t="s">
        <v>1057</v>
      </c>
      <c r="U14" s="168">
        <v>81359</v>
      </c>
      <c r="V14" s="169">
        <v>0.37</v>
      </c>
      <c r="W14" s="168">
        <f t="shared" si="9"/>
        <v>276425</v>
      </c>
      <c r="Y14" s="168">
        <v>527550</v>
      </c>
      <c r="Z14" s="168" t="s">
        <v>1057</v>
      </c>
      <c r="AA14" s="168">
        <v>157804.25</v>
      </c>
      <c r="AB14" s="169">
        <v>0.37</v>
      </c>
      <c r="AC14" s="168">
        <f t="shared" si="10"/>
        <v>527550</v>
      </c>
      <c r="AD14" s="292"/>
      <c r="AE14" s="168">
        <v>268075</v>
      </c>
      <c r="AF14" s="168" t="s">
        <v>1057</v>
      </c>
      <c r="AG14" s="168">
        <v>78902.13</v>
      </c>
      <c r="AH14" s="169">
        <v>0.37</v>
      </c>
      <c r="AI14" s="168">
        <f t="shared" si="11"/>
        <v>268075</v>
      </c>
      <c r="AK14" s="168">
        <v>522200</v>
      </c>
      <c r="AL14" s="168" t="s">
        <v>1057</v>
      </c>
      <c r="AM14" s="168">
        <v>156235</v>
      </c>
      <c r="AN14" s="169">
        <v>0.37</v>
      </c>
      <c r="AO14" s="168">
        <v>522200</v>
      </c>
      <c r="AP14" s="292"/>
      <c r="AQ14" s="168">
        <v>265400</v>
      </c>
      <c r="AR14" s="168" t="s">
        <v>1057</v>
      </c>
      <c r="AS14" s="168">
        <v>78117.5</v>
      </c>
      <c r="AT14" s="169">
        <v>0.37</v>
      </c>
      <c r="AU14" s="168">
        <v>265400</v>
      </c>
      <c r="AW14" s="168">
        <v>514100</v>
      </c>
      <c r="AX14" s="168" t="s">
        <v>1057</v>
      </c>
      <c r="AY14" s="168">
        <v>153798.5</v>
      </c>
      <c r="AZ14" s="169">
        <v>0.37</v>
      </c>
      <c r="BA14" s="168">
        <v>514100</v>
      </c>
      <c r="BC14" s="168">
        <v>503700</v>
      </c>
      <c r="BD14" s="168" t="s">
        <v>1057</v>
      </c>
      <c r="BE14" s="168">
        <v>150689.5</v>
      </c>
      <c r="BF14" s="169">
        <v>0.37</v>
      </c>
      <c r="BG14" s="168">
        <v>503700</v>
      </c>
      <c r="BI14" s="168">
        <v>420700</v>
      </c>
      <c r="BJ14" s="168" t="s">
        <v>1057</v>
      </c>
      <c r="BK14" s="168">
        <v>121505.25</v>
      </c>
      <c r="BL14" s="169">
        <v>0.39600000000000002</v>
      </c>
      <c r="BM14" s="168">
        <v>420700</v>
      </c>
      <c r="BO14" s="168">
        <v>417300</v>
      </c>
      <c r="BP14" s="168" t="s">
        <v>1057</v>
      </c>
      <c r="BQ14" s="168">
        <v>120529.75</v>
      </c>
      <c r="BR14" s="169">
        <v>0.39600000000000002</v>
      </c>
      <c r="BS14" s="168">
        <v>417300</v>
      </c>
      <c r="BU14" s="168">
        <v>415500</v>
      </c>
      <c r="BV14" s="168" t="s">
        <v>1057</v>
      </c>
      <c r="BW14" s="168">
        <v>119996.25</v>
      </c>
      <c r="BX14" s="169">
        <v>0.39600000000000002</v>
      </c>
      <c r="BY14" s="168">
        <v>415500</v>
      </c>
      <c r="CA14" s="168">
        <v>409000</v>
      </c>
      <c r="CB14" s="168" t="s">
        <v>1057</v>
      </c>
      <c r="CC14" s="168">
        <v>118118.75</v>
      </c>
      <c r="CD14" s="169">
        <v>0.39600000000000002</v>
      </c>
      <c r="CE14" s="168">
        <v>409000</v>
      </c>
      <c r="CG14" s="168">
        <v>402200</v>
      </c>
      <c r="CH14" s="168" t="s">
        <v>1057</v>
      </c>
      <c r="CI14" s="168">
        <v>116163.75</v>
      </c>
      <c r="CJ14" s="169">
        <v>0.39600000000000002</v>
      </c>
      <c r="CK14" s="168">
        <v>402200</v>
      </c>
      <c r="CM14" s="103">
        <v>0</v>
      </c>
      <c r="CN14" s="103">
        <v>0</v>
      </c>
      <c r="CO14" s="103">
        <v>0</v>
      </c>
      <c r="CP14" s="106">
        <v>0</v>
      </c>
      <c r="CQ14" s="103">
        <v>0</v>
      </c>
      <c r="CR14" s="83"/>
      <c r="CS14" s="103">
        <v>0</v>
      </c>
      <c r="CT14" s="103">
        <v>0</v>
      </c>
      <c r="CU14" s="103">
        <v>0</v>
      </c>
      <c r="CV14" s="106">
        <v>0</v>
      </c>
      <c r="CW14" s="103">
        <v>0</v>
      </c>
      <c r="CY14" s="103">
        <v>173900</v>
      </c>
      <c r="CZ14" s="103">
        <v>375700</v>
      </c>
      <c r="DA14" s="103">
        <v>41827.25</v>
      </c>
      <c r="DB14" s="106">
        <v>0.33</v>
      </c>
      <c r="DC14" s="103">
        <v>173900</v>
      </c>
      <c r="DE14" s="103">
        <v>173900</v>
      </c>
      <c r="DF14" s="103">
        <v>375700</v>
      </c>
      <c r="DG14" s="103">
        <v>41827.25</v>
      </c>
      <c r="DH14" s="106">
        <v>0.33</v>
      </c>
      <c r="DI14" s="103">
        <v>173900</v>
      </c>
      <c r="DO14" s="92"/>
      <c r="DP14" s="92"/>
      <c r="DS14"/>
      <c r="DT14"/>
      <c r="DU14"/>
      <c r="DV14"/>
      <c r="DW14" s="92"/>
      <c r="DX14" s="92"/>
      <c r="DY14" s="92"/>
      <c r="DZ14" s="92"/>
      <c r="EA14" s="92"/>
      <c r="EC14" s="92"/>
      <c r="ED14" s="92"/>
      <c r="EE14" s="92"/>
      <c r="EF14" s="92"/>
      <c r="EG14" s="92"/>
    </row>
    <row r="15" spans="1:137"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G15" s="103">
        <v>0</v>
      </c>
      <c r="CH15" s="103">
        <v>0</v>
      </c>
      <c r="CI15" s="103">
        <v>0</v>
      </c>
      <c r="CJ15" s="106">
        <v>0</v>
      </c>
      <c r="CK15" s="103">
        <v>0</v>
      </c>
      <c r="CM15" s="103">
        <v>0</v>
      </c>
      <c r="CN15" s="103">
        <v>0</v>
      </c>
      <c r="CO15" s="103">
        <v>0</v>
      </c>
      <c r="CP15" s="106">
        <v>0</v>
      </c>
      <c r="CQ15" s="103">
        <v>0</v>
      </c>
      <c r="CR15" s="83"/>
      <c r="CS15" s="103">
        <v>0</v>
      </c>
      <c r="CT15" s="103">
        <v>0</v>
      </c>
      <c r="CU15" s="103">
        <v>0</v>
      </c>
      <c r="CV15" s="106">
        <v>0</v>
      </c>
      <c r="CW15" s="103">
        <v>0</v>
      </c>
      <c r="CY15" s="103">
        <v>375700</v>
      </c>
      <c r="CZ15" s="103" t="s">
        <v>13</v>
      </c>
      <c r="DA15" s="103">
        <v>108421.25</v>
      </c>
      <c r="DB15" s="106">
        <v>0.35</v>
      </c>
      <c r="DC15" s="103">
        <v>375700</v>
      </c>
      <c r="DE15" s="103">
        <v>375700</v>
      </c>
      <c r="DF15" s="103" t="s">
        <v>13</v>
      </c>
      <c r="DG15" s="103">
        <v>108421.25</v>
      </c>
      <c r="DH15" s="106">
        <v>0.35</v>
      </c>
      <c r="DI15" s="103">
        <v>375700</v>
      </c>
      <c r="DK15" s="736" t="s">
        <v>1055</v>
      </c>
      <c r="DL15" s="736"/>
      <c r="DM15" s="736"/>
      <c r="DN15" s="736"/>
      <c r="DO15" s="736"/>
      <c r="DP15" s="92"/>
      <c r="DQ15" s="108" t="s">
        <v>1055</v>
      </c>
      <c r="DS15"/>
      <c r="DT15"/>
      <c r="DU15"/>
      <c r="DV15"/>
      <c r="DW15" s="98" t="s">
        <v>1055</v>
      </c>
      <c r="DX15" s="92"/>
      <c r="DY15" s="92"/>
      <c r="DZ15" s="92"/>
      <c r="EA15" s="92"/>
      <c r="EC15" s="98" t="s">
        <v>1055</v>
      </c>
      <c r="ED15" s="92"/>
      <c r="EE15" s="92"/>
      <c r="EF15" s="92"/>
      <c r="EG15" s="92"/>
    </row>
    <row r="16" spans="1:137"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C16" s="92"/>
      <c r="BD16" s="92"/>
      <c r="BE16" s="92"/>
      <c r="BF16" s="92"/>
      <c r="BG16" s="92"/>
      <c r="BI16" s="92"/>
      <c r="BJ16" s="92"/>
      <c r="BK16" s="92"/>
      <c r="BL16" s="92"/>
      <c r="BM16" s="92"/>
      <c r="BO16" s="92"/>
      <c r="BP16" s="92"/>
      <c r="BQ16" s="92"/>
      <c r="BR16" s="92"/>
      <c r="BS16" s="92"/>
      <c r="BU16" s="92"/>
      <c r="BV16" s="92"/>
      <c r="BW16" s="92"/>
      <c r="BX16" s="92"/>
      <c r="BY16" s="92"/>
      <c r="CA16" s="92"/>
      <c r="CB16" s="92"/>
      <c r="CC16" s="92"/>
      <c r="CD16" s="92"/>
      <c r="CE16" s="92"/>
      <c r="CG16" s="92"/>
      <c r="CH16" s="92"/>
      <c r="CI16" s="92"/>
      <c r="CJ16" s="92"/>
      <c r="CK16" s="92"/>
      <c r="CR16" s="83"/>
      <c r="DO16" s="92"/>
      <c r="DP16" s="92"/>
      <c r="DS16"/>
      <c r="DT16"/>
      <c r="DU16"/>
      <c r="DV16"/>
      <c r="DW16" s="92"/>
      <c r="DX16" s="92"/>
      <c r="DY16" s="92"/>
      <c r="DZ16" s="92"/>
      <c r="EA16" s="92"/>
      <c r="EC16" s="92"/>
      <c r="ED16" s="92"/>
      <c r="EE16" s="92"/>
      <c r="EF16" s="92"/>
      <c r="EG16" s="92"/>
    </row>
    <row r="17" spans="1:137" ht="17.25" x14ac:dyDescent="0.25">
      <c r="A17" s="736" t="s">
        <v>1909</v>
      </c>
      <c r="B17" s="736"/>
      <c r="C17" s="736"/>
      <c r="D17" s="736"/>
      <c r="E17" s="736"/>
      <c r="F17" s="517"/>
      <c r="G17" s="736" t="s">
        <v>1912</v>
      </c>
      <c r="H17" s="736"/>
      <c r="I17" s="736"/>
      <c r="J17" s="736"/>
      <c r="K17" s="736"/>
      <c r="M17" s="736" t="s">
        <v>1909</v>
      </c>
      <c r="N17" s="736"/>
      <c r="O17" s="736"/>
      <c r="P17" s="736"/>
      <c r="Q17" s="736"/>
      <c r="R17" s="517"/>
      <c r="S17" s="736" t="s">
        <v>1912</v>
      </c>
      <c r="T17" s="736"/>
      <c r="U17" s="736"/>
      <c r="V17" s="736"/>
      <c r="W17" s="736"/>
      <c r="Y17" s="736" t="s">
        <v>1909</v>
      </c>
      <c r="Z17" s="736"/>
      <c r="AA17" s="736"/>
      <c r="AB17" s="736"/>
      <c r="AC17" s="736"/>
      <c r="AD17" s="517"/>
      <c r="AE17" s="736" t="s">
        <v>1912</v>
      </c>
      <c r="AF17" s="736"/>
      <c r="AG17" s="736"/>
      <c r="AH17" s="736"/>
      <c r="AI17" s="736"/>
      <c r="AK17" s="736" t="s">
        <v>1909</v>
      </c>
      <c r="AL17" s="736"/>
      <c r="AM17" s="736"/>
      <c r="AN17" s="736"/>
      <c r="AO17" s="736"/>
      <c r="AP17" s="517"/>
      <c r="AQ17" s="736" t="s">
        <v>1912</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G17" s="736" t="s">
        <v>1055</v>
      </c>
      <c r="CH17" s="736"/>
      <c r="CI17" s="736"/>
      <c r="CJ17" s="736"/>
      <c r="CK17" s="736"/>
      <c r="CM17" s="736" t="s">
        <v>1055</v>
      </c>
      <c r="CN17" s="736"/>
      <c r="CO17" s="736"/>
      <c r="CP17" s="736"/>
      <c r="CQ17" s="736"/>
      <c r="CR17" s="83"/>
      <c r="CS17" s="736" t="s">
        <v>1055</v>
      </c>
      <c r="CT17" s="736"/>
      <c r="CU17" s="736"/>
      <c r="CV17" s="736"/>
      <c r="CW17" s="736"/>
      <c r="CY17" s="736" t="s">
        <v>1055</v>
      </c>
      <c r="CZ17" s="736"/>
      <c r="DA17" s="736"/>
      <c r="DB17" s="736"/>
      <c r="DC17" s="736"/>
      <c r="DE17" s="736" t="s">
        <v>1055</v>
      </c>
      <c r="DF17" s="736"/>
      <c r="DG17" s="736"/>
      <c r="DH17" s="736"/>
      <c r="DI17" s="736"/>
      <c r="DK17" s="739" t="s">
        <v>1046</v>
      </c>
      <c r="DL17" s="740"/>
      <c r="DM17" s="109"/>
      <c r="DN17" s="110"/>
      <c r="DO17" s="92"/>
      <c r="DP17" s="92"/>
      <c r="DQ17" s="743" t="s">
        <v>1046</v>
      </c>
      <c r="DR17" s="744"/>
      <c r="DS17" s="747"/>
      <c r="DT17" s="748"/>
      <c r="DU17"/>
      <c r="DV17"/>
      <c r="DW17" s="739" t="s">
        <v>1046</v>
      </c>
      <c r="DX17" s="740"/>
      <c r="DY17" s="741"/>
      <c r="DZ17" s="742"/>
      <c r="EA17" s="92"/>
      <c r="EC17" s="739" t="s">
        <v>1046</v>
      </c>
      <c r="ED17" s="740"/>
      <c r="EE17" s="741"/>
      <c r="EF17" s="742"/>
      <c r="EG17" s="92"/>
    </row>
    <row r="18" spans="1:137"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C18" s="92"/>
      <c r="BD18" s="92"/>
      <c r="BE18" s="92"/>
      <c r="BF18" s="92"/>
      <c r="BG18" s="92"/>
      <c r="BI18" s="92"/>
      <c r="BJ18" s="92"/>
      <c r="BK18" s="92"/>
      <c r="BL18" s="92"/>
      <c r="BM18" s="92"/>
      <c r="BO18" s="92"/>
      <c r="BP18" s="92"/>
      <c r="BQ18" s="92"/>
      <c r="BR18" s="92"/>
      <c r="BS18" s="92"/>
      <c r="BU18" s="92"/>
      <c r="BV18" s="92"/>
      <c r="BW18" s="92"/>
      <c r="BX18" s="92"/>
      <c r="BY18" s="92"/>
      <c r="CA18" s="92"/>
      <c r="CB18" s="92"/>
      <c r="CC18" s="92"/>
      <c r="CD18" s="92"/>
      <c r="CE18" s="92"/>
      <c r="CG18" s="92"/>
      <c r="CH18" s="92"/>
      <c r="CI18" s="92"/>
      <c r="CJ18" s="92"/>
      <c r="CK18" s="92"/>
      <c r="CR18" s="83"/>
      <c r="DK18" s="101" t="s">
        <v>1047</v>
      </c>
      <c r="DL18" s="101" t="s">
        <v>1048</v>
      </c>
      <c r="DM18" s="101" t="s">
        <v>1049</v>
      </c>
      <c r="DN18" s="101" t="s">
        <v>1050</v>
      </c>
      <c r="DO18" s="101" t="s">
        <v>1051</v>
      </c>
      <c r="DP18" s="92"/>
      <c r="DQ18" s="102" t="s">
        <v>1047</v>
      </c>
      <c r="DR18" s="102" t="s">
        <v>1048</v>
      </c>
      <c r="DS18" s="102" t="s">
        <v>1052</v>
      </c>
      <c r="DT18" s="101" t="s">
        <v>1050</v>
      </c>
      <c r="DU18" s="101" t="s">
        <v>1051</v>
      </c>
      <c r="DV18"/>
      <c r="DW18" s="101" t="s">
        <v>1047</v>
      </c>
      <c r="DX18" s="101" t="s">
        <v>1048</v>
      </c>
      <c r="DY18" s="101" t="s">
        <v>1049</v>
      </c>
      <c r="DZ18" s="101" t="s">
        <v>1050</v>
      </c>
      <c r="EA18" s="101" t="s">
        <v>1051</v>
      </c>
      <c r="EC18" s="101" t="s">
        <v>1047</v>
      </c>
      <c r="ED18" s="101" t="s">
        <v>1048</v>
      </c>
      <c r="EE18" s="101" t="s">
        <v>1049</v>
      </c>
      <c r="EF18" s="101" t="s">
        <v>1050</v>
      </c>
      <c r="EG18" s="101" t="s">
        <v>1051</v>
      </c>
    </row>
    <row r="19" spans="1:137"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E19" s="92"/>
      <c r="CG19" s="739" t="s">
        <v>1046</v>
      </c>
      <c r="CH19" s="740"/>
      <c r="CI19" s="109"/>
      <c r="CJ19" s="110"/>
      <c r="CK19" s="92"/>
      <c r="CM19" s="739" t="s">
        <v>1046</v>
      </c>
      <c r="CN19" s="740"/>
      <c r="CO19" s="109"/>
      <c r="CP19" s="110"/>
      <c r="CR19" s="83"/>
      <c r="CS19" s="739" t="s">
        <v>1046</v>
      </c>
      <c r="CT19" s="740"/>
      <c r="CU19" s="109"/>
      <c r="CV19" s="110"/>
      <c r="CY19" s="739" t="s">
        <v>1046</v>
      </c>
      <c r="CZ19" s="740"/>
      <c r="DA19" s="109"/>
      <c r="DB19" s="110"/>
      <c r="DE19" s="739" t="s">
        <v>1046</v>
      </c>
      <c r="DF19" s="740"/>
      <c r="DG19" s="109"/>
      <c r="DH19" s="110"/>
      <c r="DK19" s="103">
        <v>0</v>
      </c>
      <c r="DL19" s="103">
        <v>15750</v>
      </c>
      <c r="DM19" s="103">
        <v>0</v>
      </c>
      <c r="DN19" s="103">
        <v>0</v>
      </c>
      <c r="DO19" s="103" t="s">
        <v>1056</v>
      </c>
      <c r="DP19" s="92"/>
      <c r="DQ19" s="104">
        <v>0</v>
      </c>
      <c r="DR19" s="104">
        <v>8000</v>
      </c>
      <c r="DS19" s="103">
        <v>0</v>
      </c>
      <c r="DT19" s="103">
        <v>0</v>
      </c>
      <c r="DU19" s="103" t="s">
        <v>1056</v>
      </c>
      <c r="DV19"/>
      <c r="DW19" s="103">
        <v>0</v>
      </c>
      <c r="DX19" s="103">
        <v>8000</v>
      </c>
      <c r="DY19" s="103">
        <v>0</v>
      </c>
      <c r="DZ19" s="103">
        <v>0</v>
      </c>
      <c r="EA19" s="103" t="s">
        <v>1056</v>
      </c>
      <c r="EC19" s="103">
        <v>0</v>
      </c>
      <c r="ED19" s="103">
        <v>8000</v>
      </c>
      <c r="EE19" s="103">
        <v>0</v>
      </c>
      <c r="EF19" s="103">
        <v>0</v>
      </c>
      <c r="EG19" s="103" t="s">
        <v>1056</v>
      </c>
    </row>
    <row r="20" spans="1:137" ht="25.5" x14ac:dyDescent="0.2">
      <c r="A20" s="101" t="s">
        <v>1047</v>
      </c>
      <c r="B20" s="101" t="s">
        <v>1048</v>
      </c>
      <c r="C20" s="101" t="s">
        <v>1049</v>
      </c>
      <c r="D20" s="101" t="s">
        <v>1050</v>
      </c>
      <c r="E20" s="101" t="s">
        <v>1051</v>
      </c>
      <c r="F20" s="291"/>
      <c r="G20" s="518" t="s">
        <v>1047</v>
      </c>
      <c r="H20" s="101" t="s">
        <v>1048</v>
      </c>
      <c r="I20" s="518"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1" t="s">
        <v>1047</v>
      </c>
      <c r="CN20" s="101" t="s">
        <v>1048</v>
      </c>
      <c r="CO20" s="101" t="s">
        <v>1049</v>
      </c>
      <c r="CP20" s="101" t="s">
        <v>1050</v>
      </c>
      <c r="CQ20" s="101" t="s">
        <v>1051</v>
      </c>
      <c r="CR20" s="83"/>
      <c r="CS20" s="101" t="s">
        <v>1047</v>
      </c>
      <c r="CT20" s="101" t="s">
        <v>1048</v>
      </c>
      <c r="CU20" s="101" t="s">
        <v>1049</v>
      </c>
      <c r="CV20" s="101" t="s">
        <v>1050</v>
      </c>
      <c r="CW20" s="101" t="s">
        <v>1051</v>
      </c>
      <c r="CY20" s="101" t="s">
        <v>1047</v>
      </c>
      <c r="CZ20" s="101" t="s">
        <v>1048</v>
      </c>
      <c r="DA20" s="101" t="s">
        <v>1049</v>
      </c>
      <c r="DB20" s="101" t="s">
        <v>1050</v>
      </c>
      <c r="DC20" s="101" t="s">
        <v>1051</v>
      </c>
      <c r="DE20" s="101" t="s">
        <v>1047</v>
      </c>
      <c r="DF20" s="101" t="s">
        <v>1048</v>
      </c>
      <c r="DG20" s="101" t="s">
        <v>1049</v>
      </c>
      <c r="DH20" s="101" t="s">
        <v>1050</v>
      </c>
      <c r="DI20" s="101" t="s">
        <v>1051</v>
      </c>
      <c r="DK20" s="103">
        <v>15750</v>
      </c>
      <c r="DL20" s="103">
        <v>24450</v>
      </c>
      <c r="DM20" s="103">
        <v>0</v>
      </c>
      <c r="DN20" s="106">
        <v>0.1</v>
      </c>
      <c r="DO20" s="103">
        <v>15750</v>
      </c>
      <c r="DP20" s="92"/>
      <c r="DQ20" s="107">
        <v>8000</v>
      </c>
      <c r="DR20" s="107">
        <v>23950</v>
      </c>
      <c r="DS20" s="103">
        <v>0</v>
      </c>
      <c r="DT20" s="106">
        <v>0.1</v>
      </c>
      <c r="DU20" s="107">
        <v>8000</v>
      </c>
      <c r="DV20"/>
      <c r="DW20" s="103">
        <v>8000</v>
      </c>
      <c r="DX20" s="103">
        <v>23550</v>
      </c>
      <c r="DY20" s="103">
        <v>0</v>
      </c>
      <c r="DZ20" s="106">
        <v>0.1</v>
      </c>
      <c r="EA20" s="103">
        <v>8000</v>
      </c>
      <c r="EC20" s="103">
        <v>8000</v>
      </c>
      <c r="ED20" s="103">
        <v>23350</v>
      </c>
      <c r="EE20" s="103">
        <v>0</v>
      </c>
      <c r="EF20" s="106">
        <v>0.1</v>
      </c>
      <c r="EG20" s="103">
        <v>8000</v>
      </c>
    </row>
    <row r="21" spans="1:137" x14ac:dyDescent="0.2">
      <c r="A21" s="168">
        <v>0</v>
      </c>
      <c r="B21" s="168">
        <v>14800</v>
      </c>
      <c r="C21" s="168">
        <v>0</v>
      </c>
      <c r="D21" s="168">
        <v>0</v>
      </c>
      <c r="E21" s="168">
        <v>0</v>
      </c>
      <c r="F21" s="292"/>
      <c r="G21" s="168">
        <v>0</v>
      </c>
      <c r="H21" s="168">
        <f t="shared" ref="H21:H27" si="12">G22</f>
        <v>13850</v>
      </c>
      <c r="I21" s="168">
        <v>0</v>
      </c>
      <c r="J21" s="168">
        <v>0</v>
      </c>
      <c r="K21" s="168">
        <v>0</v>
      </c>
      <c r="M21" s="168">
        <v>0</v>
      </c>
      <c r="N21" s="168">
        <f t="shared" ref="N21:N27" si="13">M22</f>
        <v>13000</v>
      </c>
      <c r="O21" s="168">
        <v>0</v>
      </c>
      <c r="P21" s="168">
        <v>0</v>
      </c>
      <c r="Q21" s="168">
        <v>0</v>
      </c>
      <c r="R21" s="292"/>
      <c r="S21" s="168">
        <v>0</v>
      </c>
      <c r="T21" s="168">
        <f t="shared" ref="T21:T27" si="14">S22</f>
        <v>12950</v>
      </c>
      <c r="U21" s="168">
        <v>0</v>
      </c>
      <c r="V21" s="168">
        <v>0</v>
      </c>
      <c r="W21" s="168">
        <v>0</v>
      </c>
      <c r="Y21" s="168">
        <v>0</v>
      </c>
      <c r="Z21" s="168">
        <f t="shared" ref="Z21:Z27" si="15">Y22</f>
        <v>12200</v>
      </c>
      <c r="AA21" s="168">
        <v>0</v>
      </c>
      <c r="AB21" s="168">
        <v>0</v>
      </c>
      <c r="AC21" s="168">
        <v>0</v>
      </c>
      <c r="AD21" s="292"/>
      <c r="AE21" s="168">
        <v>0</v>
      </c>
      <c r="AF21" s="168">
        <f t="shared" ref="AF21:AF27" si="16">AE22</f>
        <v>12550</v>
      </c>
      <c r="AG21" s="168">
        <v>0</v>
      </c>
      <c r="AH21" s="168">
        <v>0</v>
      </c>
      <c r="AI21" s="168">
        <v>0</v>
      </c>
      <c r="AK21" s="168">
        <v>0</v>
      </c>
      <c r="AL21" s="168">
        <v>11900</v>
      </c>
      <c r="AM21" s="168">
        <v>0</v>
      </c>
      <c r="AN21" s="168">
        <v>0</v>
      </c>
      <c r="AO21" s="168">
        <v>0</v>
      </c>
      <c r="AP21" s="292"/>
      <c r="AQ21" s="168">
        <v>0</v>
      </c>
      <c r="AR21" s="168">
        <v>12400</v>
      </c>
      <c r="AS21" s="168">
        <v>0</v>
      </c>
      <c r="AT21" s="168">
        <v>0</v>
      </c>
      <c r="AU21" s="168">
        <v>0</v>
      </c>
      <c r="AW21" s="168">
        <v>0</v>
      </c>
      <c r="AX21" s="168">
        <v>11800</v>
      </c>
      <c r="AY21" s="168">
        <v>0</v>
      </c>
      <c r="AZ21" s="168">
        <v>0</v>
      </c>
      <c r="BA21" s="168">
        <v>0</v>
      </c>
      <c r="BC21" s="168">
        <v>0</v>
      </c>
      <c r="BD21" s="168">
        <v>11550</v>
      </c>
      <c r="BE21" s="168">
        <v>0</v>
      </c>
      <c r="BF21" s="168">
        <v>0</v>
      </c>
      <c r="BG21" s="168">
        <v>0</v>
      </c>
      <c r="BI21" s="168">
        <v>0</v>
      </c>
      <c r="BJ21" s="168">
        <v>8650</v>
      </c>
      <c r="BK21" s="168">
        <v>0</v>
      </c>
      <c r="BL21" s="168">
        <v>0</v>
      </c>
      <c r="BM21" s="168">
        <v>0</v>
      </c>
      <c r="BO21" s="168">
        <v>0</v>
      </c>
      <c r="BP21" s="168">
        <v>8550</v>
      </c>
      <c r="BQ21" s="168">
        <v>0</v>
      </c>
      <c r="BR21" s="168">
        <v>0</v>
      </c>
      <c r="BS21" s="168">
        <v>0</v>
      </c>
      <c r="BU21" s="168">
        <v>0</v>
      </c>
      <c r="BV21" s="168">
        <v>8600</v>
      </c>
      <c r="BW21" s="168">
        <v>0</v>
      </c>
      <c r="BX21" s="168">
        <v>0</v>
      </c>
      <c r="BY21" s="168">
        <v>0</v>
      </c>
      <c r="CA21" s="168">
        <v>0</v>
      </c>
      <c r="CB21" s="168">
        <v>8450</v>
      </c>
      <c r="CC21" s="168">
        <v>0</v>
      </c>
      <c r="CD21" s="168">
        <v>0</v>
      </c>
      <c r="CE21" s="168">
        <v>0</v>
      </c>
      <c r="CG21" s="168">
        <v>0</v>
      </c>
      <c r="CH21" s="168">
        <v>8300</v>
      </c>
      <c r="CI21" s="168">
        <v>0</v>
      </c>
      <c r="CJ21" s="168">
        <v>0</v>
      </c>
      <c r="CK21" s="168">
        <v>0</v>
      </c>
      <c r="CM21" s="103">
        <v>0</v>
      </c>
      <c r="CN21" s="103">
        <v>8100</v>
      </c>
      <c r="CO21" s="103">
        <v>0</v>
      </c>
      <c r="CP21" s="103">
        <v>0</v>
      </c>
      <c r="CQ21" s="103">
        <v>0</v>
      </c>
      <c r="CR21" s="83"/>
      <c r="CS21" s="103">
        <v>0</v>
      </c>
      <c r="CT21" s="103">
        <v>7900</v>
      </c>
      <c r="CU21" s="103">
        <v>0</v>
      </c>
      <c r="CV21" s="103">
        <v>0</v>
      </c>
      <c r="CW21" s="103" t="s">
        <v>1056</v>
      </c>
      <c r="CY21" s="103">
        <v>0</v>
      </c>
      <c r="CZ21" s="103">
        <v>13750</v>
      </c>
      <c r="DA21" s="103">
        <v>0</v>
      </c>
      <c r="DB21" s="103">
        <v>0</v>
      </c>
      <c r="DC21" s="103" t="s">
        <v>1056</v>
      </c>
      <c r="DE21" s="103">
        <v>0</v>
      </c>
      <c r="DF21" s="103">
        <v>13750</v>
      </c>
      <c r="DG21" s="103">
        <v>0</v>
      </c>
      <c r="DH21" s="103">
        <v>0</v>
      </c>
      <c r="DI21" s="103" t="s">
        <v>1056</v>
      </c>
      <c r="DK21" s="103">
        <v>24450</v>
      </c>
      <c r="DL21" s="103">
        <v>75650</v>
      </c>
      <c r="DM21" s="103">
        <v>870</v>
      </c>
      <c r="DN21" s="106">
        <v>0.15</v>
      </c>
      <c r="DO21" s="103">
        <v>24450</v>
      </c>
      <c r="DP21" s="92"/>
      <c r="DQ21" s="107">
        <v>23950</v>
      </c>
      <c r="DR21" s="107">
        <v>75650</v>
      </c>
      <c r="DS21" s="107">
        <v>1595</v>
      </c>
      <c r="DT21" s="106">
        <v>0.15</v>
      </c>
      <c r="DU21" s="107">
        <v>23950</v>
      </c>
      <c r="DV21"/>
      <c r="DW21" s="103">
        <v>23550</v>
      </c>
      <c r="DX21" s="103">
        <v>72150</v>
      </c>
      <c r="DY21" s="103">
        <v>1555</v>
      </c>
      <c r="DZ21" s="106">
        <v>0.15</v>
      </c>
      <c r="EA21" s="103">
        <v>23550</v>
      </c>
      <c r="EC21" s="103">
        <v>23350</v>
      </c>
      <c r="ED21" s="103">
        <v>70700</v>
      </c>
      <c r="EE21" s="103">
        <v>1535</v>
      </c>
      <c r="EF21" s="106">
        <v>0.15</v>
      </c>
      <c r="EG21" s="103">
        <v>23350</v>
      </c>
    </row>
    <row r="22" spans="1:137" x14ac:dyDescent="0.2">
      <c r="A22" s="168">
        <v>14800</v>
      </c>
      <c r="B22" s="168">
        <f t="shared" ref="B22:B27" si="17">A23</f>
        <v>36800</v>
      </c>
      <c r="C22" s="168">
        <v>0</v>
      </c>
      <c r="D22" s="169">
        <v>0.1</v>
      </c>
      <c r="E22" s="168">
        <f t="shared" ref="E22:E28" si="18">A22</f>
        <v>14800</v>
      </c>
      <c r="F22" s="292"/>
      <c r="G22" s="168">
        <v>13850</v>
      </c>
      <c r="H22" s="168">
        <f t="shared" si="12"/>
        <v>24850</v>
      </c>
      <c r="I22" s="168">
        <v>0</v>
      </c>
      <c r="J22" s="169">
        <v>0.1</v>
      </c>
      <c r="K22" s="168">
        <f t="shared" ref="K22:K28" si="19">G22</f>
        <v>13850</v>
      </c>
      <c r="M22" s="168">
        <v>13000</v>
      </c>
      <c r="N22" s="168">
        <f t="shared" si="13"/>
        <v>33550</v>
      </c>
      <c r="O22" s="168">
        <v>0</v>
      </c>
      <c r="P22" s="169">
        <v>0.1</v>
      </c>
      <c r="Q22" s="168">
        <f t="shared" ref="Q22:Q28" si="20">M22</f>
        <v>13000</v>
      </c>
      <c r="R22" s="292"/>
      <c r="S22" s="168">
        <v>12950</v>
      </c>
      <c r="T22" s="168">
        <f t="shared" si="14"/>
        <v>23225</v>
      </c>
      <c r="U22" s="168">
        <v>0</v>
      </c>
      <c r="V22" s="169">
        <v>0.1</v>
      </c>
      <c r="W22" s="168">
        <f t="shared" ref="W22:W28" si="21">S22</f>
        <v>12950</v>
      </c>
      <c r="Y22" s="168">
        <v>12200</v>
      </c>
      <c r="Z22" s="168">
        <f t="shared" si="15"/>
        <v>32100</v>
      </c>
      <c r="AA22" s="168">
        <v>0</v>
      </c>
      <c r="AB22" s="169">
        <v>0.1</v>
      </c>
      <c r="AC22" s="168">
        <f t="shared" ref="AC22:AC28" si="22">Y22</f>
        <v>12200</v>
      </c>
      <c r="AD22" s="292"/>
      <c r="AE22" s="168">
        <v>12550</v>
      </c>
      <c r="AF22" s="168">
        <f t="shared" si="16"/>
        <v>22500</v>
      </c>
      <c r="AG22" s="168">
        <v>0</v>
      </c>
      <c r="AH22" s="169">
        <v>0.1</v>
      </c>
      <c r="AI22" s="168">
        <f t="shared" ref="AI22:AI28" si="23">AE22</f>
        <v>12550</v>
      </c>
      <c r="AK22" s="168">
        <v>11900</v>
      </c>
      <c r="AL22" s="168">
        <v>31650</v>
      </c>
      <c r="AM22" s="168">
        <v>0</v>
      </c>
      <c r="AN22" s="169">
        <v>0.1</v>
      </c>
      <c r="AO22" s="168">
        <v>11900</v>
      </c>
      <c r="AP22" s="292"/>
      <c r="AQ22" s="168">
        <v>12400</v>
      </c>
      <c r="AR22" s="168">
        <v>22275</v>
      </c>
      <c r="AS22" s="168">
        <v>0</v>
      </c>
      <c r="AT22" s="169">
        <v>0.1</v>
      </c>
      <c r="AU22" s="168">
        <v>12400</v>
      </c>
      <c r="AW22" s="168">
        <v>11800</v>
      </c>
      <c r="AX22" s="168">
        <v>31200</v>
      </c>
      <c r="AY22" s="168">
        <v>0</v>
      </c>
      <c r="AZ22" s="169">
        <v>0.1</v>
      </c>
      <c r="BA22" s="168">
        <v>11800</v>
      </c>
      <c r="BC22" s="168">
        <v>11550</v>
      </c>
      <c r="BD22" s="168">
        <v>30600</v>
      </c>
      <c r="BE22" s="168">
        <v>0</v>
      </c>
      <c r="BF22" s="169">
        <v>0.1</v>
      </c>
      <c r="BG22" s="168">
        <v>11550</v>
      </c>
      <c r="BI22" s="168">
        <v>8650</v>
      </c>
      <c r="BJ22" s="168">
        <v>27300</v>
      </c>
      <c r="BK22" s="168">
        <v>0</v>
      </c>
      <c r="BL22" s="169">
        <v>0.1</v>
      </c>
      <c r="BM22" s="168">
        <v>8650</v>
      </c>
      <c r="BO22" s="168">
        <v>8550</v>
      </c>
      <c r="BP22" s="168">
        <v>27100</v>
      </c>
      <c r="BQ22" s="168">
        <v>0</v>
      </c>
      <c r="BR22" s="169">
        <v>0.1</v>
      </c>
      <c r="BS22" s="168">
        <v>8550</v>
      </c>
      <c r="BU22" s="168">
        <v>8600</v>
      </c>
      <c r="BV22" s="168">
        <v>27050</v>
      </c>
      <c r="BW22" s="168">
        <v>0</v>
      </c>
      <c r="BX22" s="169">
        <v>0.1</v>
      </c>
      <c r="BY22" s="168">
        <v>8600</v>
      </c>
      <c r="CA22" s="168">
        <v>8450</v>
      </c>
      <c r="CB22" s="168">
        <v>26600</v>
      </c>
      <c r="CC22" s="168">
        <v>0</v>
      </c>
      <c r="CD22" s="169">
        <v>0.1</v>
      </c>
      <c r="CE22" s="168">
        <v>8450</v>
      </c>
      <c r="CG22" s="168">
        <v>8300</v>
      </c>
      <c r="CH22" s="168">
        <v>26150</v>
      </c>
      <c r="CI22" s="168">
        <v>0</v>
      </c>
      <c r="CJ22" s="169">
        <v>0.1</v>
      </c>
      <c r="CK22" s="168">
        <v>8300</v>
      </c>
      <c r="CM22" s="103">
        <v>8100</v>
      </c>
      <c r="CN22" s="103">
        <v>25500</v>
      </c>
      <c r="CO22" s="103">
        <v>0</v>
      </c>
      <c r="CP22" s="106">
        <v>0.1</v>
      </c>
      <c r="CQ22" s="103">
        <v>8100</v>
      </c>
      <c r="CR22" s="83"/>
      <c r="CS22" s="103">
        <v>7900</v>
      </c>
      <c r="CT22" s="103">
        <v>24900</v>
      </c>
      <c r="CU22" s="103">
        <v>0</v>
      </c>
      <c r="CV22" s="106">
        <v>0.1</v>
      </c>
      <c r="CW22" s="103">
        <v>7900</v>
      </c>
      <c r="CY22" s="103">
        <v>13750</v>
      </c>
      <c r="CZ22" s="103">
        <v>24500</v>
      </c>
      <c r="DA22" s="103">
        <v>0</v>
      </c>
      <c r="DB22" s="106">
        <v>0.1</v>
      </c>
      <c r="DC22" s="103">
        <v>13750</v>
      </c>
      <c r="DE22" s="103">
        <v>13750</v>
      </c>
      <c r="DF22" s="103">
        <v>24500</v>
      </c>
      <c r="DG22" s="103">
        <v>0</v>
      </c>
      <c r="DH22" s="106">
        <v>0.1</v>
      </c>
      <c r="DI22" s="103">
        <v>13750</v>
      </c>
      <c r="DK22" s="103">
        <v>75650</v>
      </c>
      <c r="DL22" s="103">
        <v>118130</v>
      </c>
      <c r="DM22" s="103">
        <v>8550</v>
      </c>
      <c r="DN22" s="106">
        <v>0.25</v>
      </c>
      <c r="DO22" s="103">
        <v>75650</v>
      </c>
      <c r="DP22" s="92"/>
      <c r="DQ22" s="107">
        <v>75650</v>
      </c>
      <c r="DR22" s="107">
        <v>144800</v>
      </c>
      <c r="DS22" s="107">
        <v>9350</v>
      </c>
      <c r="DT22" s="106">
        <v>0.25</v>
      </c>
      <c r="DU22" s="107">
        <v>75650</v>
      </c>
      <c r="DV22"/>
      <c r="DW22" s="103">
        <v>72150</v>
      </c>
      <c r="DX22" s="103">
        <v>137850</v>
      </c>
      <c r="DY22" s="103">
        <v>8845</v>
      </c>
      <c r="DZ22" s="106">
        <v>0.25</v>
      </c>
      <c r="EA22" s="103">
        <v>72150</v>
      </c>
      <c r="EC22" s="103">
        <v>70700</v>
      </c>
      <c r="ED22" s="103">
        <v>133800</v>
      </c>
      <c r="EE22" s="103">
        <v>8637.5</v>
      </c>
      <c r="EF22" s="106">
        <v>0.25</v>
      </c>
      <c r="EG22" s="103">
        <v>70700</v>
      </c>
    </row>
    <row r="23" spans="1:137" x14ac:dyDescent="0.2">
      <c r="A23" s="168">
        <v>36800</v>
      </c>
      <c r="B23" s="168">
        <f t="shared" si="17"/>
        <v>104250</v>
      </c>
      <c r="C23" s="168">
        <v>2200</v>
      </c>
      <c r="D23" s="169">
        <v>0.12</v>
      </c>
      <c r="E23" s="168">
        <f t="shared" si="18"/>
        <v>36800</v>
      </c>
      <c r="F23" s="292"/>
      <c r="G23" s="168">
        <v>24850</v>
      </c>
      <c r="H23" s="168">
        <f t="shared" si="12"/>
        <v>58575</v>
      </c>
      <c r="I23" s="168">
        <v>1100</v>
      </c>
      <c r="J23" s="169">
        <v>0.12</v>
      </c>
      <c r="K23" s="168">
        <f t="shared" si="19"/>
        <v>24850</v>
      </c>
      <c r="M23" s="168">
        <v>33550</v>
      </c>
      <c r="N23" s="168">
        <f t="shared" si="13"/>
        <v>96550</v>
      </c>
      <c r="O23" s="168">
        <v>2055</v>
      </c>
      <c r="P23" s="169">
        <v>0.12</v>
      </c>
      <c r="Q23" s="168">
        <f t="shared" si="20"/>
        <v>33550</v>
      </c>
      <c r="R23" s="292"/>
      <c r="S23" s="168">
        <v>23225</v>
      </c>
      <c r="T23" s="168">
        <f t="shared" si="14"/>
        <v>54725</v>
      </c>
      <c r="U23" s="168">
        <v>1027.5</v>
      </c>
      <c r="V23" s="169">
        <v>0.12</v>
      </c>
      <c r="W23" s="168">
        <f t="shared" si="21"/>
        <v>23225</v>
      </c>
      <c r="Y23" s="168">
        <v>32100</v>
      </c>
      <c r="Z23" s="168">
        <f t="shared" si="15"/>
        <v>93250</v>
      </c>
      <c r="AA23" s="168">
        <v>1990</v>
      </c>
      <c r="AB23" s="169">
        <v>0.12</v>
      </c>
      <c r="AC23" s="168">
        <f t="shared" si="22"/>
        <v>32100</v>
      </c>
      <c r="AD23" s="292"/>
      <c r="AE23" s="168">
        <v>22500</v>
      </c>
      <c r="AF23" s="168">
        <f t="shared" si="16"/>
        <v>53075</v>
      </c>
      <c r="AG23" s="168">
        <v>995</v>
      </c>
      <c r="AH23" s="169">
        <v>0.12</v>
      </c>
      <c r="AI23" s="168">
        <f t="shared" si="23"/>
        <v>22500</v>
      </c>
      <c r="AK23" s="168">
        <v>31650</v>
      </c>
      <c r="AL23" s="168">
        <v>92150</v>
      </c>
      <c r="AM23" s="168">
        <v>1975</v>
      </c>
      <c r="AN23" s="169">
        <v>0.12</v>
      </c>
      <c r="AO23" s="168">
        <v>31650</v>
      </c>
      <c r="AP23" s="292"/>
      <c r="AQ23" s="168">
        <v>22275</v>
      </c>
      <c r="AR23" s="168">
        <v>52525</v>
      </c>
      <c r="AS23" s="168">
        <v>987.5</v>
      </c>
      <c r="AT23" s="169">
        <v>0.12</v>
      </c>
      <c r="AU23" s="168">
        <v>22275</v>
      </c>
      <c r="AW23" s="168">
        <v>31200</v>
      </c>
      <c r="AX23" s="168">
        <v>90750</v>
      </c>
      <c r="AY23" s="168">
        <v>1940</v>
      </c>
      <c r="AZ23" s="169">
        <v>0.12</v>
      </c>
      <c r="BA23" s="168">
        <v>31200</v>
      </c>
      <c r="BC23" s="168">
        <v>30600</v>
      </c>
      <c r="BD23" s="168">
        <v>88950</v>
      </c>
      <c r="BE23" s="168">
        <v>1905</v>
      </c>
      <c r="BF23" s="169">
        <v>0.12</v>
      </c>
      <c r="BG23" s="168">
        <v>30600</v>
      </c>
      <c r="BI23" s="168">
        <v>27300</v>
      </c>
      <c r="BJ23" s="168">
        <v>84550</v>
      </c>
      <c r="BK23" s="168">
        <v>1865</v>
      </c>
      <c r="BL23" s="169">
        <v>0.15</v>
      </c>
      <c r="BM23" s="168">
        <v>27300</v>
      </c>
      <c r="BO23" s="168">
        <v>27100</v>
      </c>
      <c r="BP23" s="168">
        <v>83850</v>
      </c>
      <c r="BQ23" s="168">
        <v>1855</v>
      </c>
      <c r="BR23" s="169">
        <v>0.15</v>
      </c>
      <c r="BS23" s="168">
        <v>27100</v>
      </c>
      <c r="BU23" s="168">
        <v>27050</v>
      </c>
      <c r="BV23" s="168">
        <v>83500</v>
      </c>
      <c r="BW23" s="168">
        <v>1845</v>
      </c>
      <c r="BX23" s="169">
        <v>0.15</v>
      </c>
      <c r="BY23" s="168">
        <v>27050</v>
      </c>
      <c r="CA23" s="168">
        <v>26600</v>
      </c>
      <c r="CB23" s="168">
        <v>82250</v>
      </c>
      <c r="CC23" s="168">
        <v>1815</v>
      </c>
      <c r="CD23" s="169">
        <v>0.15</v>
      </c>
      <c r="CE23" s="168">
        <v>26600</v>
      </c>
      <c r="CG23" s="168">
        <v>26150</v>
      </c>
      <c r="CH23" s="168">
        <v>80800</v>
      </c>
      <c r="CI23" s="168">
        <v>1785</v>
      </c>
      <c r="CJ23" s="169">
        <v>0.15</v>
      </c>
      <c r="CK23" s="168">
        <v>26150</v>
      </c>
      <c r="CM23" s="103">
        <v>25500</v>
      </c>
      <c r="CN23" s="103">
        <v>78800</v>
      </c>
      <c r="CO23" s="103">
        <v>1740</v>
      </c>
      <c r="CP23" s="106">
        <v>0.15</v>
      </c>
      <c r="CQ23" s="103">
        <v>25500</v>
      </c>
      <c r="CR23" s="83"/>
      <c r="CS23" s="103">
        <v>24900</v>
      </c>
      <c r="CT23" s="103">
        <v>76900</v>
      </c>
      <c r="CU23" s="103">
        <v>1700</v>
      </c>
      <c r="CV23" s="106">
        <v>0.15</v>
      </c>
      <c r="CW23" s="103">
        <v>24900</v>
      </c>
      <c r="CY23" s="103">
        <v>24500</v>
      </c>
      <c r="CZ23" s="103">
        <v>75750</v>
      </c>
      <c r="DA23" s="103">
        <v>1075</v>
      </c>
      <c r="DB23" s="106">
        <v>0.15</v>
      </c>
      <c r="DC23" s="103">
        <v>24500</v>
      </c>
      <c r="DE23" s="103">
        <v>24500</v>
      </c>
      <c r="DF23" s="103">
        <v>75750</v>
      </c>
      <c r="DG23" s="103">
        <v>1075</v>
      </c>
      <c r="DH23" s="106">
        <v>0.15</v>
      </c>
      <c r="DI23" s="103">
        <v>24500</v>
      </c>
      <c r="DK23" s="103">
        <v>118130</v>
      </c>
      <c r="DL23" s="103">
        <v>216600</v>
      </c>
      <c r="DM23" s="103">
        <v>19170</v>
      </c>
      <c r="DN23" s="106">
        <v>0.28000000000000003</v>
      </c>
      <c r="DO23" s="103">
        <v>118130</v>
      </c>
      <c r="DP23" s="92"/>
      <c r="DQ23" s="107">
        <v>144800</v>
      </c>
      <c r="DR23" s="107">
        <v>216600</v>
      </c>
      <c r="DS23" s="107">
        <v>26637.5</v>
      </c>
      <c r="DT23" s="106">
        <v>0.28000000000000003</v>
      </c>
      <c r="DU23" s="107">
        <v>144800</v>
      </c>
      <c r="DV23"/>
      <c r="DW23" s="103">
        <v>137850</v>
      </c>
      <c r="DX23" s="103">
        <v>207700</v>
      </c>
      <c r="DY23" s="103">
        <v>25270</v>
      </c>
      <c r="DZ23" s="106">
        <v>0.28000000000000003</v>
      </c>
      <c r="EA23" s="103">
        <v>137850</v>
      </c>
      <c r="EC23" s="103">
        <v>133800</v>
      </c>
      <c r="ED23" s="103">
        <v>203150</v>
      </c>
      <c r="EE23" s="103">
        <v>24412.5</v>
      </c>
      <c r="EF23" s="106">
        <v>0.28000000000000003</v>
      </c>
      <c r="EG23" s="103">
        <v>133800</v>
      </c>
    </row>
    <row r="24" spans="1:137" x14ac:dyDescent="0.2">
      <c r="A24" s="168">
        <v>104250</v>
      </c>
      <c r="B24" s="168">
        <f t="shared" si="17"/>
        <v>205550</v>
      </c>
      <c r="C24" s="168">
        <v>10294</v>
      </c>
      <c r="D24" s="169">
        <v>0.22</v>
      </c>
      <c r="E24" s="168">
        <f t="shared" si="18"/>
        <v>104250</v>
      </c>
      <c r="F24" s="292"/>
      <c r="G24" s="168">
        <v>58575</v>
      </c>
      <c r="H24" s="168">
        <f t="shared" si="12"/>
        <v>109225</v>
      </c>
      <c r="I24" s="168">
        <v>5147</v>
      </c>
      <c r="J24" s="169">
        <v>0.22</v>
      </c>
      <c r="K24" s="168">
        <f t="shared" si="19"/>
        <v>58575</v>
      </c>
      <c r="M24" s="168">
        <v>96550</v>
      </c>
      <c r="N24" s="168">
        <f t="shared" si="13"/>
        <v>191150</v>
      </c>
      <c r="O24" s="168">
        <v>9615</v>
      </c>
      <c r="P24" s="169">
        <v>0.22</v>
      </c>
      <c r="Q24" s="168">
        <f t="shared" si="20"/>
        <v>96550</v>
      </c>
      <c r="R24" s="292"/>
      <c r="S24" s="168">
        <v>54725</v>
      </c>
      <c r="T24" s="168">
        <f t="shared" si="14"/>
        <v>102025</v>
      </c>
      <c r="U24" s="168">
        <v>4807.5</v>
      </c>
      <c r="V24" s="169">
        <v>0.22</v>
      </c>
      <c r="W24" s="168">
        <f t="shared" si="21"/>
        <v>54725</v>
      </c>
      <c r="Y24" s="168">
        <v>93250</v>
      </c>
      <c r="Z24" s="168">
        <f t="shared" si="15"/>
        <v>184950</v>
      </c>
      <c r="AA24" s="168">
        <v>9328</v>
      </c>
      <c r="AB24" s="169">
        <v>0.22</v>
      </c>
      <c r="AC24" s="168">
        <f t="shared" si="22"/>
        <v>93250</v>
      </c>
      <c r="AD24" s="292"/>
      <c r="AE24" s="168">
        <v>53075</v>
      </c>
      <c r="AF24" s="168">
        <f t="shared" si="16"/>
        <v>98925</v>
      </c>
      <c r="AG24" s="168">
        <v>4664</v>
      </c>
      <c r="AH24" s="169">
        <v>0.22</v>
      </c>
      <c r="AI24" s="168">
        <f t="shared" si="23"/>
        <v>53075</v>
      </c>
      <c r="AK24" s="168">
        <v>92150</v>
      </c>
      <c r="AL24" s="168">
        <v>182950</v>
      </c>
      <c r="AM24" s="168">
        <v>9235</v>
      </c>
      <c r="AN24" s="169">
        <v>0.22</v>
      </c>
      <c r="AO24" s="168">
        <v>92150</v>
      </c>
      <c r="AP24" s="292"/>
      <c r="AQ24" s="168">
        <v>52525</v>
      </c>
      <c r="AR24" s="168">
        <v>97925</v>
      </c>
      <c r="AS24" s="168">
        <v>4617.5</v>
      </c>
      <c r="AT24" s="169">
        <v>0.22</v>
      </c>
      <c r="AU24" s="168">
        <v>52525</v>
      </c>
      <c r="AW24" s="168">
        <v>90750</v>
      </c>
      <c r="AX24" s="168">
        <v>180200</v>
      </c>
      <c r="AY24" s="168">
        <v>9086</v>
      </c>
      <c r="AZ24" s="169">
        <v>0.22</v>
      </c>
      <c r="BA24" s="168">
        <v>90750</v>
      </c>
      <c r="BC24" s="168">
        <v>88950</v>
      </c>
      <c r="BD24" s="168">
        <v>176550</v>
      </c>
      <c r="BE24" s="168">
        <v>8907</v>
      </c>
      <c r="BF24" s="169">
        <v>0.22</v>
      </c>
      <c r="BG24" s="168">
        <v>88950</v>
      </c>
      <c r="BI24" s="168">
        <v>84550</v>
      </c>
      <c r="BJ24" s="168">
        <v>161750</v>
      </c>
      <c r="BK24" s="168">
        <v>10452.5</v>
      </c>
      <c r="BL24" s="169">
        <v>0.25</v>
      </c>
      <c r="BM24" s="168">
        <v>84550</v>
      </c>
      <c r="BO24" s="168">
        <v>83850</v>
      </c>
      <c r="BP24" s="168">
        <v>160450</v>
      </c>
      <c r="BQ24" s="168">
        <v>10367.5</v>
      </c>
      <c r="BR24" s="169">
        <v>0.25</v>
      </c>
      <c r="BS24" s="168">
        <v>83850</v>
      </c>
      <c r="BU24" s="168">
        <v>83500</v>
      </c>
      <c r="BV24" s="168">
        <v>159800</v>
      </c>
      <c r="BW24" s="168">
        <v>10312.5</v>
      </c>
      <c r="BX24" s="169">
        <v>0.25</v>
      </c>
      <c r="BY24" s="168">
        <v>83500</v>
      </c>
      <c r="CA24" s="168">
        <v>82250</v>
      </c>
      <c r="CB24" s="168">
        <v>157300</v>
      </c>
      <c r="CC24" s="168">
        <v>10162.5</v>
      </c>
      <c r="CD24" s="169">
        <v>0.25</v>
      </c>
      <c r="CE24" s="168">
        <v>82250</v>
      </c>
      <c r="CG24" s="168">
        <v>80800</v>
      </c>
      <c r="CH24" s="168">
        <v>154700</v>
      </c>
      <c r="CI24" s="168">
        <v>9982.5</v>
      </c>
      <c r="CJ24" s="169">
        <v>0.25</v>
      </c>
      <c r="CK24" s="168">
        <v>80800</v>
      </c>
      <c r="CM24" s="103">
        <v>78800</v>
      </c>
      <c r="CN24" s="103">
        <v>150800</v>
      </c>
      <c r="CO24" s="103">
        <v>9735</v>
      </c>
      <c r="CP24" s="106">
        <v>0.25</v>
      </c>
      <c r="CQ24" s="103">
        <v>78800</v>
      </c>
      <c r="CR24" s="83"/>
      <c r="CS24" s="103">
        <v>76900</v>
      </c>
      <c r="CT24" s="103">
        <v>147250</v>
      </c>
      <c r="CU24" s="103">
        <v>9500</v>
      </c>
      <c r="CV24" s="106">
        <v>0.25</v>
      </c>
      <c r="CW24" s="103">
        <v>76900</v>
      </c>
      <c r="CY24" s="103">
        <v>75750</v>
      </c>
      <c r="CZ24" s="103">
        <v>94050</v>
      </c>
      <c r="DA24" s="103">
        <v>8762.5</v>
      </c>
      <c r="DB24" s="106">
        <v>0.25</v>
      </c>
      <c r="DC24" s="103">
        <v>75750</v>
      </c>
      <c r="DE24" s="103">
        <v>75750</v>
      </c>
      <c r="DF24" s="103">
        <v>94050</v>
      </c>
      <c r="DG24" s="103">
        <v>8762.5</v>
      </c>
      <c r="DH24" s="106">
        <v>0.25</v>
      </c>
      <c r="DI24" s="103">
        <v>75750</v>
      </c>
      <c r="DK24" s="103">
        <v>216600</v>
      </c>
      <c r="DL24" s="103">
        <v>380700</v>
      </c>
      <c r="DM24" s="103">
        <v>46741.599999999999</v>
      </c>
      <c r="DN24" s="106">
        <v>0.33</v>
      </c>
      <c r="DO24" s="103">
        <v>216600</v>
      </c>
      <c r="DP24" s="92"/>
      <c r="DQ24" s="107">
        <v>216600</v>
      </c>
      <c r="DR24" s="107">
        <v>380700</v>
      </c>
      <c r="DS24" s="107">
        <v>46741.5</v>
      </c>
      <c r="DT24" s="106">
        <v>0.33</v>
      </c>
      <c r="DU24" s="107">
        <v>216600</v>
      </c>
      <c r="DV24"/>
      <c r="DW24" s="103">
        <v>207700</v>
      </c>
      <c r="DX24" s="103">
        <v>365100</v>
      </c>
      <c r="DY24" s="103">
        <v>44828</v>
      </c>
      <c r="DZ24" s="106">
        <v>0.33</v>
      </c>
      <c r="EA24" s="103">
        <v>207700</v>
      </c>
      <c r="EC24" s="103">
        <v>203150</v>
      </c>
      <c r="ED24" s="103">
        <v>357000</v>
      </c>
      <c r="EE24" s="103">
        <v>43830.5</v>
      </c>
      <c r="EF24" s="106">
        <v>0.33</v>
      </c>
      <c r="EG24" s="103">
        <v>203150</v>
      </c>
    </row>
    <row r="25" spans="1:137" ht="25.5" x14ac:dyDescent="0.2">
      <c r="A25" s="168">
        <v>205550</v>
      </c>
      <c r="B25" s="168">
        <f t="shared" si="17"/>
        <v>379000</v>
      </c>
      <c r="C25" s="168">
        <v>32580</v>
      </c>
      <c r="D25" s="169">
        <v>0.24</v>
      </c>
      <c r="E25" s="168">
        <f t="shared" si="18"/>
        <v>205550</v>
      </c>
      <c r="F25" s="292"/>
      <c r="G25" s="168">
        <v>109225</v>
      </c>
      <c r="H25" s="168">
        <f t="shared" si="12"/>
        <v>195950</v>
      </c>
      <c r="I25" s="168">
        <v>16290</v>
      </c>
      <c r="J25" s="169">
        <v>0.24</v>
      </c>
      <c r="K25" s="168">
        <f t="shared" si="19"/>
        <v>109225</v>
      </c>
      <c r="M25" s="168">
        <v>191150</v>
      </c>
      <c r="N25" s="168">
        <f t="shared" si="13"/>
        <v>353100</v>
      </c>
      <c r="O25" s="168">
        <v>30427</v>
      </c>
      <c r="P25" s="169">
        <v>0.24</v>
      </c>
      <c r="Q25" s="168">
        <f t="shared" si="20"/>
        <v>191150</v>
      </c>
      <c r="R25" s="292"/>
      <c r="S25" s="168">
        <v>102025</v>
      </c>
      <c r="T25" s="168">
        <f t="shared" si="14"/>
        <v>183000</v>
      </c>
      <c r="U25" s="168">
        <v>15213.5</v>
      </c>
      <c r="V25" s="169">
        <v>0.24</v>
      </c>
      <c r="W25" s="168">
        <f t="shared" si="21"/>
        <v>102025</v>
      </c>
      <c r="Y25" s="168">
        <v>184950</v>
      </c>
      <c r="Z25" s="168">
        <f t="shared" si="15"/>
        <v>342050</v>
      </c>
      <c r="AA25" s="168">
        <v>29502</v>
      </c>
      <c r="AB25" s="169">
        <v>0.24</v>
      </c>
      <c r="AC25" s="168">
        <f t="shared" si="22"/>
        <v>184950</v>
      </c>
      <c r="AD25" s="292"/>
      <c r="AE25" s="168">
        <v>98925</v>
      </c>
      <c r="AF25" s="168">
        <f t="shared" si="16"/>
        <v>177475</v>
      </c>
      <c r="AG25" s="168">
        <v>14751</v>
      </c>
      <c r="AH25" s="169">
        <v>0.24</v>
      </c>
      <c r="AI25" s="168">
        <f t="shared" si="23"/>
        <v>98925</v>
      </c>
      <c r="AK25" s="168">
        <v>182950</v>
      </c>
      <c r="AL25" s="168">
        <v>338500</v>
      </c>
      <c r="AM25" s="168">
        <v>29211</v>
      </c>
      <c r="AN25" s="169">
        <v>0.24</v>
      </c>
      <c r="AO25" s="168">
        <v>182950</v>
      </c>
      <c r="AP25" s="292"/>
      <c r="AQ25" s="168">
        <v>97925</v>
      </c>
      <c r="AR25" s="168">
        <v>175700</v>
      </c>
      <c r="AS25" s="168">
        <v>14605.5</v>
      </c>
      <c r="AT25" s="169">
        <v>0.24</v>
      </c>
      <c r="AU25" s="168">
        <v>97925</v>
      </c>
      <c r="AW25" s="168">
        <v>180200</v>
      </c>
      <c r="AX25" s="168">
        <v>333250</v>
      </c>
      <c r="AY25" s="168">
        <v>28765</v>
      </c>
      <c r="AZ25" s="169">
        <v>0.24</v>
      </c>
      <c r="BA25" s="168">
        <v>180200</v>
      </c>
      <c r="BC25" s="168">
        <v>176550</v>
      </c>
      <c r="BD25" s="168">
        <v>326550</v>
      </c>
      <c r="BE25" s="168">
        <v>28179</v>
      </c>
      <c r="BF25" s="169">
        <v>0.24</v>
      </c>
      <c r="BG25" s="168">
        <v>176550</v>
      </c>
      <c r="BI25" s="168">
        <v>161750</v>
      </c>
      <c r="BJ25" s="168">
        <v>242000</v>
      </c>
      <c r="BK25" s="168">
        <v>29752.5</v>
      </c>
      <c r="BL25" s="169">
        <v>0.28000000000000003</v>
      </c>
      <c r="BM25" s="168">
        <v>161750</v>
      </c>
      <c r="BO25" s="168">
        <v>160450</v>
      </c>
      <c r="BP25" s="168">
        <v>240000</v>
      </c>
      <c r="BQ25" s="168">
        <v>29517.5</v>
      </c>
      <c r="BR25" s="169">
        <v>0.28000000000000003</v>
      </c>
      <c r="BS25" s="168">
        <v>160450</v>
      </c>
      <c r="BU25" s="168">
        <v>159800</v>
      </c>
      <c r="BV25" s="168">
        <v>239050</v>
      </c>
      <c r="BW25" s="168">
        <v>29387.5</v>
      </c>
      <c r="BX25" s="169">
        <v>0.28000000000000003</v>
      </c>
      <c r="BY25" s="168">
        <v>159800</v>
      </c>
      <c r="CA25" s="168">
        <v>157300</v>
      </c>
      <c r="CB25" s="168">
        <v>235300</v>
      </c>
      <c r="CC25" s="168">
        <v>28925</v>
      </c>
      <c r="CD25" s="169">
        <v>0.28000000000000003</v>
      </c>
      <c r="CE25" s="168">
        <v>157300</v>
      </c>
      <c r="CG25" s="168">
        <v>154700</v>
      </c>
      <c r="CH25" s="168">
        <v>231350</v>
      </c>
      <c r="CI25" s="168">
        <v>28457.5</v>
      </c>
      <c r="CJ25" s="169">
        <v>0.28000000000000003</v>
      </c>
      <c r="CK25" s="168">
        <v>154700</v>
      </c>
      <c r="CM25" s="103">
        <v>150800</v>
      </c>
      <c r="CN25" s="103">
        <v>225550</v>
      </c>
      <c r="CO25" s="103">
        <v>27735</v>
      </c>
      <c r="CP25" s="106">
        <v>0.28000000000000003</v>
      </c>
      <c r="CQ25" s="103">
        <v>150800</v>
      </c>
      <c r="CR25" s="83"/>
      <c r="CS25" s="103">
        <v>147250</v>
      </c>
      <c r="CT25" s="103">
        <v>220200</v>
      </c>
      <c r="CU25" s="103">
        <v>27087.5</v>
      </c>
      <c r="CV25" s="106">
        <v>0.28000000000000003</v>
      </c>
      <c r="CW25" s="103">
        <v>147250</v>
      </c>
      <c r="CY25" s="103">
        <v>94050</v>
      </c>
      <c r="CZ25" s="103">
        <v>124050</v>
      </c>
      <c r="DA25" s="103">
        <v>13337.5</v>
      </c>
      <c r="DB25" s="106">
        <v>0.27</v>
      </c>
      <c r="DC25" s="103">
        <v>94050</v>
      </c>
      <c r="DE25" s="103">
        <v>94050</v>
      </c>
      <c r="DF25" s="103">
        <v>124050</v>
      </c>
      <c r="DG25" s="103">
        <v>13337.5</v>
      </c>
      <c r="DH25" s="106">
        <v>0.27</v>
      </c>
      <c r="DI25" s="103">
        <v>94050</v>
      </c>
      <c r="DK25" s="103">
        <v>380700</v>
      </c>
      <c r="DL25" s="103" t="s">
        <v>1057</v>
      </c>
      <c r="DM25" s="103">
        <v>100894.6</v>
      </c>
      <c r="DN25" s="106">
        <v>0.35</v>
      </c>
      <c r="DO25" s="103">
        <v>380700</v>
      </c>
      <c r="DP25" s="92"/>
      <c r="DQ25" s="107">
        <v>380700</v>
      </c>
      <c r="DR25" s="105" t="s">
        <v>1057</v>
      </c>
      <c r="DS25" s="105">
        <v>100894.5</v>
      </c>
      <c r="DT25" s="106">
        <v>0.35</v>
      </c>
      <c r="DU25" s="103">
        <v>380700</v>
      </c>
      <c r="DV25"/>
      <c r="DW25" s="103">
        <v>365100</v>
      </c>
      <c r="DX25" s="103" t="s">
        <v>1057</v>
      </c>
      <c r="DY25" s="103">
        <v>96770</v>
      </c>
      <c r="DZ25" s="106">
        <v>0.35</v>
      </c>
      <c r="EA25" s="103">
        <v>365100</v>
      </c>
      <c r="EC25" s="103">
        <v>357000</v>
      </c>
      <c r="ED25" s="103" t="s">
        <v>1057</v>
      </c>
      <c r="EE25" s="103">
        <v>94601</v>
      </c>
      <c r="EF25" s="106">
        <v>0.35</v>
      </c>
      <c r="EG25" s="103">
        <v>357000</v>
      </c>
    </row>
    <row r="26" spans="1:137" x14ac:dyDescent="0.2">
      <c r="A26" s="168">
        <v>379000</v>
      </c>
      <c r="B26" s="168">
        <f t="shared" si="17"/>
        <v>477300</v>
      </c>
      <c r="C26" s="168">
        <v>74208</v>
      </c>
      <c r="D26" s="169">
        <v>0.32</v>
      </c>
      <c r="E26" s="168">
        <f t="shared" si="18"/>
        <v>379000</v>
      </c>
      <c r="F26" s="292"/>
      <c r="G26" s="168">
        <v>195950</v>
      </c>
      <c r="H26" s="168">
        <f t="shared" si="12"/>
        <v>245100</v>
      </c>
      <c r="I26" s="168">
        <v>37104</v>
      </c>
      <c r="J26" s="169">
        <v>0.32</v>
      </c>
      <c r="K26" s="168">
        <f t="shared" si="19"/>
        <v>195950</v>
      </c>
      <c r="M26" s="168">
        <v>353100</v>
      </c>
      <c r="N26" s="168">
        <f t="shared" si="13"/>
        <v>444900</v>
      </c>
      <c r="O26" s="168">
        <v>69295</v>
      </c>
      <c r="P26" s="169">
        <v>0.32</v>
      </c>
      <c r="Q26" s="168">
        <f t="shared" si="20"/>
        <v>353100</v>
      </c>
      <c r="R26" s="292"/>
      <c r="S26" s="168">
        <v>183000</v>
      </c>
      <c r="T26" s="168">
        <f t="shared" si="14"/>
        <v>228900</v>
      </c>
      <c r="U26" s="168">
        <v>34647.5</v>
      </c>
      <c r="V26" s="169">
        <v>0.32</v>
      </c>
      <c r="W26" s="168">
        <f t="shared" si="21"/>
        <v>183000</v>
      </c>
      <c r="Y26" s="168">
        <v>342050</v>
      </c>
      <c r="Z26" s="168">
        <f t="shared" si="15"/>
        <v>431050</v>
      </c>
      <c r="AA26" s="168">
        <v>67206</v>
      </c>
      <c r="AB26" s="169">
        <v>0.32</v>
      </c>
      <c r="AC26" s="168">
        <f t="shared" si="22"/>
        <v>342050</v>
      </c>
      <c r="AD26" s="292"/>
      <c r="AE26" s="168">
        <v>177475</v>
      </c>
      <c r="AF26" s="168">
        <f t="shared" si="16"/>
        <v>221975</v>
      </c>
      <c r="AG26" s="168">
        <v>33603</v>
      </c>
      <c r="AH26" s="169">
        <v>0.32</v>
      </c>
      <c r="AI26" s="168">
        <f t="shared" si="23"/>
        <v>177475</v>
      </c>
      <c r="AK26" s="168">
        <v>338500</v>
      </c>
      <c r="AL26" s="168">
        <v>426600</v>
      </c>
      <c r="AM26" s="168">
        <v>66543</v>
      </c>
      <c r="AN26" s="169">
        <v>0.32</v>
      </c>
      <c r="AO26" s="168">
        <v>338500</v>
      </c>
      <c r="AP26" s="292"/>
      <c r="AQ26" s="168">
        <v>175700</v>
      </c>
      <c r="AR26" s="168">
        <v>219750</v>
      </c>
      <c r="AS26" s="168">
        <v>33271.5</v>
      </c>
      <c r="AT26" s="169">
        <v>0.32</v>
      </c>
      <c r="AU26" s="168">
        <v>175700</v>
      </c>
      <c r="AW26" s="168">
        <v>333250</v>
      </c>
      <c r="AX26" s="168">
        <v>420000</v>
      </c>
      <c r="AY26" s="168">
        <v>65497</v>
      </c>
      <c r="AZ26" s="169">
        <v>0.32</v>
      </c>
      <c r="BA26" s="168">
        <v>333250</v>
      </c>
      <c r="BC26" s="168">
        <v>326550</v>
      </c>
      <c r="BD26" s="168">
        <v>411550</v>
      </c>
      <c r="BE26" s="168">
        <v>64179</v>
      </c>
      <c r="BF26" s="169">
        <v>0.32</v>
      </c>
      <c r="BG26" s="168">
        <v>326550</v>
      </c>
      <c r="BI26" s="168">
        <v>242000</v>
      </c>
      <c r="BJ26" s="168">
        <v>425350</v>
      </c>
      <c r="BK26" s="168">
        <v>52222.5</v>
      </c>
      <c r="BL26" s="169">
        <v>0.33</v>
      </c>
      <c r="BM26" s="168">
        <v>242000</v>
      </c>
      <c r="BO26" s="168">
        <v>240000</v>
      </c>
      <c r="BP26" s="168">
        <v>421900</v>
      </c>
      <c r="BQ26" s="168">
        <v>51791.5</v>
      </c>
      <c r="BR26" s="169">
        <v>0.33</v>
      </c>
      <c r="BS26" s="168">
        <v>240000</v>
      </c>
      <c r="BU26" s="168">
        <v>239050</v>
      </c>
      <c r="BV26" s="168">
        <v>420100</v>
      </c>
      <c r="BW26" s="168">
        <v>51577.5</v>
      </c>
      <c r="BX26" s="169">
        <v>0.33</v>
      </c>
      <c r="BY26" s="168">
        <v>239050</v>
      </c>
      <c r="CA26" s="168">
        <v>235300</v>
      </c>
      <c r="CB26" s="168">
        <v>413550</v>
      </c>
      <c r="CC26" s="168">
        <v>50765</v>
      </c>
      <c r="CD26" s="169">
        <v>0.33</v>
      </c>
      <c r="CE26" s="168">
        <v>235300</v>
      </c>
      <c r="CG26" s="168">
        <v>231350</v>
      </c>
      <c r="CH26" s="168">
        <v>406650</v>
      </c>
      <c r="CI26" s="168">
        <v>49919.5</v>
      </c>
      <c r="CJ26" s="169">
        <v>0.33</v>
      </c>
      <c r="CK26" s="168">
        <v>231350</v>
      </c>
      <c r="CM26" s="103">
        <v>225550</v>
      </c>
      <c r="CN26" s="103">
        <v>396450</v>
      </c>
      <c r="CO26" s="103">
        <v>48665</v>
      </c>
      <c r="CP26" s="106">
        <v>0.33</v>
      </c>
      <c r="CQ26" s="103">
        <v>225550</v>
      </c>
      <c r="CR26" s="83"/>
      <c r="CS26" s="103">
        <v>220200</v>
      </c>
      <c r="CT26" s="103">
        <v>387050</v>
      </c>
      <c r="CU26" s="103">
        <v>47513.5</v>
      </c>
      <c r="CV26" s="106">
        <v>0.33</v>
      </c>
      <c r="CW26" s="103">
        <v>220200</v>
      </c>
      <c r="CY26" s="103">
        <v>124050</v>
      </c>
      <c r="CZ26" s="103">
        <v>145050</v>
      </c>
      <c r="DA26" s="103">
        <v>21437.5</v>
      </c>
      <c r="DB26" s="106">
        <v>0.25</v>
      </c>
      <c r="DC26" s="103">
        <v>124050</v>
      </c>
      <c r="DE26" s="103">
        <v>124050</v>
      </c>
      <c r="DF26" s="103">
        <v>145050</v>
      </c>
      <c r="DG26" s="103">
        <v>21437.5</v>
      </c>
      <c r="DH26" s="106">
        <v>0.25</v>
      </c>
      <c r="DI26" s="103">
        <v>124050</v>
      </c>
      <c r="DO26" s="92"/>
      <c r="DP26" s="92"/>
      <c r="DQ26" s="92"/>
      <c r="DR26" s="92"/>
      <c r="DU26"/>
      <c r="DV26"/>
      <c r="DW26" s="92"/>
      <c r="DX26" s="92"/>
      <c r="DY26" s="92"/>
      <c r="DZ26" s="92"/>
      <c r="EA26" s="92"/>
      <c r="EC26" s="92"/>
      <c r="ED26" s="92"/>
      <c r="EE26" s="92"/>
      <c r="EF26" s="92"/>
      <c r="EG26" s="92"/>
    </row>
    <row r="27" spans="1:137" s="79" customFormat="1" x14ac:dyDescent="0.2">
      <c r="A27" s="168">
        <v>477300</v>
      </c>
      <c r="B27" s="168">
        <f t="shared" si="17"/>
        <v>708550</v>
      </c>
      <c r="C27" s="168">
        <v>105664</v>
      </c>
      <c r="D27" s="169">
        <v>0.35</v>
      </c>
      <c r="E27" s="168">
        <f t="shared" si="18"/>
        <v>477300</v>
      </c>
      <c r="F27" s="292"/>
      <c r="G27" s="168">
        <v>245100</v>
      </c>
      <c r="H27" s="168">
        <f t="shared" si="12"/>
        <v>360725</v>
      </c>
      <c r="I27" s="168">
        <v>52832</v>
      </c>
      <c r="J27" s="169">
        <v>0.35</v>
      </c>
      <c r="K27" s="168">
        <f t="shared" si="19"/>
        <v>245100</v>
      </c>
      <c r="M27" s="168">
        <v>444900</v>
      </c>
      <c r="N27" s="168">
        <f t="shared" si="13"/>
        <v>660850</v>
      </c>
      <c r="O27" s="168">
        <v>98671</v>
      </c>
      <c r="P27" s="169">
        <v>0.35</v>
      </c>
      <c r="Q27" s="168">
        <f t="shared" si="20"/>
        <v>444900</v>
      </c>
      <c r="R27" s="292"/>
      <c r="S27" s="168">
        <v>228900</v>
      </c>
      <c r="T27" s="168">
        <f t="shared" si="14"/>
        <v>336875</v>
      </c>
      <c r="U27" s="168">
        <v>49335.5</v>
      </c>
      <c r="V27" s="169">
        <v>0.35</v>
      </c>
      <c r="W27" s="168">
        <f t="shared" si="21"/>
        <v>228900</v>
      </c>
      <c r="Y27" s="168">
        <v>431050</v>
      </c>
      <c r="Z27" s="168">
        <f t="shared" si="15"/>
        <v>640500</v>
      </c>
      <c r="AA27" s="168">
        <v>95686</v>
      </c>
      <c r="AB27" s="169">
        <v>0.35</v>
      </c>
      <c r="AC27" s="168">
        <f t="shared" si="22"/>
        <v>431050</v>
      </c>
      <c r="AD27" s="292"/>
      <c r="AE27" s="168">
        <v>221975</v>
      </c>
      <c r="AF27" s="168">
        <f t="shared" si="16"/>
        <v>326700</v>
      </c>
      <c r="AG27" s="168">
        <v>47843</v>
      </c>
      <c r="AH27" s="169">
        <v>0.35</v>
      </c>
      <c r="AI27" s="168">
        <f t="shared" si="23"/>
        <v>221975</v>
      </c>
      <c r="AK27" s="168">
        <v>426600</v>
      </c>
      <c r="AL27" s="168">
        <v>633950</v>
      </c>
      <c r="AM27" s="168">
        <v>94735</v>
      </c>
      <c r="AN27" s="169">
        <v>0.35</v>
      </c>
      <c r="AO27" s="168">
        <v>426600</v>
      </c>
      <c r="AP27" s="292"/>
      <c r="AQ27" s="168">
        <v>219700</v>
      </c>
      <c r="AR27" s="168">
        <v>323425</v>
      </c>
      <c r="AS27" s="168">
        <v>47367.5</v>
      </c>
      <c r="AT27" s="169">
        <v>0.35</v>
      </c>
      <c r="AU27" s="168">
        <v>219750</v>
      </c>
      <c r="AW27" s="168">
        <v>420000</v>
      </c>
      <c r="AX27" s="168">
        <v>624150</v>
      </c>
      <c r="AY27" s="168">
        <v>93257</v>
      </c>
      <c r="AZ27" s="169">
        <v>0.35</v>
      </c>
      <c r="BA27" s="168">
        <v>420000</v>
      </c>
      <c r="BC27" s="168">
        <v>411550</v>
      </c>
      <c r="BD27" s="168">
        <v>611550</v>
      </c>
      <c r="BE27" s="168">
        <v>91379</v>
      </c>
      <c r="BF27" s="169">
        <v>0.35</v>
      </c>
      <c r="BG27" s="168">
        <v>411550</v>
      </c>
      <c r="BI27" s="168">
        <v>425350</v>
      </c>
      <c r="BJ27" s="168">
        <v>479350</v>
      </c>
      <c r="BK27" s="168">
        <v>112728</v>
      </c>
      <c r="BL27" s="169">
        <v>0.35</v>
      </c>
      <c r="BM27" s="168">
        <v>425350</v>
      </c>
      <c r="BO27" s="168">
        <v>421900</v>
      </c>
      <c r="BP27" s="168">
        <v>475500</v>
      </c>
      <c r="BQ27" s="168">
        <v>111818.5</v>
      </c>
      <c r="BR27" s="169">
        <v>0.35</v>
      </c>
      <c r="BS27" s="168">
        <v>421900</v>
      </c>
      <c r="BU27" s="168">
        <v>420100</v>
      </c>
      <c r="BV27" s="168">
        <v>473450</v>
      </c>
      <c r="BW27" s="168">
        <v>111324</v>
      </c>
      <c r="BX27" s="169">
        <v>0.35</v>
      </c>
      <c r="BY27" s="168">
        <v>420100</v>
      </c>
      <c r="CA27" s="168">
        <v>413550</v>
      </c>
      <c r="CB27" s="168">
        <v>466050</v>
      </c>
      <c r="CC27" s="168">
        <v>109587.5</v>
      </c>
      <c r="CD27" s="169">
        <v>0.35</v>
      </c>
      <c r="CE27" s="168">
        <v>413550</v>
      </c>
      <c r="CG27" s="168">
        <v>406650</v>
      </c>
      <c r="CH27" s="168">
        <v>458300</v>
      </c>
      <c r="CI27" s="168">
        <v>107768.5</v>
      </c>
      <c r="CJ27" s="169">
        <v>0.35</v>
      </c>
      <c r="CK27" s="168">
        <v>406650</v>
      </c>
      <c r="CM27" s="103">
        <v>396450</v>
      </c>
      <c r="CN27" s="103" t="s">
        <v>1057</v>
      </c>
      <c r="CO27" s="103">
        <v>105062</v>
      </c>
      <c r="CP27" s="106">
        <v>0.35</v>
      </c>
      <c r="CQ27" s="103">
        <v>396450</v>
      </c>
      <c r="CR27" s="88"/>
      <c r="CS27" s="103">
        <v>387050</v>
      </c>
      <c r="CT27" s="103" t="s">
        <v>13</v>
      </c>
      <c r="CU27" s="103">
        <v>102574</v>
      </c>
      <c r="CV27" s="106">
        <v>0.35</v>
      </c>
      <c r="CW27" s="103">
        <v>387050</v>
      </c>
      <c r="CX27" s="111"/>
      <c r="CY27" s="103">
        <v>145050</v>
      </c>
      <c r="CZ27" s="103">
        <v>217000</v>
      </c>
      <c r="DA27" s="103">
        <v>26687.5</v>
      </c>
      <c r="DB27" s="106">
        <v>0.28000000000000003</v>
      </c>
      <c r="DC27" s="103">
        <v>145050</v>
      </c>
      <c r="DD27" s="111"/>
      <c r="DE27" s="103">
        <v>145050</v>
      </c>
      <c r="DF27" s="103">
        <v>217000</v>
      </c>
      <c r="DG27" s="103">
        <v>26687.5</v>
      </c>
      <c r="DH27" s="106">
        <v>0.28000000000000003</v>
      </c>
      <c r="DI27" s="103">
        <v>145050</v>
      </c>
      <c r="DJ27" s="111"/>
      <c r="DK27" s="111"/>
      <c r="DL27" s="111" t="s">
        <v>1058</v>
      </c>
      <c r="DM27" s="111" t="s">
        <v>1059</v>
      </c>
      <c r="DN27" s="111" t="s">
        <v>1060</v>
      </c>
      <c r="DO27" s="111"/>
      <c r="DP27" s="111"/>
      <c r="DQ27" s="111"/>
      <c r="DR27" s="111" t="s">
        <v>1058</v>
      </c>
      <c r="DS27" s="111" t="s">
        <v>1059</v>
      </c>
      <c r="DT27" s="111" t="s">
        <v>1060</v>
      </c>
      <c r="DW27" s="111"/>
      <c r="DX27" s="111" t="s">
        <v>1058</v>
      </c>
      <c r="DY27" s="111" t="s">
        <v>1059</v>
      </c>
      <c r="DZ27" s="111" t="s">
        <v>1060</v>
      </c>
      <c r="EA27" s="111"/>
      <c r="EC27" s="111"/>
      <c r="ED27" s="111" t="s">
        <v>1058</v>
      </c>
      <c r="EE27" s="111" t="s">
        <v>1059</v>
      </c>
      <c r="EF27" s="111" t="s">
        <v>1060</v>
      </c>
      <c r="EG27" s="111"/>
    </row>
    <row r="28" spans="1:137" x14ac:dyDescent="0.2">
      <c r="A28" s="168">
        <v>708550</v>
      </c>
      <c r="B28" s="168" t="s">
        <v>1057</v>
      </c>
      <c r="C28" s="168">
        <v>186601.5</v>
      </c>
      <c r="D28" s="169">
        <v>0.37</v>
      </c>
      <c r="E28" s="168">
        <f t="shared" si="18"/>
        <v>708550</v>
      </c>
      <c r="F28" s="292"/>
      <c r="G28" s="168">
        <v>360725</v>
      </c>
      <c r="H28" s="168" t="s">
        <v>1057</v>
      </c>
      <c r="I28" s="168">
        <v>93300.75</v>
      </c>
      <c r="J28" s="169">
        <v>0.37</v>
      </c>
      <c r="K28" s="168">
        <f t="shared" si="19"/>
        <v>360725</v>
      </c>
      <c r="M28" s="168">
        <v>660850</v>
      </c>
      <c r="N28" s="168" t="s">
        <v>1057</v>
      </c>
      <c r="O28" s="168">
        <v>174253.5</v>
      </c>
      <c r="P28" s="169">
        <v>0.37</v>
      </c>
      <c r="Q28" s="168">
        <f t="shared" si="20"/>
        <v>660850</v>
      </c>
      <c r="R28" s="292"/>
      <c r="S28" s="168">
        <v>336875</v>
      </c>
      <c r="T28" s="168" t="s">
        <v>1057</v>
      </c>
      <c r="U28" s="168">
        <v>87126.75</v>
      </c>
      <c r="V28" s="169">
        <v>0.37</v>
      </c>
      <c r="W28" s="168">
        <f t="shared" si="21"/>
        <v>336875</v>
      </c>
      <c r="Y28" s="168">
        <v>640500</v>
      </c>
      <c r="Z28" s="168" t="s">
        <v>1057</v>
      </c>
      <c r="AA28" s="168">
        <v>168993.5</v>
      </c>
      <c r="AB28" s="169">
        <v>0.37</v>
      </c>
      <c r="AC28" s="168">
        <f t="shared" si="22"/>
        <v>640500</v>
      </c>
      <c r="AD28" s="292"/>
      <c r="AE28" s="168">
        <v>326700</v>
      </c>
      <c r="AF28" s="168" t="s">
        <v>1057</v>
      </c>
      <c r="AG28" s="168">
        <v>84496.75</v>
      </c>
      <c r="AH28" s="169">
        <v>0.37</v>
      </c>
      <c r="AI28" s="168">
        <f t="shared" si="23"/>
        <v>326700</v>
      </c>
      <c r="AK28" s="168">
        <v>633950</v>
      </c>
      <c r="AL28" s="168" t="s">
        <v>1057</v>
      </c>
      <c r="AM28" s="168">
        <v>167307.5</v>
      </c>
      <c r="AN28" s="169">
        <v>0.37</v>
      </c>
      <c r="AO28" s="168">
        <v>633950</v>
      </c>
      <c r="AP28" s="292"/>
      <c r="AQ28" s="168">
        <v>323425</v>
      </c>
      <c r="AR28" s="168" t="s">
        <v>1057</v>
      </c>
      <c r="AS28" s="168">
        <v>83653.75</v>
      </c>
      <c r="AT28" s="169">
        <v>0.37</v>
      </c>
      <c r="AU28" s="168">
        <v>323425</v>
      </c>
      <c r="AW28" s="168">
        <v>624150</v>
      </c>
      <c r="AX28" s="168" t="s">
        <v>1057</v>
      </c>
      <c r="AY28" s="168">
        <v>164709.5</v>
      </c>
      <c r="AZ28" s="169">
        <v>0.37</v>
      </c>
      <c r="BA28" s="168">
        <v>624150</v>
      </c>
      <c r="BC28" s="168">
        <v>611550</v>
      </c>
      <c r="BD28" s="168" t="s">
        <v>1057</v>
      </c>
      <c r="BE28" s="168">
        <v>161379</v>
      </c>
      <c r="BF28" s="169">
        <v>0.37</v>
      </c>
      <c r="BG28" s="168">
        <v>611550</v>
      </c>
      <c r="BI28" s="168">
        <v>479350</v>
      </c>
      <c r="BJ28" s="168" t="s">
        <v>1057</v>
      </c>
      <c r="BK28" s="168">
        <v>131628</v>
      </c>
      <c r="BL28" s="169">
        <v>0.39600000000000002</v>
      </c>
      <c r="BM28" s="168">
        <v>479350</v>
      </c>
      <c r="BO28" s="168">
        <v>475500</v>
      </c>
      <c r="BP28" s="168" t="s">
        <v>1057</v>
      </c>
      <c r="BQ28" s="168">
        <v>130578.5</v>
      </c>
      <c r="BR28" s="169">
        <v>0.39600000000000002</v>
      </c>
      <c r="BS28" s="168">
        <v>475500</v>
      </c>
      <c r="BU28" s="168">
        <v>473450</v>
      </c>
      <c r="BV28" s="168" t="s">
        <v>1057</v>
      </c>
      <c r="BW28" s="168">
        <v>129996.5</v>
      </c>
      <c r="BX28" s="169">
        <v>0.39600000000000002</v>
      </c>
      <c r="BY28" s="168">
        <v>473450</v>
      </c>
      <c r="CA28" s="168">
        <v>466050</v>
      </c>
      <c r="CB28" s="168" t="s">
        <v>1057</v>
      </c>
      <c r="CC28" s="168">
        <v>127962.5</v>
      </c>
      <c r="CD28" s="169">
        <v>0.39600000000000002</v>
      </c>
      <c r="CE28" s="168">
        <v>466050</v>
      </c>
      <c r="CG28" s="168">
        <v>458300</v>
      </c>
      <c r="CH28" s="168" t="s">
        <v>1057</v>
      </c>
      <c r="CI28" s="168">
        <v>125846</v>
      </c>
      <c r="CJ28" s="169">
        <v>0.39600000000000002</v>
      </c>
      <c r="CK28" s="168">
        <v>458300</v>
      </c>
      <c r="CM28" s="103">
        <v>0</v>
      </c>
      <c r="CN28" s="103">
        <v>0</v>
      </c>
      <c r="CO28" s="103">
        <v>0</v>
      </c>
      <c r="CP28" s="106">
        <v>0</v>
      </c>
      <c r="CQ28" s="103">
        <v>0</v>
      </c>
      <c r="CR28" s="83"/>
      <c r="CS28" s="103">
        <v>0</v>
      </c>
      <c r="CT28" s="103">
        <v>0</v>
      </c>
      <c r="CU28" s="103">
        <v>0</v>
      </c>
      <c r="CV28" s="106">
        <v>0</v>
      </c>
      <c r="CW28" s="103">
        <v>0</v>
      </c>
      <c r="CY28" s="103">
        <v>217000</v>
      </c>
      <c r="CZ28" s="103">
        <v>381400</v>
      </c>
      <c r="DA28" s="103">
        <v>46833.5</v>
      </c>
      <c r="DB28" s="106">
        <v>0.33</v>
      </c>
      <c r="DC28" s="103">
        <v>217000</v>
      </c>
      <c r="DE28" s="103">
        <v>217000</v>
      </c>
      <c r="DF28" s="103">
        <v>381400</v>
      </c>
      <c r="DG28" s="103">
        <v>46833.5</v>
      </c>
      <c r="DH28" s="106">
        <v>0.33</v>
      </c>
      <c r="DI28" s="103">
        <v>217000</v>
      </c>
      <c r="DK28" s="92" t="s">
        <v>1061</v>
      </c>
      <c r="DL28" s="112">
        <v>854.17</v>
      </c>
      <c r="DO28" s="92"/>
      <c r="DP28" s="92"/>
      <c r="DQ28" s="92" t="s">
        <v>1061</v>
      </c>
      <c r="DR28" s="112">
        <v>854.17</v>
      </c>
      <c r="DU28"/>
      <c r="DV28"/>
      <c r="DW28" s="92" t="s">
        <v>1061</v>
      </c>
      <c r="DX28" s="112">
        <v>854.17</v>
      </c>
      <c r="DY28" s="92"/>
      <c r="DZ28" s="92"/>
      <c r="EA28" s="92"/>
      <c r="EC28" s="92" t="s">
        <v>1061</v>
      </c>
      <c r="ED28" s="112">
        <v>854.17</v>
      </c>
      <c r="EE28" s="92"/>
      <c r="EF28" s="92"/>
      <c r="EG28" s="92"/>
    </row>
    <row r="29" spans="1:137"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G29" s="103">
        <v>0</v>
      </c>
      <c r="CH29" s="103">
        <v>0</v>
      </c>
      <c r="CI29" s="103">
        <v>0</v>
      </c>
      <c r="CJ29" s="106">
        <v>0</v>
      </c>
      <c r="CK29" s="103">
        <v>0</v>
      </c>
      <c r="CM29" s="103">
        <v>0</v>
      </c>
      <c r="CN29" s="103">
        <v>0</v>
      </c>
      <c r="CO29" s="103">
        <v>0</v>
      </c>
      <c r="CP29" s="106">
        <v>0</v>
      </c>
      <c r="CQ29" s="103">
        <v>0</v>
      </c>
      <c r="CR29" s="83"/>
      <c r="CS29" s="103">
        <v>0</v>
      </c>
      <c r="CT29" s="103">
        <v>0</v>
      </c>
      <c r="CU29" s="103">
        <v>0</v>
      </c>
      <c r="CV29" s="106">
        <v>0</v>
      </c>
      <c r="CW29" s="103">
        <v>0</v>
      </c>
      <c r="CY29" s="103">
        <v>381400</v>
      </c>
      <c r="CZ29" s="103" t="s">
        <v>1057</v>
      </c>
      <c r="DA29" s="103">
        <v>101085.5</v>
      </c>
      <c r="DB29" s="106">
        <v>0.35</v>
      </c>
      <c r="DC29" s="103">
        <v>381400</v>
      </c>
      <c r="DE29" s="103">
        <v>381400</v>
      </c>
      <c r="DF29" s="103" t="s">
        <v>1057</v>
      </c>
      <c r="DG29" s="103">
        <v>101085.5</v>
      </c>
      <c r="DH29" s="106">
        <v>0.35</v>
      </c>
      <c r="DI29" s="103">
        <v>381400</v>
      </c>
      <c r="DK29" s="92" t="s">
        <v>1062</v>
      </c>
      <c r="DL29" s="92">
        <f>DL28*DM29</f>
        <v>427.08499999999998</v>
      </c>
      <c r="DM29" s="92">
        <v>0.5</v>
      </c>
      <c r="DO29" s="92"/>
      <c r="DP29" s="92"/>
      <c r="DQ29" s="92" t="s">
        <v>1062</v>
      </c>
      <c r="DR29" s="92">
        <f>DR28*DS29</f>
        <v>427.08499999999998</v>
      </c>
      <c r="DS29" s="92">
        <v>0.5</v>
      </c>
      <c r="DU29"/>
      <c r="DV29"/>
      <c r="DW29" s="92" t="s">
        <v>1062</v>
      </c>
      <c r="DX29" s="92">
        <f>DX28*DY29</f>
        <v>427.08499999999998</v>
      </c>
      <c r="DY29" s="92">
        <v>0.5</v>
      </c>
      <c r="DZ29" s="92"/>
      <c r="EA29" s="92"/>
      <c r="EC29" s="92" t="s">
        <v>1062</v>
      </c>
      <c r="ED29" s="92">
        <f>ED28*EE29</f>
        <v>427.08499999999998</v>
      </c>
      <c r="EE29" s="92">
        <v>0.5</v>
      </c>
      <c r="EF29" s="92"/>
      <c r="EG29" s="92"/>
    </row>
    <row r="30" spans="1:137"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P30" s="92"/>
      <c r="AQ30" s="92"/>
      <c r="AR30" s="92"/>
      <c r="AS30" s="92"/>
      <c r="AT30" s="92"/>
      <c r="AU30" s="92"/>
      <c r="AW30" s="92"/>
      <c r="AX30" s="92"/>
      <c r="AY30" s="92"/>
      <c r="AZ30" s="92"/>
      <c r="BA30" s="92"/>
      <c r="BC30" s="92"/>
      <c r="BD30" s="92"/>
      <c r="BE30" s="92"/>
      <c r="BF30" s="92"/>
      <c r="BG30" s="92"/>
      <c r="BI30" s="92"/>
      <c r="BJ30" s="92"/>
      <c r="BK30" s="92"/>
      <c r="BL30" s="92"/>
      <c r="BM30" s="92"/>
      <c r="BO30" s="92"/>
      <c r="BP30" s="92"/>
      <c r="BQ30" s="92"/>
      <c r="BR30" s="92"/>
      <c r="BS30" s="92"/>
      <c r="BU30" s="92"/>
      <c r="BV30" s="92"/>
      <c r="BW30" s="92"/>
      <c r="BX30" s="92"/>
      <c r="BY30" s="92"/>
      <c r="CA30" s="92"/>
      <c r="CB30" s="92"/>
      <c r="CC30" s="92"/>
      <c r="CD30" s="92"/>
      <c r="CE30" s="92"/>
      <c r="CG30" s="92"/>
      <c r="CH30" s="92"/>
      <c r="CI30" s="92"/>
      <c r="CJ30" s="92"/>
      <c r="CK30" s="92"/>
      <c r="CR30" s="83"/>
      <c r="DM30" s="113">
        <v>54</v>
      </c>
      <c r="DN30" s="92">
        <f>DL29*DM30</f>
        <v>23062.59</v>
      </c>
      <c r="DO30" s="92"/>
      <c r="DP30" s="92"/>
      <c r="DQ30" s="92"/>
      <c r="DR30" s="92"/>
      <c r="DS30" s="113">
        <v>54</v>
      </c>
      <c r="DT30" s="92">
        <f>DR29*DS30</f>
        <v>23062.59</v>
      </c>
      <c r="DU30"/>
      <c r="DV30"/>
      <c r="DW30" s="92"/>
      <c r="DX30" s="92"/>
      <c r="DY30" s="113">
        <v>52</v>
      </c>
      <c r="DZ30" s="92">
        <f>DX29*DY30</f>
        <v>22208.42</v>
      </c>
      <c r="EA30" s="92"/>
      <c r="EC30" s="92"/>
      <c r="ED30" s="92"/>
      <c r="EE30" s="113">
        <v>52</v>
      </c>
      <c r="EF30" s="92">
        <f>ED29*EE30</f>
        <v>22208.42</v>
      </c>
      <c r="EG30" s="92"/>
    </row>
    <row r="31" spans="1:137" ht="17.25" x14ac:dyDescent="0.25">
      <c r="A31" s="736" t="s">
        <v>1910</v>
      </c>
      <c r="B31" s="736"/>
      <c r="C31" s="736"/>
      <c r="D31" s="736"/>
      <c r="E31" s="736"/>
      <c r="F31" s="517"/>
      <c r="G31" s="736" t="s">
        <v>1913</v>
      </c>
      <c r="H31" s="736"/>
      <c r="I31" s="736"/>
      <c r="J31" s="736"/>
      <c r="K31" s="736"/>
      <c r="M31" s="736" t="s">
        <v>1910</v>
      </c>
      <c r="N31" s="736"/>
      <c r="O31" s="736"/>
      <c r="P31" s="736"/>
      <c r="Q31" s="736"/>
      <c r="R31" s="517"/>
      <c r="S31" s="736" t="s">
        <v>1913</v>
      </c>
      <c r="T31" s="736"/>
      <c r="U31" s="736"/>
      <c r="V31" s="736"/>
      <c r="W31" s="736"/>
      <c r="Y31" s="736" t="s">
        <v>1910</v>
      </c>
      <c r="Z31" s="736"/>
      <c r="AA31" s="736"/>
      <c r="AB31" s="736"/>
      <c r="AC31" s="736"/>
      <c r="AD31" s="517"/>
      <c r="AE31" s="736" t="s">
        <v>1913</v>
      </c>
      <c r="AF31" s="736"/>
      <c r="AG31" s="736"/>
      <c r="AH31" s="736"/>
      <c r="AI31" s="736"/>
      <c r="AK31" s="736" t="s">
        <v>1910</v>
      </c>
      <c r="AL31" s="736"/>
      <c r="AM31" s="736"/>
      <c r="AN31" s="736"/>
      <c r="AO31" s="736"/>
      <c r="AP31" s="517"/>
      <c r="AQ31" s="736" t="s">
        <v>1913</v>
      </c>
      <c r="AR31" s="736"/>
      <c r="AS31" s="736"/>
      <c r="AT31" s="736"/>
      <c r="AU31" s="736"/>
      <c r="AW31" s="92"/>
      <c r="AX31" s="92"/>
      <c r="AY31" s="92"/>
      <c r="AZ31" s="92"/>
      <c r="BA31" s="92"/>
      <c r="BC31" s="92"/>
      <c r="BD31" s="92"/>
      <c r="BE31" s="92"/>
      <c r="BF31" s="92"/>
      <c r="BG31" s="92"/>
      <c r="BI31" s="92"/>
      <c r="BJ31" s="92"/>
      <c r="BK31" s="92"/>
      <c r="BL31" s="92"/>
      <c r="BM31" s="92"/>
      <c r="BO31" s="92"/>
      <c r="BP31" s="92"/>
      <c r="BQ31" s="92"/>
      <c r="BR31" s="92"/>
      <c r="BS31" s="92"/>
      <c r="BU31" s="92"/>
      <c r="BV31" s="92"/>
      <c r="BW31" s="92"/>
      <c r="BX31" s="92"/>
      <c r="BY31" s="92"/>
      <c r="CA31" s="92"/>
      <c r="CB31" s="92"/>
      <c r="CC31" s="92"/>
      <c r="CD31" s="92"/>
      <c r="CE31" s="92"/>
      <c r="CG31" s="92"/>
      <c r="CH31" s="92"/>
      <c r="CI31" s="92"/>
      <c r="CJ31" s="92"/>
      <c r="CK31" s="92"/>
      <c r="CR31" s="83"/>
      <c r="DM31" s="113"/>
      <c r="DO31" s="92"/>
      <c r="DP31" s="92"/>
      <c r="DQ31" s="92"/>
      <c r="DR31" s="92"/>
      <c r="DS31" s="113"/>
      <c r="DU31"/>
      <c r="DV31"/>
      <c r="DW31" s="92"/>
      <c r="DX31" s="92"/>
      <c r="DY31" s="113"/>
      <c r="DZ31" s="92"/>
      <c r="EA31" s="92"/>
      <c r="EC31" s="92"/>
      <c r="ED31" s="92"/>
      <c r="EE31" s="113"/>
      <c r="EF31" s="92"/>
      <c r="EG31" s="92"/>
    </row>
    <row r="32" spans="1:137"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C32" s="92"/>
      <c r="BD32" s="92"/>
      <c r="BE32" s="92"/>
      <c r="BF32" s="92"/>
      <c r="BG32" s="92"/>
      <c r="BI32" s="92"/>
      <c r="BJ32" s="92"/>
      <c r="BK32" s="92"/>
      <c r="BL32" s="92"/>
      <c r="BM32" s="92"/>
      <c r="BO32" s="92"/>
      <c r="BP32" s="92"/>
      <c r="BQ32" s="92"/>
      <c r="BR32" s="92"/>
      <c r="BS32" s="92"/>
      <c r="BU32" s="92"/>
      <c r="BV32" s="92"/>
      <c r="BW32" s="92"/>
      <c r="BX32" s="92"/>
      <c r="BY32" s="92"/>
      <c r="CA32" s="92"/>
      <c r="CB32" s="92"/>
      <c r="CC32" s="92"/>
      <c r="CD32" s="92"/>
      <c r="CE32" s="92"/>
      <c r="CG32" s="92"/>
      <c r="CH32" s="92"/>
      <c r="CI32" s="92"/>
      <c r="CJ32" s="92"/>
      <c r="CK32" s="92"/>
      <c r="CR32" s="83"/>
      <c r="DM32" s="113"/>
      <c r="DO32" s="92"/>
      <c r="DP32" s="92"/>
      <c r="DQ32" s="92"/>
      <c r="DR32" s="92"/>
      <c r="DS32" s="113"/>
      <c r="DU32"/>
      <c r="DV32"/>
      <c r="DW32" s="92"/>
      <c r="DX32" s="92"/>
      <c r="DY32" s="113"/>
      <c r="DZ32" s="92"/>
      <c r="EA32" s="92"/>
      <c r="EC32" s="92"/>
      <c r="ED32" s="92"/>
      <c r="EE32" s="113"/>
      <c r="EF32" s="92"/>
      <c r="EG32" s="92"/>
    </row>
    <row r="33" spans="1:137" ht="12.75" customHeight="1"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92"/>
      <c r="AX33" s="92"/>
      <c r="AY33" s="92"/>
      <c r="AZ33" s="92"/>
      <c r="BA33" s="92"/>
      <c r="BC33" s="92"/>
      <c r="BD33" s="92"/>
      <c r="BE33" s="92"/>
      <c r="BF33" s="92"/>
      <c r="BG33" s="92"/>
      <c r="BI33" s="92"/>
      <c r="BJ33" s="92"/>
      <c r="BK33" s="92"/>
      <c r="BL33" s="92"/>
      <c r="BM33" s="92"/>
      <c r="BO33" s="92"/>
      <c r="BP33" s="92"/>
      <c r="BQ33" s="92"/>
      <c r="BR33" s="92"/>
      <c r="BS33" s="92"/>
      <c r="BU33" s="92"/>
      <c r="BV33" s="92"/>
      <c r="BW33" s="92"/>
      <c r="BX33" s="92"/>
      <c r="BY33" s="92"/>
      <c r="CA33" s="92"/>
      <c r="CB33" s="92"/>
      <c r="CC33" s="92"/>
      <c r="CD33" s="92"/>
      <c r="CE33" s="92"/>
      <c r="CG33" s="92"/>
      <c r="CH33" s="92"/>
      <c r="CI33" s="92"/>
      <c r="CJ33" s="92"/>
      <c r="CK33" s="92"/>
      <c r="CR33" s="83"/>
      <c r="DM33" s="113"/>
      <c r="DO33" s="92"/>
      <c r="DP33" s="92"/>
      <c r="DQ33" s="92"/>
      <c r="DR33" s="92"/>
      <c r="DS33" s="113"/>
      <c r="DU33"/>
      <c r="DV33"/>
      <c r="DW33" s="92"/>
      <c r="DX33" s="92"/>
      <c r="DY33" s="113"/>
      <c r="DZ33" s="92"/>
      <c r="EA33" s="92"/>
      <c r="EC33" s="92"/>
      <c r="ED33" s="92"/>
      <c r="EE33" s="113"/>
      <c r="EF33" s="92"/>
      <c r="EG33" s="92"/>
    </row>
    <row r="34" spans="1:137" ht="25.5" x14ac:dyDescent="0.2">
      <c r="A34" s="518" t="s">
        <v>1047</v>
      </c>
      <c r="B34" s="101" t="s">
        <v>1048</v>
      </c>
      <c r="C34" s="518" t="s">
        <v>1049</v>
      </c>
      <c r="D34" s="101" t="s">
        <v>1050</v>
      </c>
      <c r="E34" s="101" t="s">
        <v>1051</v>
      </c>
      <c r="F34" s="291"/>
      <c r="G34" s="518" t="s">
        <v>1047</v>
      </c>
      <c r="H34" s="101" t="s">
        <v>1048</v>
      </c>
      <c r="I34" s="518"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101" t="s">
        <v>1047</v>
      </c>
      <c r="AL34" s="101" t="s">
        <v>1048</v>
      </c>
      <c r="AM34" s="101" t="s">
        <v>1049</v>
      </c>
      <c r="AN34" s="101" t="s">
        <v>1050</v>
      </c>
      <c r="AO34" s="101" t="s">
        <v>1051</v>
      </c>
      <c r="AP34" s="291"/>
      <c r="AQ34" s="101" t="s">
        <v>1047</v>
      </c>
      <c r="AR34" s="101" t="s">
        <v>1048</v>
      </c>
      <c r="AS34" s="101" t="s">
        <v>1049</v>
      </c>
      <c r="AT34" s="101" t="s">
        <v>1050</v>
      </c>
      <c r="AU34" s="101" t="s">
        <v>1051</v>
      </c>
      <c r="AW34" s="92"/>
      <c r="AX34" s="92"/>
      <c r="AY34" s="92"/>
      <c r="AZ34" s="92"/>
      <c r="BA34" s="92"/>
      <c r="BC34" s="92"/>
      <c r="BD34" s="92"/>
      <c r="BE34" s="92"/>
      <c r="BF34" s="92"/>
      <c r="BG34" s="92"/>
      <c r="BI34" s="92"/>
      <c r="BJ34" s="92"/>
      <c r="BK34" s="92"/>
      <c r="BL34" s="92"/>
      <c r="BM34" s="92"/>
      <c r="BO34" s="92"/>
      <c r="BP34" s="92"/>
      <c r="BQ34" s="92"/>
      <c r="BR34" s="92"/>
      <c r="BS34" s="92"/>
      <c r="BU34" s="92"/>
      <c r="BV34" s="92"/>
      <c r="BW34" s="92"/>
      <c r="BX34" s="92"/>
      <c r="BY34" s="92"/>
      <c r="CA34" s="92"/>
      <c r="CB34" s="92"/>
      <c r="CC34" s="92"/>
      <c r="CD34" s="92"/>
      <c r="CE34" s="92"/>
      <c r="CG34" s="92"/>
      <c r="CH34" s="92"/>
      <c r="CI34" s="92"/>
      <c r="CJ34" s="92"/>
      <c r="CK34" s="92"/>
      <c r="CR34" s="83"/>
      <c r="DM34" s="113"/>
      <c r="DO34" s="92"/>
      <c r="DP34" s="92"/>
      <c r="DQ34" s="92"/>
      <c r="DR34" s="92"/>
      <c r="DS34" s="113"/>
      <c r="DU34"/>
      <c r="DV34"/>
      <c r="DW34" s="92"/>
      <c r="DX34" s="92"/>
      <c r="DY34" s="113"/>
      <c r="DZ34" s="92"/>
      <c r="EA34" s="92"/>
      <c r="EC34" s="92"/>
      <c r="ED34" s="92"/>
      <c r="EE34" s="113"/>
      <c r="EF34" s="92"/>
      <c r="EG34" s="92"/>
    </row>
    <row r="35" spans="1:137" x14ac:dyDescent="0.2">
      <c r="A35" s="168">
        <v>0</v>
      </c>
      <c r="B35" s="168">
        <v>12200</v>
      </c>
      <c r="C35" s="168">
        <v>0</v>
      </c>
      <c r="D35" s="168">
        <v>0</v>
      </c>
      <c r="E35" s="168">
        <v>0</v>
      </c>
      <c r="F35" s="292"/>
      <c r="G35" s="168">
        <v>0</v>
      </c>
      <c r="H35" s="168">
        <f t="shared" ref="H35:H41" si="24">G36</f>
        <v>10400</v>
      </c>
      <c r="I35" s="168">
        <v>0</v>
      </c>
      <c r="J35" s="168">
        <v>0</v>
      </c>
      <c r="K35" s="168">
        <v>0</v>
      </c>
      <c r="M35" s="168">
        <v>0</v>
      </c>
      <c r="N35" s="168">
        <f t="shared" ref="N35:N41" si="25">M36</f>
        <v>10800</v>
      </c>
      <c r="O35" s="168">
        <v>0</v>
      </c>
      <c r="P35" s="168">
        <v>0</v>
      </c>
      <c r="Q35" s="168">
        <v>0</v>
      </c>
      <c r="R35" s="292"/>
      <c r="S35" s="168">
        <v>0</v>
      </c>
      <c r="T35" s="168">
        <f t="shared" ref="T35:T41" si="26">S36</f>
        <v>9700</v>
      </c>
      <c r="U35" s="168">
        <v>0</v>
      </c>
      <c r="V35" s="168">
        <v>0</v>
      </c>
      <c r="W35" s="168">
        <v>0</v>
      </c>
      <c r="Y35" s="168">
        <v>0</v>
      </c>
      <c r="Z35" s="168">
        <f t="shared" ref="Z35:Z41" si="27">Y36</f>
        <v>10200</v>
      </c>
      <c r="AA35" s="168">
        <v>0</v>
      </c>
      <c r="AB35" s="168">
        <v>0</v>
      </c>
      <c r="AC35" s="168">
        <v>0</v>
      </c>
      <c r="AD35" s="292"/>
      <c r="AE35" s="168">
        <v>0</v>
      </c>
      <c r="AF35" s="168">
        <f t="shared" ref="AF35:AF41" si="28">AE36</f>
        <v>9325</v>
      </c>
      <c r="AG35" s="168">
        <v>0</v>
      </c>
      <c r="AH35" s="168">
        <v>0</v>
      </c>
      <c r="AI35" s="168">
        <v>0</v>
      </c>
      <c r="AK35" s="168">
        <v>0</v>
      </c>
      <c r="AL35" s="168">
        <v>10050</v>
      </c>
      <c r="AM35" s="168">
        <v>0</v>
      </c>
      <c r="AN35" s="168">
        <v>0</v>
      </c>
      <c r="AO35" s="168">
        <v>0</v>
      </c>
      <c r="AP35" s="292"/>
      <c r="AQ35" s="168">
        <v>0</v>
      </c>
      <c r="AR35" s="168">
        <v>9325</v>
      </c>
      <c r="AS35" s="168">
        <v>0</v>
      </c>
      <c r="AT35" s="168">
        <v>0</v>
      </c>
      <c r="AU35" s="168">
        <v>0</v>
      </c>
      <c r="AW35" s="92"/>
      <c r="AX35" s="92"/>
      <c r="AY35" s="92"/>
      <c r="AZ35" s="92"/>
      <c r="BA35" s="92"/>
      <c r="BC35" s="92"/>
      <c r="BD35" s="92"/>
      <c r="BE35" s="92"/>
      <c r="BF35" s="92"/>
      <c r="BG35" s="92"/>
      <c r="BI35" s="92"/>
      <c r="BJ35" s="92"/>
      <c r="BK35" s="92"/>
      <c r="BL35" s="92"/>
      <c r="BM35" s="92"/>
      <c r="BO35" s="92"/>
      <c r="BP35" s="92"/>
      <c r="BQ35" s="92"/>
      <c r="BR35" s="92"/>
      <c r="BS35" s="92"/>
      <c r="BU35" s="92"/>
      <c r="BV35" s="92"/>
      <c r="BW35" s="92"/>
      <c r="BX35" s="92"/>
      <c r="BY35" s="92"/>
      <c r="CA35" s="92"/>
      <c r="CB35" s="92"/>
      <c r="CC35" s="92"/>
      <c r="CD35" s="92"/>
      <c r="CE35" s="92"/>
      <c r="CG35" s="92"/>
      <c r="CH35" s="92"/>
      <c r="CI35" s="92"/>
      <c r="CJ35" s="92"/>
      <c r="CK35" s="92"/>
      <c r="CR35" s="83"/>
      <c r="DM35" s="113"/>
      <c r="DO35" s="92"/>
      <c r="DP35" s="92"/>
      <c r="DQ35" s="92"/>
      <c r="DR35" s="92"/>
      <c r="DS35" s="113"/>
      <c r="DU35"/>
      <c r="DV35"/>
      <c r="DW35" s="92"/>
      <c r="DX35" s="92"/>
      <c r="DY35" s="113"/>
      <c r="DZ35" s="92"/>
      <c r="EA35" s="92"/>
      <c r="EC35" s="92"/>
      <c r="ED35" s="92"/>
      <c r="EE35" s="113"/>
      <c r="EF35" s="92"/>
      <c r="EG35" s="92"/>
    </row>
    <row r="36" spans="1:137" x14ac:dyDescent="0.2">
      <c r="A36" s="168">
        <v>12200</v>
      </c>
      <c r="B36" s="168">
        <f t="shared" ref="B36:B41" si="29">A37</f>
        <v>27900</v>
      </c>
      <c r="C36" s="168">
        <v>0</v>
      </c>
      <c r="D36" s="169">
        <v>0.1</v>
      </c>
      <c r="E36" s="168">
        <f t="shared" ref="E36:E42" si="30">A36</f>
        <v>12200</v>
      </c>
      <c r="F36" s="292"/>
      <c r="G36" s="168">
        <v>10400</v>
      </c>
      <c r="H36" s="168">
        <f t="shared" si="24"/>
        <v>18250</v>
      </c>
      <c r="I36" s="168">
        <v>0</v>
      </c>
      <c r="J36" s="169">
        <v>0.1</v>
      </c>
      <c r="K36" s="168">
        <f t="shared" ref="K36:K42" si="31">G36</f>
        <v>10400</v>
      </c>
      <c r="M36" s="168">
        <v>10800</v>
      </c>
      <c r="N36" s="168">
        <f t="shared" si="25"/>
        <v>25450</v>
      </c>
      <c r="O36" s="168">
        <v>0</v>
      </c>
      <c r="P36" s="169">
        <v>0.1</v>
      </c>
      <c r="Q36" s="168">
        <f t="shared" ref="Q36:Q42" si="32">M36</f>
        <v>10800</v>
      </c>
      <c r="R36" s="292"/>
      <c r="S36" s="168">
        <v>9700</v>
      </c>
      <c r="T36" s="168">
        <f t="shared" si="26"/>
        <v>17025</v>
      </c>
      <c r="U36" s="168">
        <v>0</v>
      </c>
      <c r="V36" s="169">
        <v>0.1</v>
      </c>
      <c r="W36" s="168">
        <f t="shared" ref="W36:W42" si="33">S36</f>
        <v>9700</v>
      </c>
      <c r="Y36" s="168">
        <v>10200</v>
      </c>
      <c r="Z36" s="168">
        <f t="shared" si="27"/>
        <v>24400</v>
      </c>
      <c r="AA36" s="168">
        <v>0</v>
      </c>
      <c r="AB36" s="169">
        <v>0.1</v>
      </c>
      <c r="AC36" s="168">
        <f t="shared" ref="AC36:AC42" si="34">Y36</f>
        <v>10200</v>
      </c>
      <c r="AD36" s="292"/>
      <c r="AE36" s="168">
        <v>9325</v>
      </c>
      <c r="AF36" s="168">
        <f t="shared" si="28"/>
        <v>16375</v>
      </c>
      <c r="AG36" s="168">
        <v>0</v>
      </c>
      <c r="AH36" s="169">
        <v>0.1</v>
      </c>
      <c r="AI36" s="168">
        <f t="shared" ref="AI36:AI42" si="35">AE36</f>
        <v>9325</v>
      </c>
      <c r="AK36" s="168">
        <v>10050</v>
      </c>
      <c r="AL36" s="168">
        <v>24150</v>
      </c>
      <c r="AM36" s="168">
        <v>0</v>
      </c>
      <c r="AN36" s="169">
        <v>0.1</v>
      </c>
      <c r="AO36" s="168">
        <v>10050</v>
      </c>
      <c r="AP36" s="292"/>
      <c r="AQ36" s="168">
        <v>9325</v>
      </c>
      <c r="AR36" s="168">
        <v>16375</v>
      </c>
      <c r="AS36" s="168">
        <v>0</v>
      </c>
      <c r="AT36" s="169">
        <v>0.1</v>
      </c>
      <c r="AU36" s="168">
        <v>9325</v>
      </c>
      <c r="AW36" s="92"/>
      <c r="AX36" s="92"/>
      <c r="AY36" s="92"/>
      <c r="AZ36" s="92"/>
      <c r="BA36" s="92"/>
      <c r="BC36" s="92"/>
      <c r="BD36" s="92"/>
      <c r="BE36" s="92"/>
      <c r="BF36" s="92"/>
      <c r="BG36" s="92"/>
      <c r="BI36" s="92"/>
      <c r="BJ36" s="92"/>
      <c r="BK36" s="92"/>
      <c r="BL36" s="92"/>
      <c r="BM36" s="92"/>
      <c r="BO36" s="92"/>
      <c r="BP36" s="92"/>
      <c r="BQ36" s="92"/>
      <c r="BR36" s="92"/>
      <c r="BS36" s="92"/>
      <c r="BU36" s="92"/>
      <c r="BV36" s="92"/>
      <c r="BW36" s="92"/>
      <c r="BX36" s="92"/>
      <c r="BY36" s="92"/>
      <c r="CA36" s="92"/>
      <c r="CB36" s="92"/>
      <c r="CC36" s="92"/>
      <c r="CD36" s="92"/>
      <c r="CE36" s="92"/>
      <c r="CG36" s="92"/>
      <c r="CH36" s="92"/>
      <c r="CI36" s="92"/>
      <c r="CJ36" s="92"/>
      <c r="CK36" s="92"/>
      <c r="CR36" s="83"/>
      <c r="DM36" s="113"/>
      <c r="DO36" s="92"/>
      <c r="DP36" s="92"/>
      <c r="DQ36" s="92"/>
      <c r="DR36" s="92"/>
      <c r="DS36" s="113"/>
      <c r="DU36"/>
      <c r="DV36"/>
      <c r="DW36" s="92"/>
      <c r="DX36" s="92"/>
      <c r="DY36" s="113"/>
      <c r="DZ36" s="92"/>
      <c r="EA36" s="92"/>
      <c r="EC36" s="92"/>
      <c r="ED36" s="92"/>
      <c r="EE36" s="113"/>
      <c r="EF36" s="92"/>
      <c r="EG36" s="92"/>
    </row>
    <row r="37" spans="1:137" x14ac:dyDescent="0.2">
      <c r="A37" s="168">
        <v>27900</v>
      </c>
      <c r="B37" s="168">
        <f t="shared" si="29"/>
        <v>72050</v>
      </c>
      <c r="C37" s="168">
        <v>1570</v>
      </c>
      <c r="D37" s="169">
        <v>0.12</v>
      </c>
      <c r="E37" s="168">
        <f t="shared" si="30"/>
        <v>27900</v>
      </c>
      <c r="F37" s="292"/>
      <c r="G37" s="168">
        <v>18250</v>
      </c>
      <c r="H37" s="168">
        <f t="shared" si="24"/>
        <v>40325</v>
      </c>
      <c r="I37" s="168">
        <v>785</v>
      </c>
      <c r="J37" s="169">
        <v>0.12</v>
      </c>
      <c r="K37" s="168">
        <f t="shared" si="31"/>
        <v>18250</v>
      </c>
      <c r="M37" s="168">
        <v>25450</v>
      </c>
      <c r="N37" s="168">
        <f t="shared" si="25"/>
        <v>66700</v>
      </c>
      <c r="O37" s="168">
        <v>1465</v>
      </c>
      <c r="P37" s="169">
        <v>0.12</v>
      </c>
      <c r="Q37" s="168">
        <f t="shared" si="32"/>
        <v>25450</v>
      </c>
      <c r="R37" s="292"/>
      <c r="S37" s="168">
        <v>17025</v>
      </c>
      <c r="T37" s="168">
        <f t="shared" si="26"/>
        <v>37650</v>
      </c>
      <c r="U37" s="168">
        <v>732.5</v>
      </c>
      <c r="V37" s="169">
        <v>0.12</v>
      </c>
      <c r="W37" s="168">
        <f t="shared" si="33"/>
        <v>17025</v>
      </c>
      <c r="Y37" s="168">
        <v>24400</v>
      </c>
      <c r="Z37" s="168">
        <f t="shared" si="27"/>
        <v>64400</v>
      </c>
      <c r="AA37" s="168">
        <v>1420</v>
      </c>
      <c r="AB37" s="169">
        <v>0.12</v>
      </c>
      <c r="AC37" s="168">
        <f t="shared" si="34"/>
        <v>24400</v>
      </c>
      <c r="AD37" s="292"/>
      <c r="AE37" s="168">
        <v>16375</v>
      </c>
      <c r="AF37" s="168">
        <f t="shared" si="28"/>
        <v>36175</v>
      </c>
      <c r="AG37" s="168">
        <v>705</v>
      </c>
      <c r="AH37" s="169">
        <v>0.12</v>
      </c>
      <c r="AI37" s="168">
        <f t="shared" si="35"/>
        <v>16375</v>
      </c>
      <c r="AK37" s="168">
        <v>24150</v>
      </c>
      <c r="AL37" s="168">
        <v>63750</v>
      </c>
      <c r="AM37" s="168">
        <v>1410</v>
      </c>
      <c r="AN37" s="169">
        <v>0.12</v>
      </c>
      <c r="AO37" s="168">
        <v>24150</v>
      </c>
      <c r="AP37" s="292"/>
      <c r="AQ37" s="168">
        <v>16375</v>
      </c>
      <c r="AR37" s="168">
        <v>36175</v>
      </c>
      <c r="AS37" s="168">
        <v>705</v>
      </c>
      <c r="AT37" s="169">
        <v>0.12</v>
      </c>
      <c r="AU37" s="168">
        <v>16375</v>
      </c>
      <c r="AW37" s="92"/>
      <c r="AX37" s="92"/>
      <c r="AY37" s="92"/>
      <c r="AZ37" s="92"/>
      <c r="BA37" s="92"/>
      <c r="BC37" s="92"/>
      <c r="BD37" s="92"/>
      <c r="BE37" s="92"/>
      <c r="BF37" s="92"/>
      <c r="BG37" s="92"/>
      <c r="BI37" s="92"/>
      <c r="BJ37" s="92"/>
      <c r="BK37" s="92"/>
      <c r="BL37" s="92"/>
      <c r="BM37" s="92"/>
      <c r="BO37" s="92"/>
      <c r="BP37" s="92"/>
      <c r="BQ37" s="92"/>
      <c r="BR37" s="92"/>
      <c r="BS37" s="92"/>
      <c r="BU37" s="92"/>
      <c r="BV37" s="92"/>
      <c r="BW37" s="92"/>
      <c r="BX37" s="92"/>
      <c r="BY37" s="92"/>
      <c r="CA37" s="92"/>
      <c r="CB37" s="92"/>
      <c r="CC37" s="92"/>
      <c r="CD37" s="92"/>
      <c r="CE37" s="92"/>
      <c r="CG37" s="92"/>
      <c r="CH37" s="92"/>
      <c r="CI37" s="92"/>
      <c r="CJ37" s="92"/>
      <c r="CK37" s="92"/>
      <c r="CR37" s="83"/>
      <c r="DM37" s="113"/>
      <c r="DO37" s="92"/>
      <c r="DP37" s="92"/>
      <c r="DQ37" s="92"/>
      <c r="DR37" s="92"/>
      <c r="DS37" s="113"/>
      <c r="DU37"/>
      <c r="DV37"/>
      <c r="DW37" s="92"/>
      <c r="DX37" s="92"/>
      <c r="DY37" s="113"/>
      <c r="DZ37" s="92"/>
      <c r="EA37" s="92"/>
      <c r="EC37" s="92"/>
      <c r="ED37" s="92"/>
      <c r="EE37" s="113"/>
      <c r="EF37" s="92"/>
      <c r="EG37" s="92"/>
    </row>
    <row r="38" spans="1:137" x14ac:dyDescent="0.2">
      <c r="A38" s="168">
        <v>72050</v>
      </c>
      <c r="B38" s="168">
        <f t="shared" si="29"/>
        <v>107550</v>
      </c>
      <c r="C38" s="168">
        <v>6868</v>
      </c>
      <c r="D38" s="169">
        <v>0.22</v>
      </c>
      <c r="E38" s="168">
        <f t="shared" si="30"/>
        <v>72050</v>
      </c>
      <c r="F38" s="292"/>
      <c r="G38" s="168">
        <v>40325</v>
      </c>
      <c r="H38" s="168">
        <f t="shared" si="24"/>
        <v>58075</v>
      </c>
      <c r="I38" s="168">
        <v>3434</v>
      </c>
      <c r="J38" s="169">
        <v>0.22</v>
      </c>
      <c r="K38" s="168">
        <f t="shared" si="31"/>
        <v>40325</v>
      </c>
      <c r="M38" s="168">
        <v>66700</v>
      </c>
      <c r="N38" s="168">
        <f t="shared" si="25"/>
        <v>99850</v>
      </c>
      <c r="O38" s="168">
        <v>6415</v>
      </c>
      <c r="P38" s="169">
        <v>0.22</v>
      </c>
      <c r="Q38" s="168">
        <f t="shared" si="32"/>
        <v>66700</v>
      </c>
      <c r="R38" s="292"/>
      <c r="S38" s="168">
        <v>37650</v>
      </c>
      <c r="T38" s="168">
        <f t="shared" si="26"/>
        <v>54225</v>
      </c>
      <c r="U38" s="168">
        <v>3207.5</v>
      </c>
      <c r="V38" s="169">
        <v>0.22</v>
      </c>
      <c r="W38" s="168">
        <f t="shared" si="33"/>
        <v>37650</v>
      </c>
      <c r="Y38" s="168">
        <v>64400</v>
      </c>
      <c r="Z38" s="168">
        <f t="shared" si="27"/>
        <v>96550</v>
      </c>
      <c r="AA38" s="168">
        <v>6220</v>
      </c>
      <c r="AB38" s="169">
        <v>0.22</v>
      </c>
      <c r="AC38" s="168">
        <f t="shared" si="34"/>
        <v>64400</v>
      </c>
      <c r="AD38" s="292"/>
      <c r="AE38" s="168">
        <v>36175</v>
      </c>
      <c r="AF38" s="168">
        <f t="shared" si="28"/>
        <v>52075</v>
      </c>
      <c r="AG38" s="168">
        <v>3081</v>
      </c>
      <c r="AH38" s="169">
        <v>0.22</v>
      </c>
      <c r="AI38" s="168">
        <f t="shared" si="35"/>
        <v>36175</v>
      </c>
      <c r="AK38" s="168">
        <v>63750</v>
      </c>
      <c r="AL38" s="168">
        <v>95550</v>
      </c>
      <c r="AM38" s="168">
        <v>6162</v>
      </c>
      <c r="AN38" s="169">
        <v>0.22</v>
      </c>
      <c r="AO38" s="168">
        <v>63750</v>
      </c>
      <c r="AP38" s="292"/>
      <c r="AQ38" s="168">
        <v>36175</v>
      </c>
      <c r="AR38" s="168">
        <v>52075</v>
      </c>
      <c r="AS38" s="168">
        <v>3081</v>
      </c>
      <c r="AT38" s="169">
        <v>0.22</v>
      </c>
      <c r="AU38" s="168">
        <v>36175</v>
      </c>
      <c r="AW38" s="92"/>
      <c r="AX38" s="92"/>
      <c r="AY38" s="92"/>
      <c r="AZ38" s="92"/>
      <c r="BA38" s="92"/>
      <c r="BC38" s="92"/>
      <c r="BD38" s="92"/>
      <c r="BE38" s="92"/>
      <c r="BF38" s="92"/>
      <c r="BG38" s="92"/>
      <c r="BI38" s="92"/>
      <c r="BJ38" s="92"/>
      <c r="BK38" s="92"/>
      <c r="BL38" s="92"/>
      <c r="BM38" s="92"/>
      <c r="BO38" s="92"/>
      <c r="BP38" s="92"/>
      <c r="BQ38" s="92"/>
      <c r="BR38" s="92"/>
      <c r="BS38" s="92"/>
      <c r="BU38" s="92"/>
      <c r="BV38" s="92"/>
      <c r="BW38" s="92"/>
      <c r="BX38" s="92"/>
      <c r="BY38" s="92"/>
      <c r="CA38" s="92"/>
      <c r="CB38" s="92"/>
      <c r="CC38" s="92"/>
      <c r="CD38" s="92"/>
      <c r="CE38" s="92"/>
      <c r="CG38" s="92"/>
      <c r="CH38" s="92"/>
      <c r="CI38" s="92"/>
      <c r="CJ38" s="92"/>
      <c r="CK38" s="92"/>
      <c r="CR38" s="83"/>
      <c r="DM38" s="113"/>
      <c r="DO38" s="92"/>
      <c r="DP38" s="92"/>
      <c r="DQ38" s="92"/>
      <c r="DR38" s="92"/>
      <c r="DS38" s="113"/>
      <c r="DU38"/>
      <c r="DV38"/>
      <c r="DW38" s="92"/>
      <c r="DX38" s="92"/>
      <c r="DY38" s="113"/>
      <c r="DZ38" s="92"/>
      <c r="EA38" s="92"/>
      <c r="EC38" s="92"/>
      <c r="ED38" s="92"/>
      <c r="EE38" s="113"/>
      <c r="EF38" s="92"/>
      <c r="EG38" s="92"/>
    </row>
    <row r="39" spans="1:137" x14ac:dyDescent="0.2">
      <c r="A39" s="168">
        <v>107550</v>
      </c>
      <c r="B39" s="168">
        <f t="shared" si="29"/>
        <v>194300</v>
      </c>
      <c r="C39" s="168">
        <v>14678</v>
      </c>
      <c r="D39" s="169">
        <v>0.24</v>
      </c>
      <c r="E39" s="168">
        <f t="shared" si="30"/>
        <v>107550</v>
      </c>
      <c r="F39" s="292"/>
      <c r="G39" s="168">
        <v>58075</v>
      </c>
      <c r="H39" s="168">
        <f t="shared" si="24"/>
        <v>101450</v>
      </c>
      <c r="I39" s="168">
        <v>7339</v>
      </c>
      <c r="J39" s="169">
        <v>0.24</v>
      </c>
      <c r="K39" s="168">
        <f t="shared" si="31"/>
        <v>58075</v>
      </c>
      <c r="M39" s="168">
        <v>99850</v>
      </c>
      <c r="N39" s="168">
        <f t="shared" si="25"/>
        <v>180850</v>
      </c>
      <c r="O39" s="168">
        <v>13708</v>
      </c>
      <c r="P39" s="169">
        <v>0.24</v>
      </c>
      <c r="Q39" s="168">
        <f t="shared" si="32"/>
        <v>99850</v>
      </c>
      <c r="R39" s="292"/>
      <c r="S39" s="168">
        <v>54225</v>
      </c>
      <c r="T39" s="168">
        <f t="shared" si="26"/>
        <v>94725</v>
      </c>
      <c r="U39" s="168">
        <v>6854</v>
      </c>
      <c r="V39" s="169">
        <v>0.24</v>
      </c>
      <c r="W39" s="168">
        <f t="shared" si="33"/>
        <v>54225</v>
      </c>
      <c r="Y39" s="168">
        <v>96550</v>
      </c>
      <c r="Z39" s="168">
        <f t="shared" si="27"/>
        <v>175100</v>
      </c>
      <c r="AA39" s="168">
        <v>13293</v>
      </c>
      <c r="AB39" s="169">
        <v>0.24</v>
      </c>
      <c r="AC39" s="168">
        <f t="shared" si="34"/>
        <v>96550</v>
      </c>
      <c r="AD39" s="292"/>
      <c r="AE39" s="168">
        <v>52075</v>
      </c>
      <c r="AF39" s="168">
        <f t="shared" si="28"/>
        <v>90975</v>
      </c>
      <c r="AG39" s="168">
        <v>6579</v>
      </c>
      <c r="AH39" s="169">
        <v>0.24</v>
      </c>
      <c r="AI39" s="168">
        <f t="shared" si="35"/>
        <v>52075</v>
      </c>
      <c r="AK39" s="168">
        <v>95550</v>
      </c>
      <c r="AL39" s="168">
        <v>173350</v>
      </c>
      <c r="AM39" s="168">
        <v>13158</v>
      </c>
      <c r="AN39" s="169">
        <v>0.24</v>
      </c>
      <c r="AO39" s="168">
        <v>95550</v>
      </c>
      <c r="AP39" s="292"/>
      <c r="AQ39" s="168">
        <v>52075</v>
      </c>
      <c r="AR39" s="168">
        <v>90975</v>
      </c>
      <c r="AS39" s="168">
        <v>6579</v>
      </c>
      <c r="AT39" s="169">
        <v>0.24</v>
      </c>
      <c r="AU39" s="168">
        <v>52075</v>
      </c>
      <c r="AW39" s="92"/>
      <c r="AX39" s="92"/>
      <c r="AY39" s="92"/>
      <c r="AZ39" s="92"/>
      <c r="BA39" s="92"/>
      <c r="BC39" s="92"/>
      <c r="BD39" s="92"/>
      <c r="BE39" s="92"/>
      <c r="BF39" s="92"/>
      <c r="BG39" s="92"/>
      <c r="BI39" s="92"/>
      <c r="BJ39" s="92"/>
      <c r="BK39" s="92"/>
      <c r="BL39" s="92"/>
      <c r="BM39" s="92"/>
      <c r="BO39" s="92"/>
      <c r="BP39" s="92"/>
      <c r="BQ39" s="92"/>
      <c r="BR39" s="92"/>
      <c r="BS39" s="92"/>
      <c r="BU39" s="92"/>
      <c r="BV39" s="92"/>
      <c r="BW39" s="92"/>
      <c r="BX39" s="92"/>
      <c r="BY39" s="92"/>
      <c r="CA39" s="92"/>
      <c r="CB39" s="92"/>
      <c r="CC39" s="92"/>
      <c r="CD39" s="92"/>
      <c r="CE39" s="92"/>
      <c r="CG39" s="92"/>
      <c r="CH39" s="92"/>
      <c r="CI39" s="92"/>
      <c r="CJ39" s="92"/>
      <c r="CK39" s="92"/>
      <c r="CR39" s="83"/>
      <c r="DM39" s="113"/>
      <c r="DO39" s="92"/>
      <c r="DP39" s="92"/>
      <c r="DQ39" s="92"/>
      <c r="DR39" s="92"/>
      <c r="DS39" s="113"/>
      <c r="DU39"/>
      <c r="DV39"/>
      <c r="DW39" s="92"/>
      <c r="DX39" s="92"/>
      <c r="DY39" s="113"/>
      <c r="DZ39" s="92"/>
      <c r="EA39" s="92"/>
      <c r="EC39" s="92"/>
      <c r="ED39" s="92"/>
      <c r="EE39" s="113"/>
      <c r="EF39" s="92"/>
      <c r="EG39" s="92"/>
    </row>
    <row r="40" spans="1:137" x14ac:dyDescent="0.2">
      <c r="A40" s="168">
        <v>194300</v>
      </c>
      <c r="B40" s="168">
        <f t="shared" si="29"/>
        <v>243450</v>
      </c>
      <c r="C40" s="168">
        <v>35498</v>
      </c>
      <c r="D40" s="169">
        <v>0.32</v>
      </c>
      <c r="E40" s="168">
        <f t="shared" si="30"/>
        <v>194300</v>
      </c>
      <c r="F40" s="292"/>
      <c r="G40" s="168">
        <v>101450</v>
      </c>
      <c r="H40" s="168">
        <f t="shared" si="24"/>
        <v>126025</v>
      </c>
      <c r="I40" s="168">
        <v>17749</v>
      </c>
      <c r="J40" s="169">
        <v>0.32</v>
      </c>
      <c r="K40" s="168">
        <f t="shared" si="31"/>
        <v>101450</v>
      </c>
      <c r="M40" s="168">
        <v>180850</v>
      </c>
      <c r="N40" s="168">
        <f t="shared" si="25"/>
        <v>226750</v>
      </c>
      <c r="O40" s="168">
        <v>33148</v>
      </c>
      <c r="P40" s="169">
        <v>0.32</v>
      </c>
      <c r="Q40" s="168">
        <f t="shared" si="32"/>
        <v>180850</v>
      </c>
      <c r="R40" s="292"/>
      <c r="S40" s="168">
        <v>94725</v>
      </c>
      <c r="T40" s="168">
        <f t="shared" si="26"/>
        <v>117675</v>
      </c>
      <c r="U40" s="168">
        <v>16574</v>
      </c>
      <c r="V40" s="169">
        <v>0.32</v>
      </c>
      <c r="W40" s="168">
        <f t="shared" si="33"/>
        <v>94725</v>
      </c>
      <c r="Y40" s="168">
        <v>175100</v>
      </c>
      <c r="Z40" s="168">
        <f t="shared" si="27"/>
        <v>219600</v>
      </c>
      <c r="AA40" s="168">
        <v>32145</v>
      </c>
      <c r="AB40" s="169">
        <v>0.32</v>
      </c>
      <c r="AC40" s="168">
        <f t="shared" si="34"/>
        <v>175100</v>
      </c>
      <c r="AD40" s="292"/>
      <c r="AE40" s="168">
        <v>90975</v>
      </c>
      <c r="AF40" s="168">
        <f t="shared" si="28"/>
        <v>113000</v>
      </c>
      <c r="AG40" s="168">
        <v>15915</v>
      </c>
      <c r="AH40" s="169">
        <v>0.32</v>
      </c>
      <c r="AI40" s="168">
        <f t="shared" si="35"/>
        <v>90975</v>
      </c>
      <c r="AK40" s="168">
        <v>173350</v>
      </c>
      <c r="AL40" s="168">
        <v>217400</v>
      </c>
      <c r="AM40" s="168">
        <v>31830</v>
      </c>
      <c r="AN40" s="169">
        <v>0.32</v>
      </c>
      <c r="AO40" s="168">
        <v>173350</v>
      </c>
      <c r="AP40" s="292"/>
      <c r="AQ40" s="168">
        <v>90975</v>
      </c>
      <c r="AR40" s="168">
        <v>113000</v>
      </c>
      <c r="AS40" s="168">
        <v>15915</v>
      </c>
      <c r="AT40" s="169">
        <v>0.32</v>
      </c>
      <c r="AU40" s="168">
        <v>90975</v>
      </c>
      <c r="AW40" s="92"/>
      <c r="AX40" s="92"/>
      <c r="AY40" s="92"/>
      <c r="AZ40" s="92"/>
      <c r="BA40" s="92"/>
      <c r="BC40" s="92"/>
      <c r="BD40" s="92"/>
      <c r="BE40" s="92"/>
      <c r="BF40" s="92"/>
      <c r="BG40" s="92"/>
      <c r="BI40" s="92"/>
      <c r="BJ40" s="92"/>
      <c r="BK40" s="92"/>
      <c r="BL40" s="92"/>
      <c r="BM40" s="92"/>
      <c r="BO40" s="92"/>
      <c r="BP40" s="92"/>
      <c r="BQ40" s="92"/>
      <c r="BR40" s="92"/>
      <c r="BS40" s="92"/>
      <c r="BU40" s="92"/>
      <c r="BV40" s="92"/>
      <c r="BW40" s="92"/>
      <c r="BX40" s="92"/>
      <c r="BY40" s="92"/>
      <c r="CA40" s="92"/>
      <c r="CB40" s="92"/>
      <c r="CC40" s="92"/>
      <c r="CD40" s="92"/>
      <c r="CE40" s="92"/>
      <c r="CG40" s="92"/>
      <c r="CH40" s="92"/>
      <c r="CI40" s="92"/>
      <c r="CJ40" s="92"/>
      <c r="CK40" s="92"/>
      <c r="CR40" s="83"/>
      <c r="DM40" s="113"/>
      <c r="DO40" s="92"/>
      <c r="DP40" s="92"/>
      <c r="DQ40" s="92"/>
      <c r="DR40" s="92"/>
      <c r="DS40" s="113"/>
      <c r="DU40"/>
      <c r="DV40"/>
      <c r="DW40" s="92"/>
      <c r="DX40" s="92"/>
      <c r="DY40" s="113"/>
      <c r="DZ40" s="92"/>
      <c r="EA40" s="92"/>
      <c r="EC40" s="92"/>
      <c r="ED40" s="92"/>
      <c r="EE40" s="113"/>
      <c r="EF40" s="92"/>
      <c r="EG40" s="92"/>
    </row>
    <row r="41" spans="1:137" x14ac:dyDescent="0.2">
      <c r="A41" s="168">
        <v>243450</v>
      </c>
      <c r="B41" s="168">
        <f t="shared" si="29"/>
        <v>590300</v>
      </c>
      <c r="C41" s="168">
        <v>51226</v>
      </c>
      <c r="D41" s="169">
        <v>0.35</v>
      </c>
      <c r="E41" s="168">
        <f t="shared" si="30"/>
        <v>243450</v>
      </c>
      <c r="F41" s="292"/>
      <c r="G41" s="168">
        <v>126025</v>
      </c>
      <c r="H41" s="168">
        <f t="shared" si="24"/>
        <v>299450</v>
      </c>
      <c r="I41" s="168">
        <v>25613</v>
      </c>
      <c r="J41" s="169">
        <v>0.35</v>
      </c>
      <c r="K41" s="168">
        <f t="shared" si="31"/>
        <v>126025</v>
      </c>
      <c r="L41" s="79"/>
      <c r="M41" s="168">
        <v>226750</v>
      </c>
      <c r="N41" s="168">
        <f t="shared" si="25"/>
        <v>550700</v>
      </c>
      <c r="O41" s="168">
        <v>47836</v>
      </c>
      <c r="P41" s="169">
        <v>0.35</v>
      </c>
      <c r="Q41" s="168">
        <f t="shared" si="32"/>
        <v>226750</v>
      </c>
      <c r="R41" s="292"/>
      <c r="S41" s="168">
        <v>117675</v>
      </c>
      <c r="T41" s="168">
        <f t="shared" si="26"/>
        <v>279650</v>
      </c>
      <c r="U41" s="168">
        <v>23918</v>
      </c>
      <c r="V41" s="169">
        <v>0.35</v>
      </c>
      <c r="W41" s="168">
        <f t="shared" si="33"/>
        <v>117675</v>
      </c>
      <c r="X41" s="79"/>
      <c r="Y41" s="168">
        <v>219600</v>
      </c>
      <c r="Z41" s="168">
        <f t="shared" si="27"/>
        <v>533800</v>
      </c>
      <c r="AA41" s="168">
        <v>46385</v>
      </c>
      <c r="AB41" s="169">
        <v>0.35</v>
      </c>
      <c r="AC41" s="168">
        <f t="shared" si="34"/>
        <v>219600</v>
      </c>
      <c r="AD41" s="292"/>
      <c r="AE41" s="168">
        <v>113000</v>
      </c>
      <c r="AF41" s="168">
        <f t="shared" si="28"/>
        <v>268525</v>
      </c>
      <c r="AG41" s="168">
        <v>22963</v>
      </c>
      <c r="AH41" s="169">
        <v>0.35</v>
      </c>
      <c r="AI41" s="168">
        <f t="shared" si="35"/>
        <v>113000</v>
      </c>
      <c r="AJ41" s="79"/>
      <c r="AK41" s="168">
        <v>217400</v>
      </c>
      <c r="AL41" s="168">
        <v>528450</v>
      </c>
      <c r="AM41" s="168">
        <v>45926</v>
      </c>
      <c r="AN41" s="169">
        <v>0.35</v>
      </c>
      <c r="AO41" s="168">
        <v>217400</v>
      </c>
      <c r="AP41" s="292"/>
      <c r="AQ41" s="168">
        <v>113000</v>
      </c>
      <c r="AR41" s="168">
        <v>268525</v>
      </c>
      <c r="AS41" s="168">
        <v>22963</v>
      </c>
      <c r="AT41" s="169">
        <v>0.35</v>
      </c>
      <c r="AU41" s="168">
        <v>113000</v>
      </c>
      <c r="AV41" s="79"/>
      <c r="AW41" s="92"/>
      <c r="AX41" s="92"/>
      <c r="AY41" s="92"/>
      <c r="AZ41" s="92"/>
      <c r="BA41" s="92"/>
      <c r="BC41" s="92"/>
      <c r="BD41" s="92"/>
      <c r="BE41" s="92"/>
      <c r="BF41" s="92"/>
      <c r="BG41" s="92"/>
      <c r="BI41" s="92"/>
      <c r="BJ41" s="92"/>
      <c r="BK41" s="92"/>
      <c r="BL41" s="92"/>
      <c r="BM41" s="92"/>
      <c r="BO41" s="92"/>
      <c r="BP41" s="92"/>
      <c r="BQ41" s="92"/>
      <c r="BR41" s="92"/>
      <c r="BS41" s="92"/>
      <c r="BU41" s="92"/>
      <c r="BV41" s="92"/>
      <c r="BW41" s="92"/>
      <c r="BX41" s="92"/>
      <c r="BY41" s="92"/>
      <c r="CA41" s="92"/>
      <c r="CB41" s="92"/>
      <c r="CC41" s="92"/>
      <c r="CD41" s="92"/>
      <c r="CE41" s="92"/>
      <c r="CG41" s="92"/>
      <c r="CH41" s="92"/>
      <c r="CI41" s="92"/>
      <c r="CJ41" s="92"/>
      <c r="CK41" s="92"/>
      <c r="CR41" s="83"/>
      <c r="DM41" s="113"/>
      <c r="DO41" s="92"/>
      <c r="DP41" s="92"/>
      <c r="DQ41" s="92"/>
      <c r="DR41" s="92"/>
      <c r="DS41" s="113"/>
      <c r="DU41"/>
      <c r="DV41"/>
      <c r="DW41" s="92"/>
      <c r="DX41" s="92"/>
      <c r="DY41" s="113"/>
      <c r="DZ41" s="92"/>
      <c r="EA41" s="92"/>
      <c r="EC41" s="92"/>
      <c r="ED41" s="92"/>
      <c r="EE41" s="113"/>
      <c r="EF41" s="92"/>
      <c r="EG41" s="92"/>
    </row>
    <row r="42" spans="1:137" x14ac:dyDescent="0.2">
      <c r="A42" s="168">
        <v>590300</v>
      </c>
      <c r="B42" s="168" t="s">
        <v>1057</v>
      </c>
      <c r="C42" s="168">
        <v>172623.5</v>
      </c>
      <c r="D42" s="169">
        <v>0.37</v>
      </c>
      <c r="E42" s="168">
        <f t="shared" si="30"/>
        <v>590300</v>
      </c>
      <c r="F42" s="292"/>
      <c r="G42" s="168">
        <v>299450</v>
      </c>
      <c r="H42" s="168" t="s">
        <v>1057</v>
      </c>
      <c r="I42" s="168">
        <v>86311.75</v>
      </c>
      <c r="J42" s="169">
        <v>0.37</v>
      </c>
      <c r="K42" s="168">
        <f t="shared" si="31"/>
        <v>299450</v>
      </c>
      <c r="M42" s="168">
        <v>550700</v>
      </c>
      <c r="N42" s="168" t="s">
        <v>1057</v>
      </c>
      <c r="O42" s="168">
        <v>161218.5</v>
      </c>
      <c r="P42" s="169">
        <v>0.37</v>
      </c>
      <c r="Q42" s="168">
        <f t="shared" si="32"/>
        <v>550700</v>
      </c>
      <c r="R42" s="292"/>
      <c r="S42" s="168">
        <v>279650</v>
      </c>
      <c r="T42" s="168" t="s">
        <v>1057</v>
      </c>
      <c r="U42" s="168">
        <v>80609.25</v>
      </c>
      <c r="V42" s="169">
        <v>0.37</v>
      </c>
      <c r="W42" s="168">
        <f t="shared" si="33"/>
        <v>279650</v>
      </c>
      <c r="Y42" s="168">
        <v>533800</v>
      </c>
      <c r="Z42" s="168" t="s">
        <v>1057</v>
      </c>
      <c r="AA42" s="168">
        <v>156355</v>
      </c>
      <c r="AB42" s="169">
        <v>0.37</v>
      </c>
      <c r="AC42" s="168">
        <f t="shared" si="34"/>
        <v>533800</v>
      </c>
      <c r="AD42" s="292"/>
      <c r="AE42" s="168">
        <v>268525</v>
      </c>
      <c r="AF42" s="168" t="s">
        <v>1057</v>
      </c>
      <c r="AG42" s="168">
        <v>77396.75</v>
      </c>
      <c r="AH42" s="169">
        <v>0.37</v>
      </c>
      <c r="AI42" s="168">
        <f t="shared" si="35"/>
        <v>268525</v>
      </c>
      <c r="AK42" s="168">
        <v>528450</v>
      </c>
      <c r="AL42" s="168" t="s">
        <v>1057</v>
      </c>
      <c r="AM42" s="168">
        <v>154793.5</v>
      </c>
      <c r="AN42" s="169">
        <v>0.37</v>
      </c>
      <c r="AO42" s="168">
        <v>528450</v>
      </c>
      <c r="AP42" s="292"/>
      <c r="AQ42" s="168">
        <v>268525</v>
      </c>
      <c r="AR42" s="168" t="s">
        <v>1057</v>
      </c>
      <c r="AS42" s="168">
        <v>77396.75</v>
      </c>
      <c r="AT42" s="169">
        <v>0.37</v>
      </c>
      <c r="AU42" s="168">
        <v>268525</v>
      </c>
      <c r="AW42" s="92"/>
      <c r="AX42" s="92"/>
      <c r="AY42" s="92"/>
      <c r="AZ42" s="92"/>
      <c r="BA42" s="92"/>
      <c r="BC42" s="92"/>
      <c r="BD42" s="92"/>
      <c r="BE42" s="92"/>
      <c r="BF42" s="92"/>
      <c r="BG42" s="92"/>
      <c r="BI42" s="92"/>
      <c r="BJ42" s="92"/>
      <c r="BK42" s="92"/>
      <c r="BL42" s="92"/>
      <c r="BM42" s="92"/>
      <c r="BO42" s="92"/>
      <c r="BP42" s="92"/>
      <c r="BQ42" s="92"/>
      <c r="BR42" s="92"/>
      <c r="BS42" s="92"/>
      <c r="BU42" s="92"/>
      <c r="BV42" s="92"/>
      <c r="BW42" s="92"/>
      <c r="BX42" s="92"/>
      <c r="BY42" s="92"/>
      <c r="CA42" s="92"/>
      <c r="CB42" s="92"/>
      <c r="CC42" s="92"/>
      <c r="CD42" s="92"/>
      <c r="CE42" s="92"/>
      <c r="CG42" s="92"/>
      <c r="CH42" s="92"/>
      <c r="CI42" s="92"/>
      <c r="CJ42" s="92"/>
      <c r="CK42" s="92"/>
      <c r="CR42" s="83"/>
      <c r="DM42" s="113"/>
      <c r="DO42" s="92"/>
      <c r="DP42" s="92"/>
      <c r="DQ42" s="92"/>
      <c r="DR42" s="92"/>
      <c r="DS42" s="113"/>
      <c r="DU42"/>
      <c r="DV42"/>
      <c r="DW42" s="92"/>
      <c r="DX42" s="92"/>
      <c r="DY42" s="113"/>
      <c r="DZ42" s="92"/>
      <c r="EA42" s="92"/>
      <c r="EC42" s="92"/>
      <c r="ED42" s="92"/>
      <c r="EE42" s="113"/>
      <c r="EF42" s="92"/>
      <c r="EG42" s="92"/>
    </row>
    <row r="43" spans="1:137"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103">
        <v>0</v>
      </c>
      <c r="AL43" s="103">
        <v>0</v>
      </c>
      <c r="AM43" s="103">
        <v>0</v>
      </c>
      <c r="AN43" s="106">
        <v>0</v>
      </c>
      <c r="AO43" s="103">
        <v>0</v>
      </c>
      <c r="AP43" s="290"/>
      <c r="AQ43" s="103">
        <v>0</v>
      </c>
      <c r="AR43" s="103">
        <v>0</v>
      </c>
      <c r="AS43" s="103">
        <v>0</v>
      </c>
      <c r="AT43" s="106">
        <v>0</v>
      </c>
      <c r="AU43" s="103">
        <v>0</v>
      </c>
      <c r="AW43" s="92"/>
      <c r="AX43" s="92"/>
      <c r="AY43" s="92"/>
      <c r="AZ43" s="92"/>
      <c r="BA43" s="92"/>
      <c r="BC43" s="92"/>
      <c r="BD43" s="92"/>
      <c r="BE43" s="92"/>
      <c r="BF43" s="92"/>
      <c r="BG43" s="92"/>
      <c r="BI43" s="92"/>
      <c r="BJ43" s="92"/>
      <c r="BK43" s="92"/>
      <c r="BL43" s="92"/>
      <c r="BM43" s="92"/>
      <c r="BO43" s="92"/>
      <c r="BP43" s="92"/>
      <c r="BQ43" s="92"/>
      <c r="BR43" s="92"/>
      <c r="BS43" s="92"/>
      <c r="BU43" s="92"/>
      <c r="BV43" s="92"/>
      <c r="BW43" s="92"/>
      <c r="BX43" s="92"/>
      <c r="BY43" s="92"/>
      <c r="CA43" s="92"/>
      <c r="CB43" s="92"/>
      <c r="CC43" s="92"/>
      <c r="CD43" s="92"/>
      <c r="CE43" s="92"/>
      <c r="CG43" s="92"/>
      <c r="CH43" s="92"/>
      <c r="CI43" s="92"/>
      <c r="CJ43" s="92"/>
      <c r="CK43" s="92"/>
      <c r="CR43" s="83"/>
      <c r="DM43" s="113"/>
      <c r="DO43" s="92"/>
      <c r="DP43" s="92"/>
      <c r="DQ43" s="92"/>
      <c r="DR43" s="92"/>
      <c r="DS43" s="113"/>
      <c r="DU43"/>
      <c r="DV43"/>
      <c r="DW43" s="92"/>
      <c r="DX43" s="92"/>
      <c r="DY43" s="113"/>
      <c r="DZ43" s="92"/>
      <c r="EA43" s="92"/>
      <c r="EC43" s="92"/>
      <c r="ED43" s="92"/>
      <c r="EE43" s="113"/>
      <c r="EF43" s="92"/>
      <c r="EG43" s="92"/>
    </row>
    <row r="44" spans="1:137"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C44" s="92"/>
      <c r="BD44" s="92"/>
      <c r="BE44" s="92"/>
      <c r="BF44" s="92"/>
      <c r="BG44" s="92"/>
      <c r="BI44" s="92"/>
      <c r="BJ44" s="92"/>
      <c r="BK44" s="92"/>
      <c r="BL44" s="92"/>
      <c r="BM44" s="92"/>
      <c r="BO44" s="92"/>
      <c r="BP44" s="92"/>
      <c r="BQ44" s="92"/>
      <c r="BR44" s="92"/>
      <c r="BS44" s="92"/>
      <c r="BU44" s="92"/>
      <c r="BV44" s="92"/>
      <c r="BW44" s="92"/>
      <c r="BX44" s="92"/>
      <c r="BY44" s="92"/>
      <c r="CA44" s="92"/>
      <c r="CB44" s="92"/>
      <c r="CC44" s="92"/>
      <c r="CD44" s="92"/>
      <c r="CE44" s="92"/>
      <c r="CG44" s="92"/>
      <c r="CH44" s="92"/>
      <c r="CI44" s="92"/>
      <c r="CJ44" s="92"/>
      <c r="CK44" s="92"/>
      <c r="CR44" s="83"/>
      <c r="DM44" s="113"/>
      <c r="DO44" s="92"/>
      <c r="DP44" s="92"/>
      <c r="DQ44" s="92"/>
      <c r="DR44" s="92"/>
      <c r="DS44" s="113"/>
      <c r="DU44"/>
      <c r="DV44"/>
      <c r="DW44" s="92"/>
      <c r="DX44" s="92"/>
      <c r="DY44" s="113"/>
      <c r="DZ44" s="92"/>
      <c r="EA44" s="92"/>
      <c r="EC44" s="92"/>
      <c r="ED44" s="92"/>
      <c r="EE44" s="113"/>
      <c r="EF44" s="92"/>
      <c r="EG44" s="92"/>
    </row>
    <row r="45" spans="1:137"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C45" s="92"/>
      <c r="BD45" s="92"/>
      <c r="BE45" s="92"/>
      <c r="BF45" s="92"/>
      <c r="BG45" s="92"/>
      <c r="BI45" s="92"/>
      <c r="BJ45" s="92"/>
      <c r="BK45" s="92"/>
      <c r="BL45" s="92"/>
      <c r="BM45" s="92"/>
      <c r="BO45" s="92"/>
      <c r="BP45" s="92"/>
      <c r="BQ45" s="92"/>
      <c r="BR45" s="92"/>
      <c r="BS45" s="92"/>
      <c r="BU45" s="92"/>
      <c r="BV45" s="92"/>
      <c r="BW45" s="92"/>
      <c r="BX45" s="92"/>
      <c r="BY45" s="92"/>
      <c r="CA45" s="92"/>
      <c r="CB45" s="92"/>
      <c r="CC45" s="92"/>
      <c r="CD45" s="92"/>
      <c r="CE45" s="92"/>
      <c r="CG45" s="92"/>
      <c r="CH45" s="92"/>
      <c r="CI45" s="92"/>
      <c r="CJ45" s="92"/>
      <c r="CK45" s="92"/>
      <c r="CR45" s="83"/>
      <c r="DM45" s="113"/>
      <c r="DO45" s="92"/>
      <c r="DP45" s="92"/>
      <c r="DQ45" s="92"/>
      <c r="DR45" s="92"/>
      <c r="DS45" s="113"/>
      <c r="DU45"/>
      <c r="DV45"/>
      <c r="DW45" s="92"/>
      <c r="DX45" s="92"/>
      <c r="DY45" s="113"/>
      <c r="DZ45" s="92"/>
      <c r="EA45" s="92"/>
      <c r="EC45" s="92"/>
      <c r="ED45" s="92"/>
      <c r="EE45" s="113"/>
      <c r="EF45" s="92"/>
      <c r="EG45" s="92"/>
    </row>
    <row r="46" spans="1:137"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P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111"/>
      <c r="CN46" s="111" t="s">
        <v>1058</v>
      </c>
      <c r="CO46" s="111" t="s">
        <v>1059</v>
      </c>
      <c r="CP46" s="111" t="s">
        <v>1060</v>
      </c>
      <c r="CQ46" s="111"/>
      <c r="CR46" s="83"/>
      <c r="CS46" s="111"/>
      <c r="CT46" s="111" t="s">
        <v>1058</v>
      </c>
      <c r="CU46" s="111" t="s">
        <v>1059</v>
      </c>
      <c r="CV46" s="111" t="s">
        <v>1060</v>
      </c>
      <c r="CW46" s="111"/>
      <c r="CY46" s="111"/>
      <c r="CZ46" s="111" t="s">
        <v>1058</v>
      </c>
      <c r="DA46" s="111" t="s">
        <v>1059</v>
      </c>
      <c r="DB46" s="111" t="s">
        <v>1060</v>
      </c>
      <c r="DC46" s="111"/>
      <c r="DE46" s="111"/>
      <c r="DF46" s="111" t="s">
        <v>1058</v>
      </c>
      <c r="DG46" s="111" t="s">
        <v>1059</v>
      </c>
      <c r="DH46" s="111" t="s">
        <v>1060</v>
      </c>
      <c r="DI46" s="111"/>
      <c r="DK46" s="92" t="s">
        <v>1063</v>
      </c>
      <c r="DL46" s="114" t="s">
        <v>1064</v>
      </c>
      <c r="DO46" s="92"/>
      <c r="DP46" s="92"/>
      <c r="DQ46" s="92" t="s">
        <v>1063</v>
      </c>
      <c r="DR46" s="114" t="s">
        <v>1064</v>
      </c>
      <c r="DU46"/>
      <c r="DV46"/>
      <c r="DW46" s="92" t="s">
        <v>1063</v>
      </c>
      <c r="DX46" s="114" t="s">
        <v>1064</v>
      </c>
      <c r="DY46" s="92"/>
      <c r="DZ46" s="92"/>
      <c r="EA46" s="92"/>
      <c r="EC46" s="92" t="s">
        <v>1063</v>
      </c>
      <c r="ED46" s="114" t="s">
        <v>1064</v>
      </c>
      <c r="EE46" s="92"/>
      <c r="EF46" s="92"/>
      <c r="EG46" s="92"/>
    </row>
    <row r="47" spans="1:137"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t="e">
        <f>'2020-FORM GAO-70a'!#REF!</f>
        <v>#REF!</v>
      </c>
      <c r="AA47" s="92"/>
      <c r="AB47" s="92"/>
      <c r="AC47" s="92"/>
      <c r="AD47" s="92"/>
      <c r="AE47" s="92" t="s">
        <v>1065</v>
      </c>
      <c r="AF47" s="112" t="e">
        <f>'2020-FORM GAO-70a'!#REF!</f>
        <v>#REF!</v>
      </c>
      <c r="AG47" s="92"/>
      <c r="AH47" s="92"/>
      <c r="AI47" s="92"/>
      <c r="AK47" s="92" t="s">
        <v>1065</v>
      </c>
      <c r="AL47" s="112">
        <f>'2020-FORM GAO-70a'!C97</f>
        <v>0</v>
      </c>
      <c r="AM47" s="92"/>
      <c r="AN47" s="92"/>
      <c r="AO47" s="92"/>
      <c r="AP47" s="92"/>
      <c r="AQ47" s="92" t="s">
        <v>1065</v>
      </c>
      <c r="AR47" s="112">
        <f>'2020-FORM GAO-70a'!I97</f>
        <v>0</v>
      </c>
      <c r="AS47" s="92"/>
      <c r="AT47" s="92"/>
      <c r="AU47" s="92"/>
      <c r="AW47" s="92" t="s">
        <v>1065</v>
      </c>
      <c r="AX47" s="112">
        <f>'2019-FORM GAO-70a'!C97</f>
        <v>0</v>
      </c>
      <c r="AY47" s="92"/>
      <c r="AZ47" s="92"/>
      <c r="BA47" s="92"/>
      <c r="BC47" s="92" t="s">
        <v>1065</v>
      </c>
      <c r="BD47" s="112" t="e">
        <f>#REF!</f>
        <v>#REF!</v>
      </c>
      <c r="BE47" s="92"/>
      <c r="BF47" s="92"/>
      <c r="BG47" s="92"/>
      <c r="BI47" s="92" t="s">
        <v>1065</v>
      </c>
      <c r="BJ47" s="112" t="e">
        <f>#REF!</f>
        <v>#REF!</v>
      </c>
      <c r="BK47" s="92"/>
      <c r="BL47" s="92"/>
      <c r="BM47" s="92"/>
      <c r="BO47" s="92" t="s">
        <v>1065</v>
      </c>
      <c r="BP47" s="112" t="e">
        <f>#REF!</f>
        <v>#REF!</v>
      </c>
      <c r="BQ47" s="92"/>
      <c r="BR47" s="92"/>
      <c r="BS47" s="92"/>
      <c r="BU47" s="92" t="s">
        <v>1065</v>
      </c>
      <c r="BV47" s="112" t="e">
        <f>#REF!</f>
        <v>#REF!</v>
      </c>
      <c r="BW47" s="92"/>
      <c r="BX47" s="92"/>
      <c r="BY47" s="92"/>
      <c r="CA47" s="92" t="s">
        <v>1065</v>
      </c>
      <c r="CB47" s="112" t="e">
        <f>#REF!</f>
        <v>#REF!</v>
      </c>
      <c r="CC47" s="92"/>
      <c r="CD47" s="92"/>
      <c r="CE47" s="92"/>
      <c r="CG47" s="92" t="s">
        <v>1065</v>
      </c>
      <c r="CH47" s="112" t="e">
        <f>#REF!</f>
        <v>#REF!</v>
      </c>
      <c r="CI47" s="92"/>
      <c r="CJ47" s="92"/>
      <c r="CK47" s="92"/>
      <c r="CM47" s="92" t="s">
        <v>1065</v>
      </c>
      <c r="CN47" s="112" t="e">
        <f>#REF!</f>
        <v>#REF!</v>
      </c>
      <c r="CR47" s="83"/>
      <c r="CS47" s="92" t="s">
        <v>1065</v>
      </c>
      <c r="CT47" s="112">
        <v>15019.25</v>
      </c>
      <c r="CY47" s="92" t="s">
        <v>1065</v>
      </c>
      <c r="CZ47" s="112">
        <v>1838.67</v>
      </c>
      <c r="DE47" s="92" t="s">
        <v>1065</v>
      </c>
      <c r="DF47" s="112">
        <v>1518.54</v>
      </c>
      <c r="DK47" s="92" t="s">
        <v>1043</v>
      </c>
      <c r="DL47" s="115">
        <v>2</v>
      </c>
      <c r="DM47" s="92">
        <v>3650</v>
      </c>
      <c r="DN47" s="92">
        <f>DL47*DM47</f>
        <v>7300</v>
      </c>
      <c r="DO47" s="92"/>
      <c r="DP47" s="92"/>
      <c r="DQ47" s="92" t="s">
        <v>1043</v>
      </c>
      <c r="DR47" s="115">
        <v>2</v>
      </c>
      <c r="DS47" s="92">
        <v>3650</v>
      </c>
      <c r="DT47" s="92">
        <f>DR47*DS47</f>
        <v>7300</v>
      </c>
      <c r="DU47"/>
      <c r="DV47"/>
      <c r="DW47" s="92" t="s">
        <v>1043</v>
      </c>
      <c r="DX47" s="115">
        <v>2</v>
      </c>
      <c r="DY47" s="92">
        <v>3650</v>
      </c>
      <c r="DZ47" s="92">
        <f>DX47*DY47</f>
        <v>7300</v>
      </c>
      <c r="EA47" s="92"/>
      <c r="EC47" s="92" t="s">
        <v>1043</v>
      </c>
      <c r="ED47" s="115">
        <v>2</v>
      </c>
      <c r="EE47" s="92">
        <v>3650</v>
      </c>
      <c r="EF47" s="92">
        <f>ED47*EE47</f>
        <v>7300</v>
      </c>
      <c r="EG47" s="92"/>
    </row>
    <row r="48" spans="1:137"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92"/>
      <c r="AQ48" s="92" t="s">
        <v>1062</v>
      </c>
      <c r="AR48" s="92">
        <f>AR47*AS48</f>
        <v>0</v>
      </c>
      <c r="AS48" s="92">
        <v>0.5</v>
      </c>
      <c r="AT48" s="92"/>
      <c r="AU48" s="92"/>
      <c r="AW48" s="92" t="s">
        <v>1062</v>
      </c>
      <c r="AX48" s="92">
        <f>AX47*AY48</f>
        <v>0</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D48" s="92"/>
      <c r="CE48" s="92"/>
      <c r="CG48" s="92" t="s">
        <v>1062</v>
      </c>
      <c r="CH48" s="92" t="e">
        <f>CH47*CI48</f>
        <v>#REF!</v>
      </c>
      <c r="CI48" s="92">
        <v>0.5</v>
      </c>
      <c r="CJ48" s="92"/>
      <c r="CK48" s="92"/>
      <c r="CM48" s="92" t="s">
        <v>1062</v>
      </c>
      <c r="CN48" s="92" t="e">
        <f>CN47*CO48</f>
        <v>#REF!</v>
      </c>
      <c r="CO48" s="92">
        <v>0.5</v>
      </c>
      <c r="CR48" s="83"/>
      <c r="CS48" s="92" t="s">
        <v>1062</v>
      </c>
      <c r="CT48" s="92">
        <f>CT47*CU48</f>
        <v>7509.625</v>
      </c>
      <c r="CU48" s="92">
        <v>0.5</v>
      </c>
      <c r="CY48" s="92" t="s">
        <v>1062</v>
      </c>
      <c r="CZ48" s="92">
        <f>CZ47*DA48</f>
        <v>919.33500000000004</v>
      </c>
      <c r="DA48" s="92">
        <v>0.5</v>
      </c>
      <c r="DE48" s="92" t="s">
        <v>1062</v>
      </c>
      <c r="DF48" s="92">
        <f>DF47*DG48</f>
        <v>759.27</v>
      </c>
      <c r="DG48" s="92">
        <v>0.5</v>
      </c>
      <c r="DK48" s="92" t="s">
        <v>1066</v>
      </c>
      <c r="DN48" s="93">
        <f>DN30-DN47</f>
        <v>15762.59</v>
      </c>
      <c r="DO48" s="92"/>
      <c r="DP48" s="92"/>
      <c r="DQ48" s="92" t="s">
        <v>1066</v>
      </c>
      <c r="DR48" s="92"/>
      <c r="DT48" s="93">
        <f>DT30-DT47</f>
        <v>15762.59</v>
      </c>
      <c r="DU48"/>
      <c r="DV48"/>
      <c r="DW48" s="92" t="s">
        <v>1066</v>
      </c>
      <c r="DX48" s="92"/>
      <c r="DY48" s="92"/>
      <c r="DZ48" s="93">
        <f>DZ30-DZ47</f>
        <v>14908.419999999998</v>
      </c>
      <c r="EA48" s="92"/>
      <c r="EC48" s="92" t="s">
        <v>1066</v>
      </c>
      <c r="ED48" s="92"/>
      <c r="EE48" s="92"/>
      <c r="EF48" s="93">
        <f>EF30-EF47</f>
        <v>14908.419999999998</v>
      </c>
      <c r="EG48" s="92"/>
    </row>
    <row r="49" spans="1:137"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t="e">
        <f>Z48*AA49</f>
        <v>#REF!</v>
      </c>
      <c r="AC49" s="92"/>
      <c r="AD49" s="92"/>
      <c r="AE49" s="92" t="s">
        <v>1067</v>
      </c>
      <c r="AF49" s="92"/>
      <c r="AG49" s="113">
        <v>52</v>
      </c>
      <c r="AH49" s="116" t="e">
        <f>AF48*AG49</f>
        <v>#REF!</v>
      </c>
      <c r="AI49" s="92"/>
      <c r="AK49" s="92" t="s">
        <v>1067</v>
      </c>
      <c r="AL49" s="92"/>
      <c r="AM49" s="113">
        <v>52</v>
      </c>
      <c r="AN49" s="116">
        <f>AL48*AM49</f>
        <v>0</v>
      </c>
      <c r="AO49" s="92"/>
      <c r="AP49" s="92"/>
      <c r="AQ49" s="92" t="s">
        <v>1067</v>
      </c>
      <c r="AR49" s="92"/>
      <c r="AS49" s="113">
        <v>52</v>
      </c>
      <c r="AT49" s="116">
        <f>AR48*AS49</f>
        <v>0</v>
      </c>
      <c r="AU49" s="92"/>
      <c r="AW49" s="92" t="s">
        <v>1067</v>
      </c>
      <c r="AX49" s="92"/>
      <c r="AY49" s="113">
        <v>52</v>
      </c>
      <c r="AZ49" s="116">
        <f>AX48*AY49</f>
        <v>0</v>
      </c>
      <c r="BA49" s="92"/>
      <c r="BC49" s="92" t="s">
        <v>1067</v>
      </c>
      <c r="BD49" s="92"/>
      <c r="BE49" s="113">
        <v>52</v>
      </c>
      <c r="BF49" s="116" t="e">
        <f>BD48*BE49</f>
        <v>#REF!</v>
      </c>
      <c r="BG49" s="92"/>
      <c r="BI49" s="92" t="s">
        <v>1067</v>
      </c>
      <c r="BJ49" s="92"/>
      <c r="BK49" s="113">
        <v>52</v>
      </c>
      <c r="BL49" s="116" t="e">
        <f>BJ48*BK49</f>
        <v>#REF!</v>
      </c>
      <c r="BM49" s="92"/>
      <c r="BO49" s="92" t="s">
        <v>1067</v>
      </c>
      <c r="BP49" s="92"/>
      <c r="BQ49" s="113">
        <v>52</v>
      </c>
      <c r="BR49" s="116" t="e">
        <f>BP48*BQ49</f>
        <v>#REF!</v>
      </c>
      <c r="BS49" s="92"/>
      <c r="BU49" s="92" t="s">
        <v>1067</v>
      </c>
      <c r="BV49" s="92"/>
      <c r="BW49" s="113">
        <v>52</v>
      </c>
      <c r="BX49" s="116" t="e">
        <f>BV48*BW49</f>
        <v>#REF!</v>
      </c>
      <c r="BY49" s="92"/>
      <c r="CA49" s="92" t="s">
        <v>1067</v>
      </c>
      <c r="CB49" s="92"/>
      <c r="CC49" s="113">
        <v>52</v>
      </c>
      <c r="CD49" s="116" t="e">
        <f>CB48*CC49</f>
        <v>#REF!</v>
      </c>
      <c r="CE49" s="92"/>
      <c r="CG49" s="92" t="s">
        <v>1067</v>
      </c>
      <c r="CH49" s="92"/>
      <c r="CI49" s="113">
        <v>52</v>
      </c>
      <c r="CJ49" s="116" t="e">
        <f>CH48*CI49</f>
        <v>#REF!</v>
      </c>
      <c r="CK49" s="92"/>
      <c r="CM49" s="92" t="s">
        <v>1067</v>
      </c>
      <c r="CO49" s="113">
        <v>52</v>
      </c>
      <c r="CP49" s="116" t="e">
        <f>CN48*CO49</f>
        <v>#REF!</v>
      </c>
      <c r="CR49" s="83"/>
      <c r="CS49" s="92" t="s">
        <v>1067</v>
      </c>
      <c r="CU49" s="113">
        <v>52</v>
      </c>
      <c r="CV49" s="116">
        <f>CT48*CU49</f>
        <v>390500.5</v>
      </c>
      <c r="CY49" s="92" t="s">
        <v>1067</v>
      </c>
      <c r="DA49" s="113">
        <v>52</v>
      </c>
      <c r="DB49" s="116">
        <f>CZ48*DA49</f>
        <v>47805.42</v>
      </c>
      <c r="DG49" s="113">
        <v>52</v>
      </c>
      <c r="DH49" s="116">
        <f>DF48*DG49</f>
        <v>39482.04</v>
      </c>
      <c r="DK49" s="92" t="s">
        <v>1068</v>
      </c>
      <c r="DL49" s="117">
        <f>IF($DL$46="S",VLOOKUP($DN$48,$DK$7:$DO$13,5,TRUE),VLOOKUP($DN$48,$DK$19:$DO$25,5,TRUE))</f>
        <v>15750</v>
      </c>
      <c r="DN49" s="92">
        <f>DN48-DL49</f>
        <v>12.590000000000146</v>
      </c>
      <c r="DO49" s="118"/>
      <c r="DP49" s="92"/>
      <c r="DQ49" s="92" t="s">
        <v>1068</v>
      </c>
      <c r="DR49" s="117">
        <f>IF($DR$46="S",VLOOKUP($DT$48,$DQ$7:$DU$13,5,TRUE),VLOOKUP($DT$48,$DQ$19:$DU$25,5,TRUE))</f>
        <v>8000</v>
      </c>
      <c r="DT49" s="92">
        <f>DT48-DR49</f>
        <v>7762.59</v>
      </c>
      <c r="DU49"/>
      <c r="DV49"/>
      <c r="DW49" s="92" t="s">
        <v>1068</v>
      </c>
      <c r="DX49" s="117">
        <f>IF($DX$46="S",VLOOKUP($DZ$48,$DW$7:$EA$13,5,TRUE),VLOOKUP($DZ$48,$DW$19:$EA$25,5,TRUE))</f>
        <v>8000</v>
      </c>
      <c r="DY49" s="92"/>
      <c r="DZ49" s="92">
        <f>DZ48-DX49</f>
        <v>6908.4199999999983</v>
      </c>
      <c r="EA49" s="92"/>
      <c r="EC49" s="92" t="s">
        <v>1068</v>
      </c>
      <c r="ED49" s="117">
        <f>IF($DX$46="S",VLOOKUP($DZ$48,$DW$7:$EA$13,5,TRUE),VLOOKUP($DZ$48,$DW$19:$EA$25,5,TRUE))</f>
        <v>8000</v>
      </c>
      <c r="EE49" s="92"/>
      <c r="EF49" s="92">
        <f>EF48-ED49</f>
        <v>6908.4199999999983</v>
      </c>
      <c r="EG49" s="92"/>
    </row>
    <row r="50" spans="1:137"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t="e">
        <f>'2020-FORM GAO-70a'!#REF!</f>
        <v>#REF!</v>
      </c>
      <c r="AA50" s="92"/>
      <c r="AB50" s="92"/>
      <c r="AC50" s="92"/>
      <c r="AD50" s="92"/>
      <c r="AE50" s="92" t="s">
        <v>1063</v>
      </c>
      <c r="AF50" s="114" t="e">
        <f>'2020-FORM GAO-70a'!#REF!</f>
        <v>#REF!</v>
      </c>
      <c r="AG50" s="92"/>
      <c r="AH50" s="92"/>
      <c r="AI50" s="92"/>
      <c r="AK50" s="92" t="s">
        <v>1063</v>
      </c>
      <c r="AL50" s="114">
        <f>'2020-FORM GAO-70a'!D7</f>
        <v>0</v>
      </c>
      <c r="AM50" s="92"/>
      <c r="AN50" s="92"/>
      <c r="AO50" s="92"/>
      <c r="AP50" s="92"/>
      <c r="AQ50" s="92" t="s">
        <v>1063</v>
      </c>
      <c r="AR50" s="114">
        <f>'2020-FORM GAO-70a'!J9</f>
        <v>0</v>
      </c>
      <c r="AS50" s="92"/>
      <c r="AT50" s="92"/>
      <c r="AU50" s="92"/>
      <c r="AW50" s="92" t="s">
        <v>1063</v>
      </c>
      <c r="AX50" s="114">
        <f>'2019-FORM GAO-70a'!D9</f>
        <v>0</v>
      </c>
      <c r="AY50" s="92"/>
      <c r="AZ50" s="92"/>
      <c r="BA50" s="92"/>
      <c r="BC50" s="92" t="s">
        <v>1063</v>
      </c>
      <c r="BD50" s="114" t="e">
        <f>#REF!</f>
        <v>#REF!</v>
      </c>
      <c r="BE50" s="92"/>
      <c r="BF50" s="92"/>
      <c r="BG50" s="92"/>
      <c r="BI50" s="92" t="s">
        <v>1063</v>
      </c>
      <c r="BJ50" s="114" t="e">
        <f>#REF!</f>
        <v>#REF!</v>
      </c>
      <c r="BK50" s="92"/>
      <c r="BL50" s="92"/>
      <c r="BM50" s="92"/>
      <c r="BO50" s="92" t="s">
        <v>1063</v>
      </c>
      <c r="BP50" s="114" t="e">
        <f>#REF!</f>
        <v>#REF!</v>
      </c>
      <c r="BQ50" s="92"/>
      <c r="BR50" s="92"/>
      <c r="BS50" s="92"/>
      <c r="BU50" s="92" t="s">
        <v>1063</v>
      </c>
      <c r="BV50" s="114" t="e">
        <f>#REF!</f>
        <v>#REF!</v>
      </c>
      <c r="BW50" s="92"/>
      <c r="BX50" s="92"/>
      <c r="BY50" s="92"/>
      <c r="CA50" s="92" t="s">
        <v>1063</v>
      </c>
      <c r="CB50" s="114" t="e">
        <f>#REF!</f>
        <v>#REF!</v>
      </c>
      <c r="CC50" s="92"/>
      <c r="CD50" s="92"/>
      <c r="CE50" s="92"/>
      <c r="CG50" s="92" t="s">
        <v>1063</v>
      </c>
      <c r="CH50" s="114" t="e">
        <f>#REF!</f>
        <v>#REF!</v>
      </c>
      <c r="CI50" s="92"/>
      <c r="CJ50" s="92"/>
      <c r="CK50" s="92"/>
      <c r="CM50" s="92" t="s">
        <v>1063</v>
      </c>
      <c r="CN50" s="114" t="e">
        <f>#REF!</f>
        <v>#REF!</v>
      </c>
      <c r="CR50" s="83"/>
      <c r="CS50" s="92" t="s">
        <v>1063</v>
      </c>
      <c r="CT50" s="114" t="s">
        <v>1069</v>
      </c>
      <c r="CY50" s="92" t="s">
        <v>1063</v>
      </c>
      <c r="CZ50" s="114" t="s">
        <v>1064</v>
      </c>
      <c r="DE50" s="92" t="s">
        <v>1063</v>
      </c>
      <c r="DF50" s="114" t="s">
        <v>1069</v>
      </c>
      <c r="DK50" s="92" t="s">
        <v>1070</v>
      </c>
      <c r="DL50" s="117">
        <f>IF($DL$46="S",VLOOKUP($DN$48,$DK$7:$DO$13,4,TRUE),VLOOKUP($DN$48,$DK$19:$DO$25,4,TRUE))</f>
        <v>0.1</v>
      </c>
      <c r="DM50" s="119" t="s">
        <v>0</v>
      </c>
      <c r="DN50" s="92">
        <f>DN49*DL50</f>
        <v>1.2590000000000146</v>
      </c>
      <c r="DO50" s="92"/>
      <c r="DP50" s="92"/>
      <c r="DQ50" s="92" t="s">
        <v>1070</v>
      </c>
      <c r="DR50" s="117">
        <f>IF($DR$46="S",VLOOKUP($DT$48,$DQ$7:$DU$13,4,TRUE),VLOOKUP($DT$48,$DQ$19:$DU$25,4,TRUE))</f>
        <v>0.1</v>
      </c>
      <c r="DS50" s="119" t="s">
        <v>0</v>
      </c>
      <c r="DT50" s="92">
        <f>DT49*DR50</f>
        <v>776.25900000000001</v>
      </c>
      <c r="DU50"/>
      <c r="DV50"/>
      <c r="DW50" s="92" t="s">
        <v>1070</v>
      </c>
      <c r="DX50" s="117">
        <f>IF($DX$46="S",VLOOKUP($DZ$48,$DW$7:$EA$13,4,TRUE),VLOOKUP($DZ$48,$DW$19:$EA$25,4,TRUE))</f>
        <v>0.1</v>
      </c>
      <c r="DY50" s="119" t="s">
        <v>0</v>
      </c>
      <c r="DZ50" s="92">
        <f>DZ49*DX50</f>
        <v>690.84199999999987</v>
      </c>
      <c r="EA50" s="92"/>
      <c r="EC50" s="92" t="s">
        <v>1070</v>
      </c>
      <c r="ED50" s="117">
        <f>IF($DX$46="S",VLOOKUP($DZ$48,$DW$7:$EA$13,4,TRUE),VLOOKUP($DZ$48,$DW$19:$EA$25,4,TRUE))</f>
        <v>0.1</v>
      </c>
      <c r="EE50" s="119" t="s">
        <v>0</v>
      </c>
      <c r="EF50" s="92">
        <f>EF49*ED50</f>
        <v>690.84199999999987</v>
      </c>
      <c r="EG50" s="92"/>
    </row>
    <row r="51" spans="1:137"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4300</v>
      </c>
      <c r="P51" s="92" t="e">
        <f>N51*O51</f>
        <v>#REF!</v>
      </c>
      <c r="Q51" s="92"/>
      <c r="R51" s="92"/>
      <c r="S51" s="92" t="s">
        <v>1043</v>
      </c>
      <c r="T51" s="115" t="e">
        <f>'2020-FORM GAO-70a'!#REF!</f>
        <v>#REF!</v>
      </c>
      <c r="U51" s="92">
        <v>4200</v>
      </c>
      <c r="V51" s="92" t="e">
        <f>T51*U51</f>
        <v>#REF!</v>
      </c>
      <c r="W51" s="92"/>
      <c r="Y51" s="92" t="s">
        <v>1043</v>
      </c>
      <c r="Z51" s="115" t="e">
        <f>'2020-FORM GAO-70a'!#REF!</f>
        <v>#REF!</v>
      </c>
      <c r="AA51" s="92">
        <v>4200</v>
      </c>
      <c r="AB51" s="92" t="e">
        <f>Z51*AA51</f>
        <v>#REF!</v>
      </c>
      <c r="AC51" s="92"/>
      <c r="AD51" s="92"/>
      <c r="AE51" s="92" t="s">
        <v>1043</v>
      </c>
      <c r="AF51" s="115" t="e">
        <f>'2020-FORM GAO-70a'!#REF!</f>
        <v>#REF!</v>
      </c>
      <c r="AG51" s="92">
        <v>4200</v>
      </c>
      <c r="AH51" s="92" t="e">
        <f>AF51*AG51</f>
        <v>#REF!</v>
      </c>
      <c r="AI51" s="92"/>
      <c r="AK51" s="92" t="s">
        <v>1043</v>
      </c>
      <c r="AL51" s="115">
        <f>'2020-FORM GAO-70a'!D14</f>
        <v>0</v>
      </c>
      <c r="AM51" s="92">
        <v>4200</v>
      </c>
      <c r="AN51" s="92">
        <f>AL51*AM51</f>
        <v>0</v>
      </c>
      <c r="AO51" s="92"/>
      <c r="AP51" s="92"/>
      <c r="AQ51" s="92" t="s">
        <v>1043</v>
      </c>
      <c r="AR51" s="115">
        <f>'2020-FORM GAO-70a'!J11</f>
        <v>0</v>
      </c>
      <c r="AS51" s="92">
        <v>4200</v>
      </c>
      <c r="AT51" s="92">
        <f>AR51*AS51</f>
        <v>0</v>
      </c>
      <c r="AU51" s="92"/>
      <c r="AW51" s="92" t="s">
        <v>1043</v>
      </c>
      <c r="AX51" s="115">
        <f>'2019-FORM GAO-70a'!D11</f>
        <v>0</v>
      </c>
      <c r="AY51" s="92">
        <v>4200</v>
      </c>
      <c r="AZ51" s="92">
        <f>AX51*AY51</f>
        <v>0</v>
      </c>
      <c r="BA51" s="92"/>
      <c r="BC51" s="92" t="s">
        <v>1043</v>
      </c>
      <c r="BD51" s="115" t="e">
        <f>#REF!</f>
        <v>#REF!</v>
      </c>
      <c r="BE51" s="92">
        <v>4150</v>
      </c>
      <c r="BF51" s="92" t="e">
        <f>BD51*BE51</f>
        <v>#REF!</v>
      </c>
      <c r="BG51" s="92"/>
      <c r="BI51" s="92" t="s">
        <v>1043</v>
      </c>
      <c r="BJ51" s="115" t="e">
        <f>#REF!</f>
        <v>#REF!</v>
      </c>
      <c r="BK51" s="92">
        <v>4050</v>
      </c>
      <c r="BL51" s="92" t="e">
        <f>BJ51*BK51</f>
        <v>#REF!</v>
      </c>
      <c r="BM51" s="92"/>
      <c r="BO51" s="92" t="s">
        <v>1043</v>
      </c>
      <c r="BP51" s="115" t="e">
        <f>#REF!</f>
        <v>#REF!</v>
      </c>
      <c r="BQ51" s="92">
        <v>4050</v>
      </c>
      <c r="BR51" s="92" t="e">
        <f>BP51*BQ51</f>
        <v>#REF!</v>
      </c>
      <c r="BS51" s="92"/>
      <c r="BU51" s="92" t="s">
        <v>1043</v>
      </c>
      <c r="BV51" s="115" t="e">
        <f>#REF!</f>
        <v>#REF!</v>
      </c>
      <c r="BW51" s="92">
        <v>4000</v>
      </c>
      <c r="BX51" s="92" t="e">
        <f>BV51*BW51</f>
        <v>#REF!</v>
      </c>
      <c r="BY51" s="92"/>
      <c r="CA51" s="92" t="s">
        <v>1043</v>
      </c>
      <c r="CB51" s="115" t="e">
        <f>#REF!</f>
        <v>#REF!</v>
      </c>
      <c r="CC51" s="92">
        <v>3950</v>
      </c>
      <c r="CD51" s="92" t="e">
        <f>CB51*CC51</f>
        <v>#REF!</v>
      </c>
      <c r="CE51" s="92"/>
      <c r="CG51" s="92" t="s">
        <v>1043</v>
      </c>
      <c r="CH51" s="115" t="e">
        <f>#REF!</f>
        <v>#REF!</v>
      </c>
      <c r="CI51" s="92">
        <v>3900</v>
      </c>
      <c r="CJ51" s="92" t="e">
        <f>CH51*CI51</f>
        <v>#REF!</v>
      </c>
      <c r="CK51" s="92"/>
      <c r="CM51" s="92" t="s">
        <v>1043</v>
      </c>
      <c r="CN51" s="115" t="e">
        <f>#REF!</f>
        <v>#REF!</v>
      </c>
      <c r="CO51" s="92">
        <v>3800</v>
      </c>
      <c r="CP51" s="92" t="e">
        <f>CN51*CO51</f>
        <v>#REF!</v>
      </c>
      <c r="CR51" s="83"/>
      <c r="CS51" s="92" t="s">
        <v>1043</v>
      </c>
      <c r="CT51" s="115">
        <v>0</v>
      </c>
      <c r="CU51" s="92">
        <v>3700</v>
      </c>
      <c r="CV51" s="92">
        <f>CT51*CU51</f>
        <v>0</v>
      </c>
      <c r="CY51" s="92" t="s">
        <v>1043</v>
      </c>
      <c r="CZ51" s="115">
        <v>0</v>
      </c>
      <c r="DA51" s="92">
        <v>3650</v>
      </c>
      <c r="DB51" s="92">
        <f>CZ51*DA51</f>
        <v>0</v>
      </c>
      <c r="DE51" s="92" t="s">
        <v>1043</v>
      </c>
      <c r="DF51" s="115">
        <v>2</v>
      </c>
      <c r="DG51" s="92">
        <v>3650</v>
      </c>
      <c r="DH51" s="92">
        <f>DF51*DG51</f>
        <v>7300</v>
      </c>
      <c r="DK51" s="92" t="s">
        <v>1</v>
      </c>
      <c r="DL51" s="117">
        <f>IF($DL$46="S",VLOOKUP($DN$48,$DK$7:$DO$13,3,TRUE),VLOOKUP($DN$48,$DK$19:$DO$25,3,TRUE))</f>
        <v>0</v>
      </c>
      <c r="DM51" s="119" t="s">
        <v>2</v>
      </c>
      <c r="DN51" s="92">
        <f>DN50+DL51</f>
        <v>1.2590000000000146</v>
      </c>
      <c r="DO51" s="92"/>
      <c r="DP51" s="92"/>
      <c r="DQ51" s="92" t="s">
        <v>1</v>
      </c>
      <c r="DR51" s="117">
        <f>IF($DR$46="S",VLOOKUP($DT$48,$DQ$7:$DU$13,3,TRUE),VLOOKUP($DT$48,$DQ$19:$DU$25,3,TRUE))</f>
        <v>0</v>
      </c>
      <c r="DS51" s="119" t="s">
        <v>2</v>
      </c>
      <c r="DT51" s="92">
        <f>DT50+DR51</f>
        <v>776.25900000000001</v>
      </c>
      <c r="DU51"/>
      <c r="DV51"/>
      <c r="DW51" s="92" t="s">
        <v>1</v>
      </c>
      <c r="DX51" s="117">
        <f>IF($DX$46="S",VLOOKUP($DZ$48,$DW$7:$EA$13,3,TRUE),VLOOKUP($DZ$48,$DW$19:$EA$25,3,TRUE))</f>
        <v>0</v>
      </c>
      <c r="DY51" s="119" t="s">
        <v>2</v>
      </c>
      <c r="DZ51" s="92">
        <f>DZ50+DX51</f>
        <v>690.84199999999987</v>
      </c>
      <c r="EA51" s="92"/>
      <c r="EC51" s="92" t="s">
        <v>1</v>
      </c>
      <c r="ED51" s="117">
        <f>IF($DX$46="S",VLOOKUP($DZ$48,$DW$7:$EA$13,3,TRUE),VLOOKUP($DZ$48,$DW$19:$EA$25,3,TRUE))</f>
        <v>0</v>
      </c>
      <c r="EE51" s="119" t="s">
        <v>2</v>
      </c>
      <c r="EF51" s="92">
        <f>EF50+ED51</f>
        <v>690.84199999999987</v>
      </c>
      <c r="EG51" s="92"/>
    </row>
    <row r="52" spans="1:137"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t="e">
        <f>AB49-AB51</f>
        <v>#REF!</v>
      </c>
      <c r="AC52" s="92"/>
      <c r="AD52" s="92"/>
      <c r="AE52" s="92" t="s">
        <v>1066</v>
      </c>
      <c r="AF52" s="92"/>
      <c r="AG52" s="92"/>
      <c r="AH52" s="93" t="e">
        <f>AH49-AH51</f>
        <v>#REF!</v>
      </c>
      <c r="AI52" s="92"/>
      <c r="AK52" s="92" t="s">
        <v>1066</v>
      </c>
      <c r="AL52" s="92"/>
      <c r="AM52" s="92"/>
      <c r="AN52" s="93">
        <f>AN49-AN51</f>
        <v>0</v>
      </c>
      <c r="AO52" s="92"/>
      <c r="AP52" s="92"/>
      <c r="AQ52" s="92" t="s">
        <v>1066</v>
      </c>
      <c r="AR52" s="92"/>
      <c r="AS52" s="92"/>
      <c r="AT52" s="93">
        <f>AT49-AT51</f>
        <v>0</v>
      </c>
      <c r="AU52" s="92"/>
      <c r="AW52" s="92" t="s">
        <v>1066</v>
      </c>
      <c r="AX52" s="92"/>
      <c r="AY52" s="92"/>
      <c r="AZ52" s="93">
        <f>AZ49-AZ51</f>
        <v>0</v>
      </c>
      <c r="BA52" s="92"/>
      <c r="BC52" s="92" t="s">
        <v>1066</v>
      </c>
      <c r="BD52" s="92"/>
      <c r="BE52" s="92"/>
      <c r="BF52" s="93" t="e">
        <f>BF49-BF51</f>
        <v>#REF!</v>
      </c>
      <c r="BG52" s="92"/>
      <c r="BI52" s="92" t="s">
        <v>1066</v>
      </c>
      <c r="BJ52" s="92"/>
      <c r="BK52" s="92"/>
      <c r="BL52" s="93" t="e">
        <f>BL49-BL51</f>
        <v>#REF!</v>
      </c>
      <c r="BM52" s="92"/>
      <c r="BO52" s="92" t="s">
        <v>1066</v>
      </c>
      <c r="BP52" s="92"/>
      <c r="BQ52" s="92"/>
      <c r="BR52" s="93" t="e">
        <f>BR49-BR51</f>
        <v>#REF!</v>
      </c>
      <c r="BS52" s="92"/>
      <c r="BU52" s="92" t="s">
        <v>1066</v>
      </c>
      <c r="BV52" s="92"/>
      <c r="BW52" s="92"/>
      <c r="BX52" s="93" t="e">
        <f>BX49-BX51</f>
        <v>#REF!</v>
      </c>
      <c r="BY52" s="92"/>
      <c r="CA52" s="92" t="s">
        <v>1066</v>
      </c>
      <c r="CB52" s="92"/>
      <c r="CC52" s="92"/>
      <c r="CD52" s="93" t="e">
        <f>CD49-CD51</f>
        <v>#REF!</v>
      </c>
      <c r="CE52" s="92"/>
      <c r="CG52" s="92" t="s">
        <v>1066</v>
      </c>
      <c r="CH52" s="92"/>
      <c r="CI52" s="92"/>
      <c r="CJ52" s="93" t="e">
        <f>CJ49-CJ51</f>
        <v>#REF!</v>
      </c>
      <c r="CK52" s="92"/>
      <c r="CM52" s="92" t="s">
        <v>1066</v>
      </c>
      <c r="CP52" s="93" t="e">
        <f>CP49-CP51</f>
        <v>#REF!</v>
      </c>
      <c r="CR52" s="83"/>
      <c r="CS52" s="92" t="s">
        <v>1066</v>
      </c>
      <c r="CV52" s="93">
        <f>CV49-CV51</f>
        <v>390500.5</v>
      </c>
      <c r="CY52" s="92" t="s">
        <v>1066</v>
      </c>
      <c r="DB52" s="93">
        <f>DB49-DB51</f>
        <v>47805.42</v>
      </c>
      <c r="DE52" s="92" t="s">
        <v>1066</v>
      </c>
      <c r="DH52" s="93">
        <f>DH49-DH51</f>
        <v>32182.04</v>
      </c>
      <c r="DK52" s="92" t="s">
        <v>3</v>
      </c>
      <c r="DL52" s="92">
        <f>DN51/DM52</f>
        <v>4.6629629629630166E-2</v>
      </c>
      <c r="DM52" s="113">
        <v>27</v>
      </c>
      <c r="DO52" s="92"/>
      <c r="DP52" s="92"/>
      <c r="DQ52" s="92" t="s">
        <v>3</v>
      </c>
      <c r="DR52" s="92">
        <f>DT51/DS52</f>
        <v>28.750333333333334</v>
      </c>
      <c r="DS52" s="113">
        <v>27</v>
      </c>
      <c r="DU52"/>
      <c r="DV52"/>
      <c r="DW52" s="92" t="s">
        <v>3</v>
      </c>
      <c r="DX52" s="92">
        <f>DZ51/DY52</f>
        <v>26.570846153846148</v>
      </c>
      <c r="DY52" s="113">
        <v>26</v>
      </c>
      <c r="DZ52" s="92"/>
      <c r="EA52" s="92"/>
      <c r="EC52" s="92" t="s">
        <v>3</v>
      </c>
      <c r="ED52" s="92">
        <f>EF51/EE52</f>
        <v>26.570846153846148</v>
      </c>
      <c r="EE52" s="113">
        <v>26</v>
      </c>
      <c r="EF52" s="92"/>
      <c r="EG52" s="92"/>
    </row>
    <row r="53" spans="1:137" ht="13.5" thickBot="1" x14ac:dyDescent="0.25">
      <c r="A53" s="92" t="s">
        <v>1068</v>
      </c>
      <c r="B53" s="117" t="e">
        <f>IF(D52&lt;0,0,IF($AL$50="S",VLOOKUP($AN$52,$AK$7:$AO$14,5,TRUE),VLOOKUP($AN$52,$AK$21:$AO$28,5,TRUE)))</f>
        <v>#REF!</v>
      </c>
      <c r="C53" s="92"/>
      <c r="D53" s="92" t="e">
        <f>D52-B53</f>
        <v>#REF!</v>
      </c>
      <c r="E53" s="92"/>
      <c r="F53" s="92"/>
      <c r="G53" s="92" t="s">
        <v>1068</v>
      </c>
      <c r="H53" s="117" t="e">
        <f>IF(J52&lt;0,0,IF($AL$50="S",VLOOKUP($AN$52,$AK$7:$AO$14,5,TRUE),VLOOKUP($AN$52,$AK$21:$AO$28,5,TRUE)))</f>
        <v>#REF!</v>
      </c>
      <c r="I53" s="92"/>
      <c r="J53" s="92" t="e">
        <f>J52-H53</f>
        <v>#REF!</v>
      </c>
      <c r="K53" s="92"/>
      <c r="M53" s="92" t="s">
        <v>1068</v>
      </c>
      <c r="N53" s="117" t="e">
        <f>IF(P52&lt;0,0,IF($AL$50="S",VLOOKUP($AN$52,$AK$7:$AO$14,5,TRUE),VLOOKUP($AN$52,$AK$21:$AO$28,5,TRUE)))</f>
        <v>#REF!</v>
      </c>
      <c r="O53" s="92"/>
      <c r="P53" s="92" t="e">
        <f>P52-N53</f>
        <v>#REF!</v>
      </c>
      <c r="Q53" s="92"/>
      <c r="R53" s="92"/>
      <c r="S53" s="92" t="s">
        <v>1068</v>
      </c>
      <c r="T53" s="117" t="e">
        <f>IF(V52&lt;0,0,IF($AL$50="S",VLOOKUP($AN$52,$AK$7:$AO$14,5,TRUE),VLOOKUP($AN$52,$AK$21:$AO$28,5,TRUE)))</f>
        <v>#REF!</v>
      </c>
      <c r="U53" s="92"/>
      <c r="V53" s="92" t="e">
        <f>V52-T53</f>
        <v>#REF!</v>
      </c>
      <c r="W53" s="92"/>
      <c r="Y53" s="92" t="s">
        <v>1068</v>
      </c>
      <c r="Z53" s="117" t="e">
        <f>IF(AB52&lt;0,0,IF($AL$50="S",VLOOKUP($AN$52,$AK$7:$AO$14,5,TRUE),VLOOKUP($AN$52,$AK$21:$AO$28,5,TRUE)))</f>
        <v>#REF!</v>
      </c>
      <c r="AA53" s="92"/>
      <c r="AB53" s="92" t="e">
        <f>AB52-Z53</f>
        <v>#REF!</v>
      </c>
      <c r="AC53" s="92"/>
      <c r="AD53" s="92"/>
      <c r="AE53" s="92" t="s">
        <v>1068</v>
      </c>
      <c r="AF53" s="117" t="e">
        <f>IF(AH52&lt;0,0,IF($AL$50="S",VLOOKUP($AN$52,$AK$7:$AO$14,5,TRUE),VLOOKUP($AN$52,$AK$21:$AO$28,5,TRUE)))</f>
        <v>#REF!</v>
      </c>
      <c r="AG53" s="92"/>
      <c r="AH53" s="92" t="e">
        <f>AH52-AF53</f>
        <v>#REF!</v>
      </c>
      <c r="AI53" s="92"/>
      <c r="AK53" s="92" t="s">
        <v>1068</v>
      </c>
      <c r="AL53" s="117">
        <f>IF(AN52&lt;0,0,IF($AL$50="S",VLOOKUP($AN$52,$AK$7:$AO$14,5,TRUE),VLOOKUP($AN$52,$AK$21:$AO$28,5,TRUE)))</f>
        <v>0</v>
      </c>
      <c r="AM53" s="92"/>
      <c r="AN53" s="92">
        <f>AN52-AL53</f>
        <v>0</v>
      </c>
      <c r="AO53" s="92"/>
      <c r="AP53" s="92"/>
      <c r="AQ53" s="92" t="s">
        <v>1068</v>
      </c>
      <c r="AR53" s="117">
        <f>IF(AT52&lt;0,0,IF($AL$50="S",VLOOKUP($AN$52,$AK$7:$AO$14,5,TRUE),VLOOKUP($AN$52,$AK$21:$AO$28,5,TRUE)))</f>
        <v>0</v>
      </c>
      <c r="AS53" s="92"/>
      <c r="AT53" s="92">
        <f>AT52-AR53</f>
        <v>0</v>
      </c>
      <c r="AU53" s="92"/>
      <c r="AW53" s="92" t="s">
        <v>1068</v>
      </c>
      <c r="AX53" s="117">
        <f>IF(AZ52&lt;0,0,IF($AX$50="S",VLOOKUP($AZ$52,$AW$7:$BA$14,5,TRUE),VLOOKUP($AZ$52,$AW$21:$BA$28,5,TRUE)))</f>
        <v>0</v>
      </c>
      <c r="AY53" s="92"/>
      <c r="AZ53" s="92">
        <f>AZ52-AX53</f>
        <v>0</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IF(CD52&lt;0,0,IF($CB$50="S",VLOOKUP($CD$52,$CA$7:$CE$14,5,TRUE),VLOOKUP($CD$52,$CA$21:$CE$28,5,TRUE)))</f>
        <v>#REF!</v>
      </c>
      <c r="CC53" s="92"/>
      <c r="CD53" s="92" t="e">
        <f>CD52-CB53</f>
        <v>#REF!</v>
      </c>
      <c r="CE53" s="92"/>
      <c r="CG53" s="92" t="s">
        <v>1068</v>
      </c>
      <c r="CH53" s="117" t="e">
        <f>IF(CJ52&lt;0,0,IF($CH$50="S",VLOOKUP($CJ$52,$CG$7:$CK$14,5,TRUE),VLOOKUP($CJ$52,$CG$21:$CK$28,5,TRUE)))</f>
        <v>#REF!</v>
      </c>
      <c r="CI53" s="92"/>
      <c r="CJ53" s="92" t="e">
        <f>CJ52-CH53</f>
        <v>#REF!</v>
      </c>
      <c r="CK53" s="92"/>
      <c r="CM53" s="92" t="s">
        <v>1068</v>
      </c>
      <c r="CN53" s="117" t="e">
        <f>IF(CP52&lt;0,0,IF($CN$50="S",VLOOKUP($CP$52,$CM$7:$CQ$13,5,TRUE),VLOOKUP($CP$52,$CM$21:$CQ$27,5,TRUE)))</f>
        <v>#REF!</v>
      </c>
      <c r="CP53" s="92" t="e">
        <f>CP52-CN53</f>
        <v>#REF!</v>
      </c>
      <c r="CR53" s="83"/>
      <c r="CS53" s="92" t="s">
        <v>1068</v>
      </c>
      <c r="CT53" s="117">
        <f>IF($CT$50="S",VLOOKUP($CV$52,$CS$7:$CW$12,5,TRUE),VLOOKUP($CV$52,$CS$21:$CW$27,5,TRUE))</f>
        <v>176500</v>
      </c>
      <c r="CV53" s="92">
        <f>CV52-CT53</f>
        <v>214000.5</v>
      </c>
      <c r="CY53" s="92" t="s">
        <v>1068</v>
      </c>
      <c r="CZ53" s="117">
        <f>IF($CZ$50="S",VLOOKUP($DB$52,$CY$7:$DC$15,5,TRUE),VLOOKUP($DB$52,$CY$21:$DC$29,5,TRUE))</f>
        <v>24500</v>
      </c>
      <c r="DB53" s="92">
        <f>DB52-CZ53</f>
        <v>23305.42</v>
      </c>
      <c r="DE53" s="92" t="s">
        <v>1068</v>
      </c>
      <c r="DF53" s="117">
        <f>IF($DF$50="S",VLOOKUP($DH$52,$DE$7:$DI$15,5,TRUE),VLOOKUP($DH$52,$DE$21:$DI$29,5,TRUE))</f>
        <v>1045</v>
      </c>
      <c r="DH53" s="92">
        <f>DH52-DF53</f>
        <v>31137.040000000001</v>
      </c>
      <c r="DK53" s="92" t="s">
        <v>4</v>
      </c>
      <c r="DL53" s="112">
        <v>0</v>
      </c>
      <c r="DO53" s="92"/>
      <c r="DP53" s="92"/>
      <c r="DQ53" s="92" t="s">
        <v>4</v>
      </c>
      <c r="DR53" s="112">
        <v>0</v>
      </c>
      <c r="DU53"/>
      <c r="DV53"/>
      <c r="DW53" s="92" t="s">
        <v>4</v>
      </c>
      <c r="DX53" s="112">
        <v>0</v>
      </c>
      <c r="DY53" s="92"/>
      <c r="DZ53" s="92"/>
      <c r="EA53" s="92"/>
      <c r="EC53" s="92" t="s">
        <v>4</v>
      </c>
      <c r="ED53" s="112">
        <v>0</v>
      </c>
      <c r="EE53" s="92"/>
      <c r="EF53" s="92"/>
      <c r="EG53" s="92"/>
    </row>
    <row r="54" spans="1:137" ht="13.5" thickBot="1" x14ac:dyDescent="0.25">
      <c r="A54" s="92" t="s">
        <v>1070</v>
      </c>
      <c r="B54" s="117" t="e">
        <f>IF(D52&lt;0,0,IF($AX$50="S",VLOOKUP($AZ$52,$AW$7:$BA$14,4,TRUE),VLOOKUP($AZ$52,$AW$21:$BA$28,4,TRUE)))</f>
        <v>#REF!</v>
      </c>
      <c r="C54" s="119" t="s">
        <v>0</v>
      </c>
      <c r="D54" s="92" t="e">
        <f>D53*B54</f>
        <v>#REF!</v>
      </c>
      <c r="E54" s="92"/>
      <c r="F54" s="92"/>
      <c r="G54" s="92" t="s">
        <v>1070</v>
      </c>
      <c r="H54" s="117" t="e">
        <f>IF(J52&lt;0,0,IF($AX$50="S",VLOOKUP($AZ$52,$AW$7:$BA$14,4,TRUE),VLOOKUP($AZ$52,$AW$21:$BA$28,4,TRUE)))</f>
        <v>#REF!</v>
      </c>
      <c r="I54" s="119" t="s">
        <v>0</v>
      </c>
      <c r="J54" s="92" t="e">
        <f>J53*H54</f>
        <v>#REF!</v>
      </c>
      <c r="K54" s="92"/>
      <c r="M54" s="92" t="s">
        <v>1070</v>
      </c>
      <c r="N54" s="117" t="e">
        <f>IF(P52&lt;0,0,IF($AX$50="S",VLOOKUP($AZ$52,$AW$7:$BA$14,4,TRUE),VLOOKUP($AZ$52,$AW$21:$BA$28,4,TRUE)))</f>
        <v>#REF!</v>
      </c>
      <c r="O54" s="119" t="s">
        <v>0</v>
      </c>
      <c r="P54" s="92" t="e">
        <f>P53*N54</f>
        <v>#REF!</v>
      </c>
      <c r="Q54" s="92"/>
      <c r="R54" s="92"/>
      <c r="S54" s="92" t="s">
        <v>1070</v>
      </c>
      <c r="T54" s="117" t="e">
        <f>IF(V52&lt;0,0,IF($AX$50="S",VLOOKUP($AZ$52,$AW$7:$BA$14,4,TRUE),VLOOKUP($AZ$52,$AW$21:$BA$28,4,TRUE)))</f>
        <v>#REF!</v>
      </c>
      <c r="U54" s="119" t="s">
        <v>0</v>
      </c>
      <c r="V54" s="92" t="e">
        <f>V53*T54</f>
        <v>#REF!</v>
      </c>
      <c r="W54" s="92"/>
      <c r="Y54" s="92" t="s">
        <v>1070</v>
      </c>
      <c r="Z54" s="117" t="e">
        <f>IF(AB52&lt;0,0,IF($AX$50="S",VLOOKUP($AZ$52,$AW$7:$BA$14,4,TRUE),VLOOKUP($AZ$52,$AW$21:$BA$28,4,TRUE)))</f>
        <v>#REF!</v>
      </c>
      <c r="AA54" s="119" t="s">
        <v>0</v>
      </c>
      <c r="AB54" s="92" t="e">
        <f>AB53*Z54</f>
        <v>#REF!</v>
      </c>
      <c r="AC54" s="92"/>
      <c r="AD54" s="92"/>
      <c r="AE54" s="92" t="s">
        <v>1070</v>
      </c>
      <c r="AF54" s="117" t="e">
        <f>IF(AH52&lt;0,0,IF($AX$50="S",VLOOKUP($AZ$52,$AW$7:$BA$14,4,TRUE),VLOOKUP($AZ$52,$AW$21:$BA$28,4,TRUE)))</f>
        <v>#REF!</v>
      </c>
      <c r="AG54" s="119" t="s">
        <v>0</v>
      </c>
      <c r="AH54" s="92" t="e">
        <f>AH53*AF54</f>
        <v>#REF!</v>
      </c>
      <c r="AI54" s="92"/>
      <c r="AK54" s="92" t="s">
        <v>1070</v>
      </c>
      <c r="AL54" s="117">
        <f>IF(AN52&lt;0,0,IF($AX$50="S",VLOOKUP($AZ$52,$AW$7:$BA$14,4,TRUE),VLOOKUP($AZ$52,$AW$21:$BA$28,4,TRUE)))</f>
        <v>0</v>
      </c>
      <c r="AM54" s="119" t="s">
        <v>0</v>
      </c>
      <c r="AN54" s="92">
        <f>AN53*AL54</f>
        <v>0</v>
      </c>
      <c r="AO54" s="92"/>
      <c r="AP54" s="92"/>
      <c r="AQ54" s="92" t="s">
        <v>1070</v>
      </c>
      <c r="AR54" s="117">
        <f>IF(AT52&lt;0,0,IF($AX$50="S",VLOOKUP($AZ$52,$AW$7:$BA$14,4,TRUE),VLOOKUP($AZ$52,$AW$21:$BA$28,4,TRUE)))</f>
        <v>0</v>
      </c>
      <c r="AS54" s="119" t="s">
        <v>0</v>
      </c>
      <c r="AT54" s="92">
        <f>AT53*AR54</f>
        <v>0</v>
      </c>
      <c r="AU54" s="92"/>
      <c r="AW54" s="92" t="s">
        <v>1070</v>
      </c>
      <c r="AX54" s="117">
        <f>IF(AZ52&lt;0,0,IF($AX$50="S",VLOOKUP($AZ$52,$AW$7:$BA$14,4,TRUE),VLOOKUP($AZ$52,$AW$21:$BA$28,4,TRUE)))</f>
        <v>0</v>
      </c>
      <c r="AY54" s="119" t="s">
        <v>0</v>
      </c>
      <c r="AZ54" s="92">
        <f>AZ53*AX54</f>
        <v>0</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IF(CD52&lt;0,0,IF($CB$50="S",VLOOKUP($CD$52,$CA$7:$CE$14,4,TRUE),VLOOKUP($CD$52,$CA$21:$CE$28,4,TRUE)))</f>
        <v>#REF!</v>
      </c>
      <c r="CC54" s="119" t="s">
        <v>0</v>
      </c>
      <c r="CD54" s="92" t="e">
        <f>CD53*CB54</f>
        <v>#REF!</v>
      </c>
      <c r="CE54" s="92"/>
      <c r="CG54" s="92" t="s">
        <v>1070</v>
      </c>
      <c r="CH54" s="117" t="e">
        <f>IF(CJ52&lt;0,0,IF($CH$50="S",VLOOKUP($CJ$52,$CG$7:$CK$14,4,TRUE),VLOOKUP($CJ$52,$CG$21:$CK$28,4,TRUE)))</f>
        <v>#REF!</v>
      </c>
      <c r="CI54" s="119" t="s">
        <v>0</v>
      </c>
      <c r="CJ54" s="92" t="e">
        <f>CJ53*CH54</f>
        <v>#REF!</v>
      </c>
      <c r="CK54" s="92"/>
      <c r="CM54" s="92" t="s">
        <v>1070</v>
      </c>
      <c r="CN54" s="117" t="e">
        <f>IF(CP52&lt;0,0,IF($CN$50="S",VLOOKUP($CP$52,$CM$7:$CQ$13,4,TRUE),VLOOKUP($CP$52,$CM$21:$CQ$27,4,TRUE)))</f>
        <v>#REF!</v>
      </c>
      <c r="CO54" s="119" t="s">
        <v>0</v>
      </c>
      <c r="CP54" s="92" t="e">
        <f>CP53*CN54</f>
        <v>#REF!</v>
      </c>
      <c r="CR54" s="83"/>
      <c r="CS54" s="92" t="s">
        <v>1070</v>
      </c>
      <c r="CT54" s="117">
        <f>IF($CT$50="S",VLOOKUP($CV$52,$CS$7:$CW$13,4,TRUE),VLOOKUP($CV$52,$CS$21:$CW$27,4,TRUE))</f>
        <v>0.35</v>
      </c>
      <c r="CU54" s="119" t="s">
        <v>0</v>
      </c>
      <c r="CV54" s="92">
        <f>CV53*CT54</f>
        <v>74900.174999999988</v>
      </c>
      <c r="CY54" s="92" t="s">
        <v>1070</v>
      </c>
      <c r="CZ54" s="117">
        <f>IF($CZ$50="S",VLOOKUP($DB$52,$CY$7:$DC$15,4,TRUE),VLOOKUP($DB$52,$CY$21:$DC$29,4,TRUE))</f>
        <v>0.15</v>
      </c>
      <c r="DA54" s="119" t="s">
        <v>0</v>
      </c>
      <c r="DB54" s="92">
        <f>DB53*CZ54</f>
        <v>3495.8129999999996</v>
      </c>
      <c r="DE54" s="92" t="s">
        <v>1070</v>
      </c>
      <c r="DF54" s="152">
        <f>IF($DF$50="S",VLOOKUP($DH$52,$DE$7:$DI$15,4,TRUE),VLOOKUP($DH$52,$DE$21:$DI$29,4,TRUE))</f>
        <v>0.15</v>
      </c>
      <c r="DG54" s="119" t="s">
        <v>0</v>
      </c>
      <c r="DH54" s="92">
        <f>DH53*DF54</f>
        <v>4670.5559999999996</v>
      </c>
      <c r="DK54" s="92" t="s">
        <v>5</v>
      </c>
      <c r="DL54" s="92">
        <f>DL52+DL53</f>
        <v>4.6629629629630166E-2</v>
      </c>
      <c r="DO54" s="92"/>
      <c r="DP54" s="92"/>
      <c r="DQ54" s="92" t="s">
        <v>5</v>
      </c>
      <c r="DR54" s="92">
        <f>DR52+DR53</f>
        <v>28.750333333333334</v>
      </c>
      <c r="DU54"/>
      <c r="DV54"/>
      <c r="DW54" s="92" t="s">
        <v>5</v>
      </c>
      <c r="DX54" s="92">
        <f>DX52+DX53</f>
        <v>26.570846153846148</v>
      </c>
      <c r="DY54" s="92"/>
      <c r="DZ54" s="92"/>
      <c r="EA54" s="92"/>
      <c r="EC54" s="92" t="s">
        <v>5</v>
      </c>
      <c r="ED54" s="92">
        <f>ED52+ED53</f>
        <v>26.570846153846148</v>
      </c>
      <c r="EE54" s="92"/>
      <c r="EF54" s="92"/>
      <c r="EG54" s="92"/>
    </row>
    <row r="55" spans="1:137" ht="13.5" thickBot="1" x14ac:dyDescent="0.25">
      <c r="A55" s="92" t="s">
        <v>1</v>
      </c>
      <c r="B55" s="117" t="e">
        <f>IF(D52&lt;0,0,IF(AL50="S",VLOOKUP(AN52,AK7:AO14,3,TRUE),VLOOKUP(AN52,AK21:AO28,3,TRUE)))</f>
        <v>#REF!</v>
      </c>
      <c r="C55" s="119" t="s">
        <v>2</v>
      </c>
      <c r="D55" s="92" t="e">
        <f>D54+B55</f>
        <v>#REF!</v>
      </c>
      <c r="E55" s="92"/>
      <c r="F55" s="92"/>
      <c r="G55" s="92" t="s">
        <v>1</v>
      </c>
      <c r="H55" s="117" t="e">
        <f>IF(J52&lt;0,0,IF($AX$50="S",VLOOKUP($AZ$52,$AW$7:$BA$14,3,TRUE),VLOOKUP($AZ$52,$AW$21:$BA$28,3,TRUE)))</f>
        <v>#REF!</v>
      </c>
      <c r="I55" s="119" t="s">
        <v>2</v>
      </c>
      <c r="J55" s="92" t="e">
        <f>J54+H55</f>
        <v>#REF!</v>
      </c>
      <c r="K55" s="92"/>
      <c r="M55" s="92" t="s">
        <v>1</v>
      </c>
      <c r="N55" s="117" t="e">
        <f>IF(P52&lt;0,0,IF($AL$50="S",VLOOKUP($AN$52,$AK$7:$AO$14,3,TRUE),VLOOKUP($AN$52,$AK$21:$AO$28,3,TRUE)))</f>
        <v>#REF!</v>
      </c>
      <c r="O55" s="119" t="s">
        <v>2</v>
      </c>
      <c r="P55" s="92" t="e">
        <f>P54+N55</f>
        <v>#REF!</v>
      </c>
      <c r="Q55" s="92"/>
      <c r="R55" s="92"/>
      <c r="S55" s="92" t="s">
        <v>1</v>
      </c>
      <c r="T55" s="117" t="e">
        <f>IF(V52&lt;0,0,IF($AX$50="S",VLOOKUP($AZ$52,$AW$7:$BA$14,3,TRUE),VLOOKUP($AZ$52,$AW$21:$BA$28,3,TRUE)))</f>
        <v>#REF!</v>
      </c>
      <c r="U55" s="119" t="s">
        <v>2</v>
      </c>
      <c r="V55" s="92" t="e">
        <f>V54+T55</f>
        <v>#REF!</v>
      </c>
      <c r="W55" s="92"/>
      <c r="Y55" s="92" t="s">
        <v>1</v>
      </c>
      <c r="Z55" s="117" t="e">
        <f>IF(AB52&lt;0,0,IF($AL$50="S",VLOOKUP($AN$52,$AK$7:$AO$14,3,TRUE),VLOOKUP($AN$52,$AK$21:$AO$28,3,TRUE)))</f>
        <v>#REF!</v>
      </c>
      <c r="AA55" s="119" t="s">
        <v>2</v>
      </c>
      <c r="AB55" s="92" t="e">
        <f>AB54+Z55</f>
        <v>#REF!</v>
      </c>
      <c r="AC55" s="92"/>
      <c r="AD55" s="92"/>
      <c r="AE55" s="92" t="s">
        <v>1</v>
      </c>
      <c r="AF55" s="117" t="e">
        <f>IF(AH52&lt;0,0,IF($AX$50="S",VLOOKUP($AZ$52,$AW$7:$BA$14,3,TRUE),VLOOKUP($AZ$52,$AW$21:$BA$28,3,TRUE)))</f>
        <v>#REF!</v>
      </c>
      <c r="AG55" s="119" t="s">
        <v>2</v>
      </c>
      <c r="AH55" s="92" t="e">
        <f>AH54+AF55</f>
        <v>#REF!</v>
      </c>
      <c r="AI55" s="92"/>
      <c r="AK55" s="92" t="s">
        <v>1</v>
      </c>
      <c r="AL55" s="117">
        <f>IF(AN52&lt;0,0,IF($AL$50="S",VLOOKUP($AN$52,$AK$7:$AO$14,3,TRUE),VLOOKUP($AN$52,$AK$21:$AO$28,3,TRUE)))</f>
        <v>0</v>
      </c>
      <c r="AM55" s="119" t="s">
        <v>2</v>
      </c>
      <c r="AN55" s="92">
        <f>AN54+AL55</f>
        <v>0</v>
      </c>
      <c r="AO55" s="92"/>
      <c r="AP55" s="92"/>
      <c r="AQ55" s="92" t="s">
        <v>1</v>
      </c>
      <c r="AR55" s="117">
        <f>IF(AT52&lt;0,0,IF($AX$50="S",VLOOKUP($AZ$52,$AW$7:$BA$14,3,TRUE),VLOOKUP($AZ$52,$AW$21:$BA$28,3,TRUE)))</f>
        <v>0</v>
      </c>
      <c r="AS55" s="119" t="s">
        <v>2</v>
      </c>
      <c r="AT55" s="92">
        <f>AT54+AR55</f>
        <v>0</v>
      </c>
      <c r="AU55" s="92"/>
      <c r="AW55" s="92" t="s">
        <v>1</v>
      </c>
      <c r="AX55" s="117">
        <f>IF(AZ52&lt;0,0,IF($AX$50="S",VLOOKUP($AZ$52,$AW$7:$BA$14,3,TRUE),VLOOKUP($AZ$52,$AW$21:$BA$28,3,TRUE)))</f>
        <v>0</v>
      </c>
      <c r="AY55" s="119" t="s">
        <v>2</v>
      </c>
      <c r="AZ55" s="92">
        <f>AZ54+AX55</f>
        <v>0</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IF(CD52&lt;0,0,IF($CB$50="S",VLOOKUP($CD$52,$CA$7:$CE$14,3,TRUE),VLOOKUP($CD$52,$CA$21:$CE$28,3,TRUE)))</f>
        <v>#REF!</v>
      </c>
      <c r="CC55" s="119" t="s">
        <v>2</v>
      </c>
      <c r="CD55" s="92" t="e">
        <f>CD54+CB55</f>
        <v>#REF!</v>
      </c>
      <c r="CE55" s="92"/>
      <c r="CG55" s="92" t="s">
        <v>1</v>
      </c>
      <c r="CH55" s="117" t="e">
        <f>IF(CJ52&lt;0,0,IF($CH$50="S",VLOOKUP($CJ$52,$CG$7:$CK$14,3,TRUE),VLOOKUP($CJ$52,$CG$21:$CK$28,3,TRUE)))</f>
        <v>#REF!</v>
      </c>
      <c r="CI55" s="119" t="s">
        <v>2</v>
      </c>
      <c r="CJ55" s="92" t="e">
        <f>CJ54+CH55</f>
        <v>#REF!</v>
      </c>
      <c r="CK55" s="92"/>
      <c r="CM55" s="92" t="s">
        <v>1</v>
      </c>
      <c r="CN55" s="117" t="e">
        <f>IF(CP52&lt;0,0,IF($CN$50="S",VLOOKUP($CP$52,$CM$7:$CQ$13,3,TRUE),VLOOKUP($CP$52,$CM$21:$CQ$27,3,TRUE)))</f>
        <v>#REF!</v>
      </c>
      <c r="CO55" s="119" t="s">
        <v>2</v>
      </c>
      <c r="CP55" s="92" t="e">
        <f>CP54+CN55</f>
        <v>#REF!</v>
      </c>
      <c r="CR55" s="83"/>
      <c r="CS55" s="92" t="s">
        <v>1</v>
      </c>
      <c r="CT55" s="117">
        <f>IF($CT$50="S",VLOOKUP($CV$52,$CS$7:$CW$13,3,TRUE),VLOOKUP($CV$52,$CS$21:$CW$27,3,TRUE))</f>
        <v>110016.5</v>
      </c>
      <c r="CU55" s="119" t="s">
        <v>2</v>
      </c>
      <c r="CV55" s="92">
        <f>CV54+CT55</f>
        <v>184916.67499999999</v>
      </c>
      <c r="CY55" s="92" t="s">
        <v>1</v>
      </c>
      <c r="CZ55" s="117">
        <f>IF($CZ$50="S",VLOOKUP($DB$52,$CY$7:$DC$15,3,TRUE),VLOOKUP($DB$52,$CY$21:$DC$29,3,TRUE))</f>
        <v>1075</v>
      </c>
      <c r="DA55" s="119" t="s">
        <v>2</v>
      </c>
      <c r="DB55" s="92">
        <f>DB54+CZ55</f>
        <v>4570.8130000000001</v>
      </c>
      <c r="DE55" s="92" t="s">
        <v>1</v>
      </c>
      <c r="DF55" s="117">
        <f>IF($DF$50="S",VLOOKUP($DH$52,$DE$7:$DI$15,3,TRUE),VLOOKUP($DH$52,$DE$21:$DI$29,3,TRUE))</f>
        <v>437.5</v>
      </c>
      <c r="DG55" s="119" t="s">
        <v>2</v>
      </c>
      <c r="DH55" s="92">
        <f>DH54+DF55</f>
        <v>5108.0559999999996</v>
      </c>
      <c r="DK55" s="92" t="s">
        <v>6</v>
      </c>
      <c r="DL55" s="120">
        <v>0.39500000000000002</v>
      </c>
      <c r="DO55" s="92"/>
      <c r="DP55" s="92"/>
      <c r="DQ55" s="92" t="s">
        <v>6</v>
      </c>
      <c r="DR55" s="120">
        <v>0.39500000000000002</v>
      </c>
      <c r="DU55"/>
      <c r="DV55"/>
      <c r="DW55" s="92" t="s">
        <v>6</v>
      </c>
      <c r="DX55" s="120">
        <v>0.39500000000000002</v>
      </c>
      <c r="DY55" s="92"/>
      <c r="DZ55" s="92"/>
      <c r="EA55" s="92"/>
      <c r="EB55" s="92"/>
      <c r="EC55" s="92" t="s">
        <v>6</v>
      </c>
      <c r="ED55" s="120">
        <v>0.39500000000000002</v>
      </c>
      <c r="EE55" s="92"/>
      <c r="EF55" s="92"/>
    </row>
    <row r="56" spans="1:137"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t="e">
        <f>AB55/AA56</f>
        <v>#REF!</v>
      </c>
      <c r="AA56" s="113">
        <v>52</v>
      </c>
      <c r="AB56" s="92"/>
      <c r="AC56" s="92"/>
      <c r="AD56" s="92"/>
      <c r="AE56" s="92" t="s">
        <v>7</v>
      </c>
      <c r="AF56" s="92" t="e">
        <f>AH55/AG56</f>
        <v>#REF!</v>
      </c>
      <c r="AG56" s="113">
        <v>52</v>
      </c>
      <c r="AH56" s="92"/>
      <c r="AI56" s="92"/>
      <c r="AK56" s="92" t="s">
        <v>7</v>
      </c>
      <c r="AL56" s="92">
        <f>AN55/AM56</f>
        <v>0</v>
      </c>
      <c r="AM56" s="113">
        <v>52</v>
      </c>
      <c r="AN56" s="92"/>
      <c r="AO56" s="92"/>
      <c r="AP56" s="92"/>
      <c r="AQ56" s="92" t="s">
        <v>7</v>
      </c>
      <c r="AR56" s="92">
        <f>AT55/AS56</f>
        <v>0</v>
      </c>
      <c r="AS56" s="113">
        <v>52</v>
      </c>
      <c r="AT56" s="92"/>
      <c r="AU56" s="92"/>
      <c r="AW56" s="92" t="s">
        <v>7</v>
      </c>
      <c r="AX56" s="92">
        <f>AZ55/AY56</f>
        <v>0</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D56" s="92"/>
      <c r="CE56" s="92"/>
      <c r="CG56" s="92" t="s">
        <v>7</v>
      </c>
      <c r="CH56" s="92" t="e">
        <f>CJ55/CI56</f>
        <v>#REF!</v>
      </c>
      <c r="CI56" s="113">
        <v>52</v>
      </c>
      <c r="CJ56" s="92"/>
      <c r="CK56" s="92"/>
      <c r="CM56" s="92" t="s">
        <v>7</v>
      </c>
      <c r="CN56" s="92" t="e">
        <f>CP55/CO56</f>
        <v>#REF!</v>
      </c>
      <c r="CO56" s="113">
        <v>52</v>
      </c>
      <c r="CR56" s="83"/>
      <c r="CS56" s="92" t="s">
        <v>7</v>
      </c>
      <c r="CT56" s="92">
        <f>CV55/CU56</f>
        <v>3556.0899038461534</v>
      </c>
      <c r="CU56" s="113">
        <v>52</v>
      </c>
      <c r="CY56" s="92" t="s">
        <v>7</v>
      </c>
      <c r="CZ56" s="92">
        <f>DB55/DA56</f>
        <v>87.90025</v>
      </c>
      <c r="DA56" s="113">
        <v>52</v>
      </c>
      <c r="DE56" s="92" t="s">
        <v>7</v>
      </c>
      <c r="DF56" s="92">
        <f>DH55/DG56</f>
        <v>98.231846153846149</v>
      </c>
      <c r="DG56" s="113">
        <v>52</v>
      </c>
      <c r="DK56" s="92" t="s">
        <v>8</v>
      </c>
      <c r="DL56" s="92">
        <f>DL54*DL55</f>
        <v>1.8418703703703916E-2</v>
      </c>
      <c r="DO56" s="92"/>
      <c r="DP56" s="92"/>
      <c r="DQ56" s="92" t="s">
        <v>8</v>
      </c>
      <c r="DR56" s="92">
        <f>DR54*DR55</f>
        <v>11.356381666666667</v>
      </c>
      <c r="DU56"/>
      <c r="DV56"/>
      <c r="DW56" s="92" t="s">
        <v>8</v>
      </c>
      <c r="DX56" s="92">
        <f>DX54*DX55</f>
        <v>10.495484230769229</v>
      </c>
      <c r="DY56" s="92"/>
      <c r="DZ56" s="92"/>
      <c r="EA56" s="92"/>
      <c r="EB56" s="92"/>
      <c r="EC56" s="92" t="s">
        <v>8</v>
      </c>
      <c r="ED56" s="92">
        <f>ED54*ED55</f>
        <v>10.495484230769229</v>
      </c>
      <c r="EE56" s="92"/>
      <c r="EF56" s="92"/>
    </row>
    <row r="57" spans="1:137"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t="e">
        <f>'2020-FORM GAO-70a'!#REF!</f>
        <v>#REF!</v>
      </c>
      <c r="AA57" s="92"/>
      <c r="AB57" s="92"/>
      <c r="AC57" s="92"/>
      <c r="AD57" s="92"/>
      <c r="AE57" s="92" t="s">
        <v>9</v>
      </c>
      <c r="AF57" s="112" t="e">
        <f>'2020-FORM GAO-70a'!#REF!</f>
        <v>#REF!</v>
      </c>
      <c r="AG57" s="92"/>
      <c r="AH57" s="92"/>
      <c r="AI57" s="92"/>
      <c r="AK57" s="92" t="s">
        <v>9</v>
      </c>
      <c r="AL57" s="112">
        <f>'2020-FORM GAO-70a'!D12</f>
        <v>0</v>
      </c>
      <c r="AM57" s="92"/>
      <c r="AN57" s="92"/>
      <c r="AO57" s="92"/>
      <c r="AP57" s="92"/>
      <c r="AQ57" s="92" t="s">
        <v>9</v>
      </c>
      <c r="AR57" s="112">
        <f>'2020-FORM GAO-70a'!J14</f>
        <v>0</v>
      </c>
      <c r="AS57" s="92"/>
      <c r="AT57" s="92"/>
      <c r="AU57" s="92"/>
      <c r="AW57" s="92" t="s">
        <v>9</v>
      </c>
      <c r="AX57" s="112">
        <f>'2019-FORM GAO-70a'!D12</f>
        <v>0</v>
      </c>
      <c r="AY57" s="92"/>
      <c r="AZ57" s="92"/>
      <c r="BA57" s="92"/>
      <c r="BC57" s="92" t="s">
        <v>9</v>
      </c>
      <c r="BD57" s="112" t="e">
        <f>#REF!</f>
        <v>#REF!</v>
      </c>
      <c r="BE57" s="92"/>
      <c r="BF57" s="92"/>
      <c r="BG57" s="92"/>
      <c r="BI57" s="92" t="s">
        <v>9</v>
      </c>
      <c r="BJ57" s="112" t="e">
        <f>#REF!</f>
        <v>#REF!</v>
      </c>
      <c r="BK57" s="92"/>
      <c r="BL57" s="92"/>
      <c r="BM57" s="92"/>
      <c r="BO57" s="92" t="s">
        <v>9</v>
      </c>
      <c r="BP57" s="112" t="e">
        <f>#REF!</f>
        <v>#REF!</v>
      </c>
      <c r="BQ57" s="92"/>
      <c r="BR57" s="92"/>
      <c r="BS57" s="92"/>
      <c r="BU57" s="92" t="s">
        <v>9</v>
      </c>
      <c r="BV57" s="112" t="e">
        <f>#REF!</f>
        <v>#REF!</v>
      </c>
      <c r="BW57" s="92"/>
      <c r="BX57" s="92"/>
      <c r="BY57" s="92"/>
      <c r="CA57" s="92" t="s">
        <v>9</v>
      </c>
      <c r="CB57" s="112" t="e">
        <f>#REF!</f>
        <v>#REF!</v>
      </c>
      <c r="CC57" s="92"/>
      <c r="CD57" s="92"/>
      <c r="CE57" s="92"/>
      <c r="CG57" s="92" t="s">
        <v>9</v>
      </c>
      <c r="CH57" s="112" t="e">
        <f>#REF!</f>
        <v>#REF!</v>
      </c>
      <c r="CI57" s="92"/>
      <c r="CJ57" s="92"/>
      <c r="CK57" s="92"/>
      <c r="CM57" s="92" t="s">
        <v>9</v>
      </c>
      <c r="CN57" s="112" t="e">
        <f>#REF!</f>
        <v>#REF!</v>
      </c>
      <c r="CR57" s="83"/>
      <c r="CS57" s="92" t="s">
        <v>9</v>
      </c>
      <c r="CT57" s="112">
        <v>25</v>
      </c>
      <c r="CY57" s="92" t="s">
        <v>9</v>
      </c>
      <c r="CZ57" s="112">
        <v>25</v>
      </c>
      <c r="DE57" s="92" t="s">
        <v>10</v>
      </c>
      <c r="DF57" s="112">
        <v>0</v>
      </c>
      <c r="DO57" s="92"/>
      <c r="DP57" s="92"/>
      <c r="DQ57" s="92"/>
      <c r="DR57" s="92"/>
      <c r="DU57"/>
      <c r="DV57"/>
      <c r="DY57" s="92"/>
      <c r="DZ57" s="92"/>
      <c r="EA57" s="92"/>
      <c r="EB57" s="92"/>
    </row>
    <row r="58" spans="1:137"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t="e">
        <f>ROUND((Z56*2)+Z57,2)</f>
        <v>#REF!</v>
      </c>
      <c r="AA58" s="92"/>
      <c r="AB58" s="92"/>
      <c r="AC58" s="92"/>
      <c r="AD58" s="92"/>
      <c r="AE58" s="150" t="s">
        <v>5</v>
      </c>
      <c r="AF58" s="160" t="e">
        <f>ROUND((AF56*2)+AF57,2)</f>
        <v>#REF!</v>
      </c>
      <c r="AG58" s="92"/>
      <c r="AH58" s="92"/>
      <c r="AI58" s="92"/>
      <c r="AK58" s="150" t="s">
        <v>5</v>
      </c>
      <c r="AL58" s="160">
        <f>ROUND((AL56*2)+AL57,2)</f>
        <v>0</v>
      </c>
      <c r="AM58" s="92"/>
      <c r="AN58" s="92"/>
      <c r="AO58" s="92"/>
      <c r="AP58" s="92"/>
      <c r="AQ58" s="150" t="s">
        <v>5</v>
      </c>
      <c r="AR58" s="160">
        <f>ROUND((AR56*2)+AR57,2)</f>
        <v>0</v>
      </c>
      <c r="AS58" s="92"/>
      <c r="AT58" s="92"/>
      <c r="AU58" s="92"/>
      <c r="AW58" s="150" t="s">
        <v>5</v>
      </c>
      <c r="AX58" s="160">
        <f>ROUND((AX56*2)+AX57,2)</f>
        <v>0</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C58" s="92"/>
      <c r="CD58" s="92"/>
      <c r="CE58" s="92"/>
      <c r="CG58" s="150" t="s">
        <v>5</v>
      </c>
      <c r="CH58" s="160" t="e">
        <f>ROUND((CH56*2)+CH57,2)</f>
        <v>#REF!</v>
      </c>
      <c r="CI58" s="92"/>
      <c r="CJ58" s="92"/>
      <c r="CK58" s="92"/>
      <c r="CM58" s="150" t="s">
        <v>5</v>
      </c>
      <c r="CN58" s="160" t="e">
        <f>ROUND((CN56*2)+CN57,2)</f>
        <v>#REF!</v>
      </c>
      <c r="CR58" s="83"/>
      <c r="CS58" s="136" t="s">
        <v>5</v>
      </c>
      <c r="CT58" s="136">
        <f>CT56*2+CT57</f>
        <v>7137.1798076923069</v>
      </c>
      <c r="CY58" s="92" t="s">
        <v>5</v>
      </c>
      <c r="CZ58" s="92">
        <f>CZ56*2+CZ57</f>
        <v>200.8005</v>
      </c>
      <c r="DE58" s="92" t="s">
        <v>5</v>
      </c>
      <c r="DF58" s="92">
        <f>SUM(DF56*2)+DF57</f>
        <v>196.4636923076923</v>
      </c>
      <c r="DO58" s="92"/>
      <c r="DP58" s="92"/>
      <c r="DQ58" s="92"/>
      <c r="DR58" s="92"/>
      <c r="DU58"/>
      <c r="DV58"/>
      <c r="DY58" s="92"/>
      <c r="DZ58" s="92"/>
      <c r="EA58" s="92"/>
      <c r="EB58" s="92"/>
    </row>
    <row r="59" spans="1:137"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t="e">
        <f>'2020-FORM GAO-70a'!#REF!</f>
        <v>#REF!</v>
      </c>
      <c r="AA59" s="92"/>
      <c r="AB59" s="92"/>
      <c r="AC59" s="92"/>
      <c r="AD59" s="92"/>
      <c r="AE59" s="92" t="s">
        <v>6</v>
      </c>
      <c r="AF59" s="121" t="e">
        <f>'2020-FORM GAO-70a'!#REF!</f>
        <v>#REF!</v>
      </c>
      <c r="AG59" s="92"/>
      <c r="AH59" s="92"/>
      <c r="AI59" s="92"/>
      <c r="AK59" s="92" t="s">
        <v>6</v>
      </c>
      <c r="AL59" s="121">
        <f>'2020-FORM GAO-70a'!F9</f>
        <v>0</v>
      </c>
      <c r="AM59" s="92"/>
      <c r="AN59" s="92"/>
      <c r="AO59" s="92"/>
      <c r="AP59" s="92"/>
      <c r="AQ59" s="92" t="s">
        <v>6</v>
      </c>
      <c r="AR59" s="121">
        <f>'2020-FORM GAO-70a'!L9</f>
        <v>0</v>
      </c>
      <c r="AS59" s="92"/>
      <c r="AT59" s="92"/>
      <c r="AU59" s="92"/>
      <c r="AW59" s="92" t="s">
        <v>6</v>
      </c>
      <c r="AX59" s="121">
        <f>'2019-FORM GAO-70a'!F9</f>
        <v>0</v>
      </c>
      <c r="AY59" s="92"/>
      <c r="AZ59" s="92"/>
      <c r="BA59" s="92"/>
      <c r="BC59" s="92" t="s">
        <v>6</v>
      </c>
      <c r="BD59" s="121" t="e">
        <f>#REF!</f>
        <v>#REF!</v>
      </c>
      <c r="BE59" s="92"/>
      <c r="BF59" s="92"/>
      <c r="BG59" s="92"/>
      <c r="BI59" s="92" t="s">
        <v>6</v>
      </c>
      <c r="BJ59" s="121" t="e">
        <f>#REF!</f>
        <v>#REF!</v>
      </c>
      <c r="BK59" s="92"/>
      <c r="BL59" s="92"/>
      <c r="BM59" s="92"/>
      <c r="BO59" s="92" t="s">
        <v>6</v>
      </c>
      <c r="BP59" s="121" t="e">
        <f>#REF!</f>
        <v>#REF!</v>
      </c>
      <c r="BQ59" s="92"/>
      <c r="BR59" s="92"/>
      <c r="BS59" s="92"/>
      <c r="BU59" s="92" t="s">
        <v>6</v>
      </c>
      <c r="BV59" s="121" t="e">
        <f>#REF!</f>
        <v>#REF!</v>
      </c>
      <c r="BW59" s="92"/>
      <c r="BX59" s="92"/>
      <c r="BY59" s="92"/>
      <c r="CA59" s="92" t="s">
        <v>6</v>
      </c>
      <c r="CB59" s="121" t="e">
        <f>#REF!</f>
        <v>#REF!</v>
      </c>
      <c r="CC59" s="92"/>
      <c r="CD59" s="92"/>
      <c r="CE59" s="92"/>
      <c r="CG59" s="92" t="s">
        <v>6</v>
      </c>
      <c r="CH59" s="121" t="e">
        <f>#REF!</f>
        <v>#REF!</v>
      </c>
      <c r="CI59" s="92"/>
      <c r="CJ59" s="92"/>
      <c r="CK59" s="92"/>
      <c r="CM59" s="92" t="s">
        <v>6</v>
      </c>
      <c r="CN59" s="121" t="e">
        <f>#REF!</f>
        <v>#REF!</v>
      </c>
      <c r="CR59" s="83"/>
      <c r="CS59" s="92" t="s">
        <v>6</v>
      </c>
      <c r="CT59" s="121">
        <v>5.0999999999999997E-2</v>
      </c>
      <c r="CY59" s="92" t="s">
        <v>6</v>
      </c>
      <c r="CZ59" s="121">
        <v>4.2000000000000003E-2</v>
      </c>
      <c r="DE59" s="92" t="s">
        <v>6</v>
      </c>
      <c r="DF59" s="120">
        <v>0.39500000000000002</v>
      </c>
      <c r="DO59" s="92"/>
      <c r="DP59" s="92"/>
      <c r="DQ59" s="92"/>
      <c r="DR59" s="92"/>
      <c r="DU59"/>
      <c r="DV59"/>
      <c r="DY59" s="92"/>
      <c r="DZ59" s="92"/>
      <c r="EA59" s="92"/>
      <c r="EB59" s="92"/>
    </row>
    <row r="60" spans="1:137"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t="e">
        <f>'2020-FORM GAO-70a'!#REF!</f>
        <v>#REF!</v>
      </c>
      <c r="AA60" s="92"/>
      <c r="AB60" s="92"/>
      <c r="AC60" s="92"/>
      <c r="AD60" s="92"/>
      <c r="AE60" s="92" t="s">
        <v>11</v>
      </c>
      <c r="AF60" s="121" t="e">
        <f>'2020-FORM GAO-70a'!#REF!</f>
        <v>#REF!</v>
      </c>
      <c r="AG60" s="92"/>
      <c r="AH60" s="92"/>
      <c r="AI60" s="92"/>
      <c r="AK60" s="92" t="s">
        <v>11</v>
      </c>
      <c r="AL60" s="121">
        <f>'2020-FORM GAO-70a'!F11</f>
        <v>0</v>
      </c>
      <c r="AM60" s="92"/>
      <c r="AN60" s="92"/>
      <c r="AO60" s="92"/>
      <c r="AP60" s="92"/>
      <c r="AQ60" s="92" t="s">
        <v>11</v>
      </c>
      <c r="AR60" s="121">
        <f>'2020-FORM GAO-70a'!L11</f>
        <v>0</v>
      </c>
      <c r="AS60" s="92"/>
      <c r="AT60" s="92"/>
      <c r="AU60" s="92"/>
      <c r="AW60" s="92" t="s">
        <v>11</v>
      </c>
      <c r="AX60" s="121">
        <f>'2019-FORM GAO-70a'!F11</f>
        <v>0</v>
      </c>
      <c r="AY60" s="92"/>
      <c r="AZ60" s="92"/>
      <c r="BA60" s="92"/>
      <c r="BC60" s="92" t="s">
        <v>11</v>
      </c>
      <c r="BD60" s="121" t="e">
        <f>#REF!</f>
        <v>#REF!</v>
      </c>
      <c r="BE60" s="92"/>
      <c r="BF60" s="92"/>
      <c r="BG60" s="92"/>
      <c r="BI60" s="92" t="s">
        <v>11</v>
      </c>
      <c r="BJ60" s="121" t="e">
        <f>#REF!</f>
        <v>#REF!</v>
      </c>
      <c r="BK60" s="92"/>
      <c r="BL60" s="92"/>
      <c r="BM60" s="92"/>
      <c r="BO60" s="92" t="s">
        <v>11</v>
      </c>
      <c r="BP60" s="121" t="e">
        <f>#REF!</f>
        <v>#REF!</v>
      </c>
      <c r="BQ60" s="92"/>
      <c r="BR60" s="92"/>
      <c r="BS60" s="92"/>
      <c r="BU60" s="92" t="s">
        <v>11</v>
      </c>
      <c r="BV60" s="121" t="e">
        <f>#REF!</f>
        <v>#REF!</v>
      </c>
      <c r="BW60" s="92"/>
      <c r="BX60" s="92"/>
      <c r="BY60" s="92"/>
      <c r="CA60" s="92" t="s">
        <v>11</v>
      </c>
      <c r="CB60" s="121" t="e">
        <f>#REF!</f>
        <v>#REF!</v>
      </c>
      <c r="CC60" s="92"/>
      <c r="CD60" s="92"/>
      <c r="CE60" s="92"/>
      <c r="CG60" s="92" t="s">
        <v>11</v>
      </c>
      <c r="CH60" s="121" t="e">
        <f>#REF!</f>
        <v>#REF!</v>
      </c>
      <c r="CI60" s="92"/>
      <c r="CJ60" s="92"/>
      <c r="CK60" s="92"/>
      <c r="CM60" s="92" t="s">
        <v>11</v>
      </c>
      <c r="CN60" s="121" t="e">
        <f>#REF!</f>
        <v>#REF!</v>
      </c>
      <c r="CR60" s="83"/>
      <c r="CS60" s="92" t="s">
        <v>11</v>
      </c>
      <c r="CT60" s="121">
        <v>0</v>
      </c>
      <c r="CY60" s="92" t="s">
        <v>11</v>
      </c>
      <c r="CZ60" s="121">
        <v>3</v>
      </c>
      <c r="DE60" s="92" t="s">
        <v>8</v>
      </c>
      <c r="DF60" s="92">
        <f>DF58*DF59</f>
        <v>77.603158461538456</v>
      </c>
      <c r="DO60" s="92"/>
      <c r="DP60" s="92"/>
      <c r="DQ60" s="92"/>
      <c r="DR60" s="92"/>
      <c r="DU60"/>
      <c r="DV60"/>
      <c r="DY60" s="92"/>
      <c r="DZ60" s="92"/>
      <c r="EA60" s="92"/>
      <c r="EB60" s="92"/>
    </row>
    <row r="61" spans="1:137"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t="e">
        <f>ROUND(((AB49*Z59)/26)+Z60,2)</f>
        <v>#REF!</v>
      </c>
      <c r="AA61" s="92"/>
      <c r="AB61" s="92"/>
      <c r="AC61" s="92"/>
      <c r="AD61" s="92"/>
      <c r="AE61" s="159" t="s">
        <v>8</v>
      </c>
      <c r="AF61" s="159" t="e">
        <f>ROUND(((AH49*AF59)/26)+AF60,2)</f>
        <v>#REF!</v>
      </c>
      <c r="AG61" s="92"/>
      <c r="AH61" s="92"/>
      <c r="AI61" s="92"/>
      <c r="AK61" s="159" t="s">
        <v>8</v>
      </c>
      <c r="AL61" s="159">
        <f>ROUND(((AN49*AL59)/26)+AL60,2)</f>
        <v>0</v>
      </c>
      <c r="AM61" s="92"/>
      <c r="AN61" s="92"/>
      <c r="AO61" s="92"/>
      <c r="AP61" s="92"/>
      <c r="AQ61" s="159" t="s">
        <v>8</v>
      </c>
      <c r="AR61" s="159">
        <f>ROUND(((AT49*AR59)/26)+AR60,2)</f>
        <v>0</v>
      </c>
      <c r="AS61" s="92"/>
      <c r="AT61" s="92"/>
      <c r="AU61" s="92"/>
      <c r="AW61" s="159" t="s">
        <v>8</v>
      </c>
      <c r="AX61" s="159">
        <f>ROUND(((AZ49*AX59)/26)+AX60,2)</f>
        <v>0</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C61" s="92"/>
      <c r="CD61" s="92"/>
      <c r="CE61" s="92"/>
      <c r="CG61" s="159" t="s">
        <v>8</v>
      </c>
      <c r="CH61" s="159" t="e">
        <f>ROUND(((CJ49*CH59)/26)+CH60,2)</f>
        <v>#REF!</v>
      </c>
      <c r="CI61" s="92"/>
      <c r="CJ61" s="92"/>
      <c r="CK61" s="92"/>
      <c r="CM61" s="159" t="s">
        <v>8</v>
      </c>
      <c r="CN61" s="159" t="e">
        <f>ROUND(((CP49*CN59)/26)+CN60,2)</f>
        <v>#REF!</v>
      </c>
      <c r="CR61" s="83"/>
      <c r="CS61" s="136" t="s">
        <v>8</v>
      </c>
      <c r="CT61" s="136">
        <f>CV49*CT59/26+CT60</f>
        <v>765.98175000000003</v>
      </c>
      <c r="CY61" s="92" t="s">
        <v>8</v>
      </c>
      <c r="CZ61" s="92">
        <f>DB49*CZ59/26+CZ60</f>
        <v>80.224140000000006</v>
      </c>
      <c r="DO61" s="92"/>
      <c r="DP61" s="92"/>
      <c r="DQ61" s="92"/>
      <c r="DR61" s="92"/>
      <c r="DU61"/>
      <c r="DV61"/>
      <c r="DY61" s="92"/>
      <c r="DZ61" s="92"/>
      <c r="EA61" s="92"/>
      <c r="EB61" s="92"/>
    </row>
    <row r="62" spans="1:137"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P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0"/>
      <c r="CH62" s="300"/>
      <c r="CI62" s="154"/>
      <c r="CJ62" s="154"/>
      <c r="CK62" s="154"/>
      <c r="CM62" s="300"/>
      <c r="CN62" s="300"/>
      <c r="CO62" s="154"/>
      <c r="CP62" s="154"/>
      <c r="CQ62" s="154"/>
      <c r="CS62" s="301"/>
      <c r="CT62" s="301"/>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Y62" s="154"/>
      <c r="DZ62" s="154"/>
      <c r="EA62" s="154"/>
      <c r="EB62" s="154"/>
    </row>
    <row r="63" spans="1:137" x14ac:dyDescent="0.2">
      <c r="A63" s="299" t="s">
        <v>1981</v>
      </c>
      <c r="B63" s="316">
        <f>'2024-FORM GAO-70a'!D7</f>
        <v>0</v>
      </c>
      <c r="C63" s="315">
        <f>IF(B63="M",12900,8600)</f>
        <v>8600</v>
      </c>
      <c r="D63" s="315">
        <v>8600</v>
      </c>
      <c r="E63" s="92"/>
      <c r="F63" s="92"/>
      <c r="G63" s="299"/>
      <c r="H63" s="299"/>
      <c r="I63" s="92"/>
      <c r="J63" s="92"/>
      <c r="K63" s="92"/>
      <c r="M63" s="299" t="s">
        <v>1981</v>
      </c>
      <c r="N63" s="316" t="str">
        <f>'2022-FORM GAO-70a'!D7</f>
        <v>M</v>
      </c>
      <c r="O63" s="315">
        <f>IF($N$63="M",12900,8600)</f>
        <v>12900</v>
      </c>
      <c r="P63" s="315">
        <v>8600</v>
      </c>
      <c r="Q63" s="92"/>
      <c r="R63" s="92"/>
      <c r="S63" s="299"/>
      <c r="T63" s="299"/>
      <c r="U63" s="92"/>
      <c r="V63" s="92"/>
      <c r="W63" s="92"/>
      <c r="Y63" s="299" t="s">
        <v>1925</v>
      </c>
      <c r="Z63" s="316">
        <f>'2021-FORM GAO-70a'!D7</f>
        <v>0</v>
      </c>
      <c r="AA63" s="315">
        <f>IF($Z$63="M",12900,8600)</f>
        <v>8600</v>
      </c>
      <c r="AB63" s="315">
        <v>8600</v>
      </c>
      <c r="AC63" s="92"/>
      <c r="AD63" s="92"/>
      <c r="AE63" s="299"/>
      <c r="AF63" s="299"/>
      <c r="AG63" s="92"/>
      <c r="AH63" s="92"/>
      <c r="AI63" s="92"/>
      <c r="AK63" s="299" t="s">
        <v>1925</v>
      </c>
      <c r="AL63" s="316">
        <f>'2020-FORM GAO-70a'!D7</f>
        <v>0</v>
      </c>
      <c r="AM63" s="315">
        <f>IF($AL$63="M",12900,8600)</f>
        <v>8600</v>
      </c>
      <c r="AN63" s="315">
        <v>8600</v>
      </c>
      <c r="AO63" s="92"/>
      <c r="AP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C63" s="92"/>
      <c r="CD63" s="92"/>
      <c r="CE63" s="92"/>
      <c r="CG63" s="299"/>
      <c r="CH63" s="299"/>
      <c r="CI63" s="92"/>
      <c r="CJ63" s="92"/>
      <c r="CK63" s="92"/>
      <c r="CM63" s="299"/>
      <c r="CN63" s="299"/>
      <c r="CR63" s="83"/>
      <c r="CS63" s="116"/>
      <c r="CT63" s="116"/>
      <c r="DO63" s="92"/>
      <c r="DP63" s="92"/>
      <c r="DQ63" s="92"/>
      <c r="DR63" s="92"/>
      <c r="DU63"/>
      <c r="DV63"/>
      <c r="DY63" s="92"/>
      <c r="DZ63" s="92"/>
      <c r="EA63" s="92"/>
      <c r="EB63" s="92"/>
    </row>
    <row r="64" spans="1:137" x14ac:dyDescent="0.2">
      <c r="A64" s="299" t="s">
        <v>2592</v>
      </c>
      <c r="B64" s="316">
        <f>'2024-FORM GAO-70a'!D8</f>
        <v>0</v>
      </c>
      <c r="C64" s="92"/>
      <c r="D64" s="92"/>
      <c r="E64" s="92"/>
      <c r="F64" s="92"/>
      <c r="G64" s="299"/>
      <c r="H64" s="299"/>
      <c r="I64" s="92"/>
      <c r="J64" s="92"/>
      <c r="K64" s="92"/>
      <c r="M64" s="299" t="s">
        <v>2592</v>
      </c>
      <c r="N64" s="316" t="str">
        <f>'2022-FORM GAO-70a'!D8</f>
        <v>N</v>
      </c>
      <c r="O64" s="92"/>
      <c r="P64" s="92"/>
      <c r="Q64" s="92"/>
      <c r="R64" s="92"/>
      <c r="S64" s="299"/>
      <c r="T64" s="299"/>
      <c r="U64" s="92"/>
      <c r="V64" s="92"/>
      <c r="W64" s="92"/>
      <c r="Y64" s="299" t="s">
        <v>1926</v>
      </c>
      <c r="Z64" s="316">
        <f>'2021-FORM GAO-70a'!D8</f>
        <v>0</v>
      </c>
      <c r="AA64" s="92"/>
      <c r="AB64" s="92"/>
      <c r="AC64" s="92"/>
      <c r="AD64" s="92"/>
      <c r="AE64" s="299"/>
      <c r="AF64" s="299"/>
      <c r="AG64" s="92"/>
      <c r="AH64" s="92"/>
      <c r="AI64" s="92"/>
      <c r="AK64" s="299" t="s">
        <v>1926</v>
      </c>
      <c r="AL64" s="316">
        <f>'2020-FORM GAO-70a'!D8</f>
        <v>0</v>
      </c>
      <c r="AM64" s="92"/>
      <c r="AN64" s="92"/>
      <c r="AO64" s="92"/>
      <c r="AP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C64" s="92"/>
      <c r="CD64" s="92"/>
      <c r="CE64" s="92"/>
      <c r="CG64" s="299"/>
      <c r="CH64" s="299"/>
      <c r="CI64" s="92"/>
      <c r="CJ64" s="92"/>
      <c r="CK64" s="92"/>
      <c r="CM64" s="299"/>
      <c r="CN64" s="299"/>
      <c r="CR64" s="83"/>
      <c r="CS64" s="116"/>
      <c r="CT64" s="116"/>
      <c r="DO64" s="92"/>
      <c r="DP64" s="92"/>
      <c r="DQ64" s="92"/>
      <c r="DR64" s="92"/>
      <c r="DU64"/>
      <c r="DV64"/>
      <c r="DY64" s="92"/>
      <c r="DZ64" s="92"/>
      <c r="EA64" s="92"/>
      <c r="EB64" s="92"/>
    </row>
    <row r="65" spans="1:132" x14ac:dyDescent="0.2">
      <c r="A65" s="299" t="s">
        <v>1927</v>
      </c>
      <c r="B65" s="317">
        <f>'2024-FORM GAO-70a'!D14</f>
        <v>0</v>
      </c>
      <c r="C65" s="92"/>
      <c r="D65" s="92"/>
      <c r="E65" s="92"/>
      <c r="F65" s="92"/>
      <c r="G65" s="299"/>
      <c r="H65" s="299"/>
      <c r="I65" s="92"/>
      <c r="J65" s="92"/>
      <c r="K65" s="92"/>
      <c r="M65" s="299" t="s">
        <v>1927</v>
      </c>
      <c r="N65" s="317">
        <f>'2022-FORM GAO-70a'!D14</f>
        <v>0</v>
      </c>
      <c r="O65" s="92"/>
      <c r="P65" s="92"/>
      <c r="Q65" s="92"/>
      <c r="R65" s="92"/>
      <c r="S65" s="299"/>
      <c r="T65" s="299"/>
      <c r="U65" s="92"/>
      <c r="V65" s="92"/>
      <c r="W65" s="92"/>
      <c r="Y65" s="299" t="s">
        <v>1927</v>
      </c>
      <c r="Z65" s="317">
        <f>'2021-FORM GAO-70a'!D14</f>
        <v>0</v>
      </c>
      <c r="AA65" s="92"/>
      <c r="AB65" s="92"/>
      <c r="AC65" s="92"/>
      <c r="AD65" s="92"/>
      <c r="AE65" s="299"/>
      <c r="AF65" s="299"/>
      <c r="AG65" s="92"/>
      <c r="AH65" s="92"/>
      <c r="AI65" s="92"/>
      <c r="AK65" s="299" t="s">
        <v>1927</v>
      </c>
      <c r="AL65" s="317">
        <f>'2020-FORM GAO-70a'!D14</f>
        <v>0</v>
      </c>
      <c r="AM65" s="92"/>
      <c r="AN65" s="92"/>
      <c r="AO65" s="92"/>
      <c r="AP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C65" s="92"/>
      <c r="CD65" s="92"/>
      <c r="CE65" s="92"/>
      <c r="CG65" s="299"/>
      <c r="CH65" s="299"/>
      <c r="CI65" s="92"/>
      <c r="CJ65" s="92"/>
      <c r="CK65" s="92"/>
      <c r="CM65" s="299"/>
      <c r="CN65" s="299"/>
      <c r="CR65" s="83"/>
      <c r="CS65" s="116"/>
      <c r="CT65" s="116"/>
      <c r="DO65" s="92"/>
      <c r="DP65" s="92"/>
      <c r="DQ65" s="92"/>
      <c r="DR65" s="92"/>
      <c r="DU65"/>
      <c r="DV65"/>
      <c r="DY65" s="92"/>
      <c r="DZ65" s="92"/>
      <c r="EA65" s="92"/>
      <c r="EB65" s="92"/>
    </row>
    <row r="66" spans="1:132" x14ac:dyDescent="0.2">
      <c r="A66" s="311" t="s">
        <v>1944</v>
      </c>
      <c r="B66" s="318">
        <f>'2024-FORM GAO-70a'!D13</f>
        <v>0</v>
      </c>
      <c r="C66" s="92"/>
      <c r="D66" s="92"/>
      <c r="E66" s="92"/>
      <c r="F66" s="92"/>
      <c r="G66" s="92"/>
      <c r="H66" s="92"/>
      <c r="I66" s="92"/>
      <c r="J66" s="92"/>
      <c r="K66" s="92"/>
      <c r="M66" s="311" t="s">
        <v>1944</v>
      </c>
      <c r="N66" s="318">
        <f>'2022-FORM GAO-70a'!D13</f>
        <v>2022</v>
      </c>
      <c r="O66" s="92"/>
      <c r="P66" s="92"/>
      <c r="Q66" s="92"/>
      <c r="R66" s="92"/>
      <c r="S66" s="92"/>
      <c r="T66" s="92"/>
      <c r="U66" s="92"/>
      <c r="V66" s="92"/>
      <c r="W66" s="92"/>
      <c r="Y66" s="311" t="s">
        <v>1944</v>
      </c>
      <c r="Z66" s="318">
        <f>'2021-FORM GAO-70a'!D13</f>
        <v>0</v>
      </c>
      <c r="AA66" s="92"/>
      <c r="AB66" s="92"/>
      <c r="AC66" s="92"/>
      <c r="AD66" s="92"/>
      <c r="AE66" s="92"/>
      <c r="AF66" s="92"/>
      <c r="AG66" s="92"/>
      <c r="AH66" s="92"/>
      <c r="AI66" s="92"/>
      <c r="AK66" s="311" t="s">
        <v>1944</v>
      </c>
      <c r="AL66" s="318">
        <f>'2020-FORM GAO-70a'!D13</f>
        <v>0</v>
      </c>
      <c r="AM66" s="92"/>
      <c r="AN66" s="92"/>
      <c r="AO66" s="92"/>
      <c r="AP66" s="92"/>
      <c r="AQ66" s="92"/>
      <c r="AR66" s="92"/>
      <c r="AS66" s="92"/>
      <c r="AT66" s="92"/>
      <c r="AU66" s="92"/>
      <c r="AW66" s="92"/>
      <c r="AX66" s="92"/>
      <c r="AY66" s="92"/>
      <c r="AZ66" s="92"/>
      <c r="BA66" s="92"/>
      <c r="BC66" s="92"/>
      <c r="BD66" s="92"/>
      <c r="BE66" s="92"/>
      <c r="BF66" s="92"/>
      <c r="BG66" s="92"/>
      <c r="BI66" s="92"/>
      <c r="BJ66" s="92"/>
      <c r="BK66" s="92"/>
      <c r="BL66" s="92"/>
      <c r="BM66" s="92"/>
      <c r="BO66" s="92"/>
      <c r="BP66" s="92"/>
      <c r="BQ66" s="92"/>
      <c r="BR66" s="92"/>
      <c r="BS66" s="92"/>
      <c r="BU66" s="92"/>
      <c r="BV66" s="92"/>
      <c r="BW66" s="92"/>
      <c r="BX66" s="92"/>
      <c r="BY66" s="92"/>
      <c r="CA66" s="92"/>
      <c r="CB66" s="92"/>
      <c r="CC66" s="92"/>
      <c r="CD66" s="92"/>
      <c r="CE66" s="92"/>
      <c r="CG66" s="92"/>
      <c r="CH66" s="92"/>
      <c r="CI66" s="92"/>
      <c r="CJ66" s="92"/>
      <c r="CK66" s="92"/>
      <c r="CR66" s="83"/>
      <c r="DO66" s="92"/>
      <c r="DP66" s="92"/>
      <c r="DQ66" s="92"/>
      <c r="DR66" s="92"/>
      <c r="DU66"/>
      <c r="DV66"/>
      <c r="DY66" s="92"/>
      <c r="DZ66" s="92"/>
      <c r="EA66" s="92"/>
      <c r="EB66" s="92"/>
    </row>
    <row r="67" spans="1:132" x14ac:dyDescent="0.2">
      <c r="A67" s="311" t="s">
        <v>1967</v>
      </c>
      <c r="B67" s="319">
        <f>'2024-FORM GAO-70a'!F9</f>
        <v>0</v>
      </c>
      <c r="C67" s="92"/>
      <c r="D67" s="92"/>
      <c r="E67" s="92"/>
      <c r="F67" s="92"/>
      <c r="G67" s="92"/>
      <c r="H67" s="92"/>
      <c r="I67" s="92"/>
      <c r="J67" s="92"/>
      <c r="K67" s="92"/>
      <c r="M67" s="311" t="s">
        <v>1967</v>
      </c>
      <c r="N67" s="319">
        <f>'2022-FORM GAO-70a'!F9</f>
        <v>0</v>
      </c>
      <c r="O67" s="92"/>
      <c r="P67" s="92"/>
      <c r="Q67" s="92"/>
      <c r="R67" s="92"/>
      <c r="S67" s="92"/>
      <c r="T67" s="92"/>
      <c r="U67" s="92"/>
      <c r="V67" s="92"/>
      <c r="W67" s="92"/>
      <c r="Y67" s="311" t="s">
        <v>1967</v>
      </c>
      <c r="Z67" s="319">
        <f>'2021-FORM GAO-70a'!F9</f>
        <v>0</v>
      </c>
      <c r="AA67" s="92"/>
      <c r="AB67" s="92"/>
      <c r="AC67" s="92"/>
      <c r="AD67" s="92"/>
      <c r="AE67" s="92"/>
      <c r="AF67" s="92"/>
      <c r="AG67" s="92"/>
      <c r="AH67" s="92"/>
      <c r="AI67" s="92"/>
      <c r="AK67" s="311" t="s">
        <v>1967</v>
      </c>
      <c r="AL67" s="319">
        <f>'2020-FORM GAO-70a'!F9</f>
        <v>0</v>
      </c>
      <c r="AM67" s="92"/>
      <c r="AN67" s="92"/>
      <c r="AO67" s="92"/>
      <c r="AP67" s="92"/>
      <c r="AQ67" s="92"/>
      <c r="AR67" s="92"/>
      <c r="AS67" s="92"/>
      <c r="AT67" s="92"/>
      <c r="AU67" s="92"/>
      <c r="AW67" s="92"/>
      <c r="AX67" s="92"/>
      <c r="AY67" s="92"/>
      <c r="AZ67" s="92"/>
      <c r="BA67" s="92"/>
      <c r="BC67" s="92"/>
      <c r="BD67" s="92"/>
      <c r="BE67" s="92"/>
      <c r="BF67" s="92"/>
      <c r="BG67" s="92"/>
      <c r="BI67" s="92"/>
      <c r="BJ67" s="92"/>
      <c r="BK67" s="92"/>
      <c r="BL67" s="92"/>
      <c r="BM67" s="92"/>
      <c r="BO67" s="92"/>
      <c r="BP67" s="92"/>
      <c r="BQ67" s="92"/>
      <c r="BR67" s="92"/>
      <c r="BS67" s="92"/>
      <c r="BU67" s="92"/>
      <c r="BV67" s="92"/>
      <c r="BW67" s="92"/>
      <c r="BX67" s="92"/>
      <c r="BY67" s="92"/>
      <c r="CA67" s="92"/>
      <c r="CB67" s="92"/>
      <c r="CC67" s="92"/>
      <c r="CD67" s="92"/>
      <c r="CE67" s="92"/>
      <c r="CG67" s="92"/>
      <c r="CH67" s="92"/>
      <c r="CI67" s="92"/>
      <c r="CJ67" s="92"/>
      <c r="CK67" s="92"/>
      <c r="CR67" s="83"/>
      <c r="DO67" s="92"/>
      <c r="DP67" s="92"/>
      <c r="DQ67" s="92"/>
      <c r="DR67" s="92"/>
      <c r="DU67"/>
      <c r="DV67"/>
      <c r="DY67" s="92"/>
      <c r="DZ67" s="92"/>
      <c r="EA67" s="92"/>
      <c r="EB67" s="92"/>
    </row>
    <row r="68" spans="1:132" x14ac:dyDescent="0.2">
      <c r="A68" s="311" t="s">
        <v>1968</v>
      </c>
      <c r="B68" s="318">
        <f>'2024-FORM GAO-70a'!F11</f>
        <v>0</v>
      </c>
      <c r="C68" s="92"/>
      <c r="D68" s="92"/>
      <c r="E68" s="92"/>
      <c r="F68" s="92"/>
      <c r="G68" s="92"/>
      <c r="H68" s="92"/>
      <c r="I68" s="92"/>
      <c r="J68" s="92"/>
      <c r="K68" s="92"/>
      <c r="M68" s="311" t="s">
        <v>1968</v>
      </c>
      <c r="N68" s="318">
        <f>'2022-FORM GAO-70a'!F11</f>
        <v>0</v>
      </c>
      <c r="O68" s="92"/>
      <c r="P68" s="92"/>
      <c r="Q68" s="92"/>
      <c r="R68" s="92"/>
      <c r="S68" s="92"/>
      <c r="T68" s="92"/>
      <c r="U68" s="92"/>
      <c r="V68" s="92"/>
      <c r="W68" s="92"/>
      <c r="Y68" s="311" t="s">
        <v>1968</v>
      </c>
      <c r="Z68" s="318">
        <f>'2021-FORM GAO-70a'!F11</f>
        <v>0</v>
      </c>
      <c r="AA68" s="92"/>
      <c r="AB68" s="92"/>
      <c r="AC68" s="92"/>
      <c r="AD68" s="92"/>
      <c r="AE68" s="92"/>
      <c r="AF68" s="92"/>
      <c r="AG68" s="92"/>
      <c r="AH68" s="92"/>
      <c r="AI68" s="92"/>
      <c r="AK68" s="311" t="s">
        <v>1968</v>
      </c>
      <c r="AL68" s="318">
        <f>'2020-FORM GAO-70a'!F11</f>
        <v>0</v>
      </c>
      <c r="AM68" s="92"/>
      <c r="AN68" s="92"/>
      <c r="AO68" s="92"/>
      <c r="AP68" s="92"/>
      <c r="AQ68" s="92"/>
      <c r="AR68" s="92"/>
      <c r="AS68" s="92"/>
      <c r="AT68" s="92"/>
      <c r="AU68" s="92"/>
      <c r="AW68" s="92"/>
      <c r="AX68" s="92"/>
      <c r="AY68" s="92"/>
      <c r="AZ68" s="92"/>
      <c r="BA68" s="92"/>
      <c r="BC68" s="92"/>
      <c r="BD68" s="92"/>
      <c r="BE68" s="92"/>
      <c r="BF68" s="92"/>
      <c r="BG68" s="92"/>
      <c r="BI68" s="92"/>
      <c r="BJ68" s="92"/>
      <c r="BK68" s="92"/>
      <c r="BL68" s="92"/>
      <c r="BM68" s="92"/>
      <c r="BO68" s="92"/>
      <c r="BP68" s="92"/>
      <c r="BQ68" s="92"/>
      <c r="BR68" s="92"/>
      <c r="BS68" s="92"/>
      <c r="BU68" s="92"/>
      <c r="BV68" s="92"/>
      <c r="BW68" s="92"/>
      <c r="BX68" s="92"/>
      <c r="BY68" s="92"/>
      <c r="CA68" s="92"/>
      <c r="CB68" s="92"/>
      <c r="CC68" s="92"/>
      <c r="CD68" s="92"/>
      <c r="CE68" s="92"/>
      <c r="CG68" s="92"/>
      <c r="CH68" s="92"/>
      <c r="CI68" s="92"/>
      <c r="CJ68" s="92"/>
      <c r="CK68" s="92"/>
      <c r="CR68" s="83"/>
      <c r="DO68" s="92"/>
      <c r="DP68" s="92"/>
      <c r="DQ68" s="92"/>
      <c r="DR68" s="92"/>
      <c r="DU68"/>
      <c r="DV68"/>
      <c r="DY68" s="92"/>
      <c r="DZ68" s="92"/>
      <c r="EA68" s="92"/>
      <c r="EB68" s="92"/>
    </row>
    <row r="69" spans="1:132"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t="s">
        <v>1917</v>
      </c>
      <c r="AM69" s="92" t="s">
        <v>1918</v>
      </c>
      <c r="AN69" s="92" t="s">
        <v>1919</v>
      </c>
      <c r="AO69" s="92" t="s">
        <v>1930</v>
      </c>
      <c r="AP69" s="92"/>
      <c r="AQ69" s="92"/>
      <c r="AR69" s="92"/>
      <c r="AS69" s="92"/>
      <c r="AT69" s="92"/>
      <c r="AU69" s="92"/>
      <c r="AW69" s="92"/>
      <c r="AX69" s="92"/>
      <c r="AY69" s="92"/>
      <c r="AZ69" s="92"/>
      <c r="BA69" s="92"/>
      <c r="BC69" s="92"/>
      <c r="BD69" s="92"/>
      <c r="BE69" s="92"/>
      <c r="BF69" s="92"/>
      <c r="BG69" s="92"/>
      <c r="BI69" s="92"/>
      <c r="BJ69" s="92"/>
      <c r="BK69" s="92"/>
      <c r="BL69" s="92"/>
      <c r="BM69" s="92"/>
      <c r="BO69" s="92"/>
      <c r="BP69" s="92"/>
      <c r="BQ69" s="92"/>
      <c r="BR69" s="92"/>
      <c r="BS69" s="92"/>
      <c r="BU69" s="92"/>
      <c r="BV69" s="92"/>
      <c r="BW69" s="92"/>
      <c r="BX69" s="92"/>
      <c r="BY69" s="92"/>
      <c r="CA69" s="92"/>
      <c r="CB69" s="92"/>
      <c r="CC69" s="92"/>
      <c r="CD69" s="92"/>
      <c r="CE69" s="92"/>
      <c r="CG69" s="92"/>
      <c r="CH69" s="92"/>
      <c r="CI69" s="92"/>
      <c r="CJ69" s="92"/>
      <c r="CK69" s="92"/>
      <c r="CR69" s="83"/>
      <c r="DO69" s="92"/>
      <c r="DP69" s="92"/>
      <c r="DQ69" s="92"/>
      <c r="DR69" s="92"/>
      <c r="DU69"/>
      <c r="DV69"/>
      <c r="DY69" s="92"/>
      <c r="DZ69" s="92"/>
      <c r="EA69" s="92"/>
      <c r="EB69" s="92"/>
    </row>
    <row r="70" spans="1:132" x14ac:dyDescent="0.2">
      <c r="A70" s="92" t="s">
        <v>1923</v>
      </c>
      <c r="B70" s="313">
        <f>'2024-FORM GAO-70a'!C98</f>
        <v>0</v>
      </c>
      <c r="C70" s="92">
        <v>26</v>
      </c>
      <c r="D70" s="92"/>
      <c r="E70" s="92">
        <v>4300</v>
      </c>
      <c r="F70" s="92"/>
      <c r="G70" s="92"/>
      <c r="H70" s="92"/>
      <c r="I70" s="92"/>
      <c r="J70" s="92"/>
      <c r="K70" s="92"/>
      <c r="M70" s="92" t="s">
        <v>1923</v>
      </c>
      <c r="N70" s="313">
        <f>'2022-FORM GAO-70a'!C98</f>
        <v>2000</v>
      </c>
      <c r="O70" s="92">
        <v>26</v>
      </c>
      <c r="P70" s="92"/>
      <c r="Q70" s="92">
        <v>4300</v>
      </c>
      <c r="R70" s="92"/>
      <c r="S70" s="92"/>
      <c r="T70" s="92"/>
      <c r="U70" s="92"/>
      <c r="V70" s="92"/>
      <c r="W70" s="92"/>
      <c r="Y70" s="92" t="s">
        <v>1923</v>
      </c>
      <c r="Z70" s="313">
        <f>'2021-FORM GAO-70a'!C97</f>
        <v>0</v>
      </c>
      <c r="AA70" s="92">
        <v>26</v>
      </c>
      <c r="AB70" s="92"/>
      <c r="AC70" s="92">
        <v>4300</v>
      </c>
      <c r="AD70" s="92"/>
      <c r="AE70" s="92"/>
      <c r="AF70" s="92"/>
      <c r="AG70" s="92"/>
      <c r="AH70" s="92"/>
      <c r="AI70" s="92"/>
      <c r="AK70" s="92" t="s">
        <v>1923</v>
      </c>
      <c r="AL70" s="313">
        <f>ROUND(('2020-FORM GAO-70a'!C97),2)</f>
        <v>0</v>
      </c>
      <c r="AM70" s="92">
        <v>27</v>
      </c>
      <c r="AN70" s="92"/>
      <c r="AO70" s="92">
        <v>4300</v>
      </c>
      <c r="AP70" s="92"/>
      <c r="AQ70" s="92"/>
      <c r="AR70" s="92"/>
      <c r="AS70" s="92"/>
      <c r="AT70" s="92"/>
      <c r="AU70" s="92"/>
      <c r="AW70" s="92"/>
      <c r="AX70" s="92"/>
      <c r="AY70" s="92"/>
      <c r="AZ70" s="92"/>
      <c r="BA70" s="92"/>
      <c r="BC70" s="92"/>
      <c r="BD70" s="92"/>
      <c r="BE70" s="92"/>
      <c r="BF70" s="92"/>
      <c r="BG70" s="92"/>
      <c r="BI70" s="92"/>
      <c r="BJ70" s="92"/>
      <c r="BK70" s="92"/>
      <c r="BL70" s="92"/>
      <c r="BM70" s="92"/>
      <c r="BO70" s="92"/>
      <c r="BP70" s="92"/>
      <c r="BQ70" s="92"/>
      <c r="BR70" s="92"/>
      <c r="BS70" s="92"/>
      <c r="BU70" s="92"/>
      <c r="BV70" s="92"/>
      <c r="BW70" s="92"/>
      <c r="BX70" s="92"/>
      <c r="BY70" s="92"/>
      <c r="CA70" s="92"/>
      <c r="CB70" s="92"/>
      <c r="CC70" s="92"/>
      <c r="CD70" s="92"/>
      <c r="CE70" s="92"/>
      <c r="CG70" s="92"/>
      <c r="CH70" s="92"/>
      <c r="CI70" s="92"/>
      <c r="CJ70" s="92"/>
      <c r="CK70" s="92"/>
      <c r="CR70" s="83"/>
      <c r="DO70" s="92"/>
      <c r="DP70" s="92"/>
      <c r="DQ70" s="92"/>
      <c r="DR70" s="92"/>
      <c r="DU70"/>
      <c r="DV70"/>
      <c r="DY70" s="92"/>
      <c r="DZ70" s="92"/>
      <c r="EA70" s="92"/>
      <c r="EB70" s="92"/>
    </row>
    <row r="71" spans="1:132" x14ac:dyDescent="0.2">
      <c r="A71" s="92" t="s">
        <v>1919</v>
      </c>
      <c r="B71" s="92">
        <f>ROUND((B70*C70),2)</f>
        <v>0</v>
      </c>
      <c r="C71" s="92"/>
      <c r="D71" s="92"/>
      <c r="E71" s="92"/>
      <c r="F71" s="92"/>
      <c r="G71" s="92"/>
      <c r="H71" s="92"/>
      <c r="I71" s="92"/>
      <c r="J71" s="92"/>
      <c r="K71" s="92"/>
      <c r="M71" s="92" t="s">
        <v>1919</v>
      </c>
      <c r="N71" s="92">
        <f>ROUND((N70*O70),2)</f>
        <v>52000</v>
      </c>
      <c r="O71" s="92"/>
      <c r="P71" s="92"/>
      <c r="Q71" s="92"/>
      <c r="R71" s="92"/>
      <c r="S71" s="92"/>
      <c r="T71" s="92"/>
      <c r="U71" s="92"/>
      <c r="V71" s="92"/>
      <c r="W71" s="92"/>
      <c r="Y71" s="92" t="s">
        <v>1919</v>
      </c>
      <c r="Z71" s="92">
        <f>ROUND((Z70*AA70),2)</f>
        <v>0</v>
      </c>
      <c r="AA71" s="92"/>
      <c r="AB71" s="92"/>
      <c r="AC71" s="92"/>
      <c r="AD71" s="92"/>
      <c r="AE71" s="92"/>
      <c r="AF71" s="92"/>
      <c r="AG71" s="92"/>
      <c r="AH71" s="92"/>
      <c r="AI71" s="92"/>
      <c r="AK71" s="92" t="s">
        <v>1919</v>
      </c>
      <c r="AL71" s="92">
        <f>ROUND((AL70*AM70),2)</f>
        <v>0</v>
      </c>
      <c r="AM71" s="92"/>
      <c r="AN71" s="92"/>
      <c r="AO71" s="92"/>
      <c r="AP71" s="92"/>
      <c r="AQ71" s="92"/>
      <c r="AR71" s="92"/>
      <c r="AS71" s="92"/>
      <c r="AT71" s="92"/>
      <c r="AU71" s="92"/>
      <c r="AW71" s="92"/>
      <c r="AX71" s="92"/>
      <c r="AY71" s="92"/>
      <c r="AZ71" s="92"/>
      <c r="BA71" s="92"/>
      <c r="BC71" s="92"/>
      <c r="BD71" s="92"/>
      <c r="BE71" s="92"/>
      <c r="BF71" s="92"/>
      <c r="BG71" s="92"/>
      <c r="BI71" s="92"/>
      <c r="BJ71" s="92"/>
      <c r="BK71" s="92"/>
      <c r="BL71" s="92"/>
      <c r="BM71" s="92"/>
      <c r="BO71" s="92"/>
      <c r="BP71" s="92"/>
      <c r="BQ71" s="92"/>
      <c r="BR71" s="92"/>
      <c r="BS71" s="92"/>
      <c r="BU71" s="92"/>
      <c r="BV71" s="92"/>
      <c r="BW71" s="92"/>
      <c r="BX71" s="92"/>
      <c r="BY71" s="92"/>
      <c r="CA71" s="92"/>
      <c r="CB71" s="92"/>
      <c r="CC71" s="92"/>
      <c r="CD71" s="92"/>
      <c r="CE71" s="92"/>
      <c r="CG71" s="92"/>
      <c r="CH71" s="92"/>
      <c r="CI71" s="92"/>
      <c r="CJ71" s="92"/>
      <c r="CK71" s="92"/>
      <c r="CR71" s="83"/>
      <c r="DO71" s="92"/>
      <c r="DP71" s="92"/>
      <c r="DQ71" s="92"/>
      <c r="DR71" s="92"/>
      <c r="DU71"/>
      <c r="DV71"/>
      <c r="DY71" s="92"/>
      <c r="DZ71" s="92"/>
      <c r="EA71" s="92"/>
      <c r="EB71" s="92"/>
    </row>
    <row r="72" spans="1:132"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52000</v>
      </c>
      <c r="Q72" s="92"/>
      <c r="R72" s="92"/>
      <c r="S72" s="92"/>
      <c r="T72" s="92"/>
      <c r="U72" s="92"/>
      <c r="V72" s="92"/>
      <c r="W72" s="92"/>
      <c r="Y72" s="92">
        <f>ROUND((Z70*AA72),2)</f>
        <v>0</v>
      </c>
      <c r="Z72" s="92">
        <f>ROUND((Y72*AA71),2)</f>
        <v>0</v>
      </c>
      <c r="AA72" s="92"/>
      <c r="AB72" s="303">
        <f>Z71</f>
        <v>0</v>
      </c>
      <c r="AC72" s="92"/>
      <c r="AD72" s="92"/>
      <c r="AE72" s="92"/>
      <c r="AF72" s="92"/>
      <c r="AG72" s="92"/>
      <c r="AH72" s="92"/>
      <c r="AI72" s="92"/>
      <c r="AK72" s="92">
        <f>ROUND((AL70*AM72),2)</f>
        <v>0</v>
      </c>
      <c r="AL72" s="92">
        <f>ROUND((AK72*AM71),2)</f>
        <v>0</v>
      </c>
      <c r="AM72" s="92"/>
      <c r="AN72" s="303">
        <f>AL71</f>
        <v>0</v>
      </c>
      <c r="AO72" s="92"/>
      <c r="AP72" s="92"/>
      <c r="AQ72" s="92"/>
      <c r="AR72" s="92"/>
      <c r="AS72" s="92"/>
      <c r="AT72" s="92"/>
      <c r="AU72" s="92"/>
      <c r="AW72" s="92"/>
      <c r="AX72" s="92"/>
      <c r="AY72" s="92"/>
      <c r="AZ72" s="92"/>
      <c r="BA72" s="92"/>
      <c r="BC72" s="92"/>
      <c r="BD72" s="92"/>
      <c r="BE72" s="92"/>
      <c r="BF72" s="92"/>
      <c r="BG72" s="92"/>
      <c r="BI72" s="92"/>
      <c r="BJ72" s="92"/>
      <c r="BK72" s="92"/>
      <c r="BL72" s="92"/>
      <c r="BM72" s="92"/>
      <c r="BO72" s="92"/>
      <c r="BP72" s="92"/>
      <c r="BQ72" s="92"/>
      <c r="BR72" s="92"/>
      <c r="BS72" s="92"/>
      <c r="BU72" s="92"/>
      <c r="BV72" s="92"/>
      <c r="BW72" s="92"/>
      <c r="BX72" s="92"/>
      <c r="BY72" s="92"/>
      <c r="CA72" s="92"/>
      <c r="CB72" s="92"/>
      <c r="CC72" s="92"/>
      <c r="CD72" s="92"/>
      <c r="CE72" s="92"/>
      <c r="CG72" s="92"/>
      <c r="CH72" s="92"/>
      <c r="CI72" s="92"/>
      <c r="CJ72" s="92"/>
      <c r="CK72" s="92"/>
      <c r="CR72" s="83"/>
      <c r="DO72" s="92"/>
      <c r="DP72" s="92"/>
      <c r="DQ72" s="92"/>
      <c r="DR72" s="92"/>
      <c r="DU72"/>
      <c r="DV72"/>
      <c r="DY72" s="92"/>
      <c r="DZ72" s="92"/>
      <c r="EA72" s="92"/>
      <c r="EB72" s="92"/>
    </row>
    <row r="73" spans="1:132" x14ac:dyDescent="0.2">
      <c r="A73" s="92" t="s">
        <v>1920</v>
      </c>
      <c r="B73" s="92"/>
      <c r="C73" s="92"/>
      <c r="D73" s="314">
        <f>'2024-FORM GAO-70a'!D10</f>
        <v>0</v>
      </c>
      <c r="E73" s="92"/>
      <c r="F73" s="92"/>
      <c r="G73" s="92"/>
      <c r="H73" s="92"/>
      <c r="I73" s="92"/>
      <c r="J73" s="92"/>
      <c r="K73" s="92"/>
      <c r="M73" s="92" t="s">
        <v>1920</v>
      </c>
      <c r="N73" s="92"/>
      <c r="O73" s="92"/>
      <c r="P73" s="314">
        <f>'2022-FORM GAO-70a'!D10</f>
        <v>0</v>
      </c>
      <c r="Q73" s="92"/>
      <c r="R73" s="92"/>
      <c r="S73" s="92"/>
      <c r="T73" s="92"/>
      <c r="U73" s="92"/>
      <c r="V73" s="92"/>
      <c r="W73" s="92"/>
      <c r="Y73" s="92" t="s">
        <v>1920</v>
      </c>
      <c r="Z73" s="92"/>
      <c r="AA73" s="92"/>
      <c r="AB73" s="314">
        <f>'2021-FORM GAO-70a'!D10</f>
        <v>0</v>
      </c>
      <c r="AC73" s="92"/>
      <c r="AD73" s="92"/>
      <c r="AE73" s="92"/>
      <c r="AF73" s="92"/>
      <c r="AG73" s="92"/>
      <c r="AH73" s="92"/>
      <c r="AI73" s="92"/>
      <c r="AK73" s="92" t="s">
        <v>1920</v>
      </c>
      <c r="AL73" s="92"/>
      <c r="AM73" s="92"/>
      <c r="AN73" s="314">
        <f>ROUND(('2020-FORM GAO-70a'!D10),2)</f>
        <v>0</v>
      </c>
      <c r="AO73" s="92"/>
      <c r="AP73" s="92"/>
      <c r="AQ73" s="92"/>
      <c r="AR73" s="92"/>
      <c r="AS73" s="92"/>
      <c r="AT73" s="92"/>
      <c r="AU73" s="92"/>
      <c r="AW73" s="92"/>
      <c r="AX73" s="92"/>
      <c r="AY73" s="92"/>
      <c r="AZ73" s="92"/>
      <c r="BA73" s="92"/>
      <c r="BC73" s="92"/>
      <c r="BD73" s="92"/>
      <c r="BE73" s="92"/>
      <c r="BF73" s="92"/>
      <c r="BG73" s="92"/>
      <c r="BI73" s="92"/>
      <c r="BJ73" s="92"/>
      <c r="BK73" s="92"/>
      <c r="BL73" s="92"/>
      <c r="BM73" s="92"/>
      <c r="BO73" s="92"/>
      <c r="BP73" s="92"/>
      <c r="BQ73" s="92"/>
      <c r="BR73" s="92"/>
      <c r="BS73" s="92"/>
      <c r="BU73" s="92"/>
      <c r="BV73" s="92"/>
      <c r="BW73" s="92"/>
      <c r="BX73" s="92"/>
      <c r="BY73" s="92"/>
      <c r="CA73" s="92"/>
      <c r="CB73" s="92"/>
      <c r="CC73" s="92"/>
      <c r="CD73" s="92"/>
      <c r="CE73" s="92"/>
      <c r="CG73" s="92"/>
      <c r="CH73" s="92"/>
      <c r="CI73" s="92"/>
      <c r="CJ73" s="92"/>
      <c r="CK73" s="92"/>
      <c r="CR73" s="83"/>
      <c r="DO73" s="92"/>
      <c r="DP73" s="92"/>
      <c r="DQ73" s="92"/>
      <c r="DR73" s="92"/>
      <c r="DU73"/>
      <c r="DV73"/>
      <c r="DY73" s="92"/>
      <c r="DZ73" s="92"/>
      <c r="EA73" s="92"/>
      <c r="EB73" s="92"/>
    </row>
    <row r="74" spans="1:132" x14ac:dyDescent="0.2">
      <c r="A74" s="92" t="s">
        <v>1924</v>
      </c>
      <c r="B74" s="92"/>
      <c r="C74" s="92"/>
      <c r="D74" s="92">
        <f>SUM(D72:D73)</f>
        <v>0</v>
      </c>
      <c r="E74" s="92"/>
      <c r="F74" s="92"/>
      <c r="G74" s="92"/>
      <c r="H74" s="92"/>
      <c r="I74" s="92"/>
      <c r="J74" s="92"/>
      <c r="K74" s="92"/>
      <c r="M74" s="92" t="s">
        <v>1924</v>
      </c>
      <c r="N74" s="92"/>
      <c r="O74" s="92"/>
      <c r="P74" s="92">
        <f>SUM(P72:P73)</f>
        <v>52000</v>
      </c>
      <c r="Q74" s="92"/>
      <c r="R74" s="92"/>
      <c r="S74" s="92"/>
      <c r="T74" s="92"/>
      <c r="U74" s="92"/>
      <c r="V74" s="92"/>
      <c r="W74" s="92"/>
      <c r="Y74" s="92" t="s">
        <v>1924</v>
      </c>
      <c r="Z74" s="92"/>
      <c r="AA74" s="92"/>
      <c r="AB74" s="92">
        <f>SUM(AB72:AB73)</f>
        <v>0</v>
      </c>
      <c r="AC74" s="92"/>
      <c r="AD74" s="92"/>
      <c r="AE74" s="92"/>
      <c r="AF74" s="92"/>
      <c r="AG74" s="92"/>
      <c r="AH74" s="92"/>
      <c r="AI74" s="92"/>
      <c r="AK74" s="92" t="s">
        <v>1924</v>
      </c>
      <c r="AL74" s="92"/>
      <c r="AM74" s="92"/>
      <c r="AN74" s="92">
        <f>SUM(AN72:AN73)</f>
        <v>0</v>
      </c>
      <c r="AO74" s="92"/>
      <c r="AP74" s="92"/>
      <c r="AQ74" s="92"/>
      <c r="AR74" s="92"/>
      <c r="AS74" s="92"/>
      <c r="AT74" s="92"/>
      <c r="AU74" s="92"/>
      <c r="AW74" s="92"/>
      <c r="AX74" s="92"/>
      <c r="AY74" s="92"/>
      <c r="AZ74" s="92"/>
      <c r="BA74" s="92"/>
      <c r="BC74" s="92"/>
      <c r="BD74" s="92"/>
      <c r="BE74" s="92"/>
      <c r="BF74" s="92"/>
      <c r="BG74" s="92"/>
      <c r="BI74" s="92"/>
      <c r="BJ74" s="92"/>
      <c r="BK74" s="92"/>
      <c r="BL74" s="92"/>
      <c r="BM74" s="92"/>
      <c r="BO74" s="92"/>
      <c r="BP74" s="92"/>
      <c r="BQ74" s="92"/>
      <c r="BR74" s="92"/>
      <c r="BS74" s="92"/>
      <c r="BU74" s="92"/>
      <c r="BV74" s="92"/>
      <c r="BW74" s="92"/>
      <c r="BX74" s="92"/>
      <c r="BY74" s="92"/>
      <c r="CA74" s="92"/>
      <c r="CB74" s="92"/>
      <c r="CC74" s="92"/>
      <c r="CD74" s="92"/>
      <c r="CE74" s="92"/>
      <c r="CG74" s="92"/>
      <c r="CH74" s="92"/>
      <c r="CI74" s="92"/>
      <c r="CJ74" s="92"/>
      <c r="CK74" s="92"/>
      <c r="CR74" s="83"/>
      <c r="DO74" s="92"/>
      <c r="DP74" s="92"/>
      <c r="DQ74" s="92"/>
      <c r="DR74" s="92"/>
      <c r="DU74"/>
      <c r="DV74"/>
      <c r="DY74" s="92"/>
      <c r="DZ74" s="92"/>
      <c r="EA74" s="92"/>
      <c r="EB74" s="92"/>
    </row>
    <row r="75" spans="1:132" x14ac:dyDescent="0.2">
      <c r="A75" s="92" t="s">
        <v>1921</v>
      </c>
      <c r="B75" s="92"/>
      <c r="C75" s="92"/>
      <c r="D75" s="313">
        <f>'2024-FORM GAO-70a'!D11</f>
        <v>0</v>
      </c>
      <c r="E75" s="92"/>
      <c r="F75" s="92"/>
      <c r="G75" s="92"/>
      <c r="H75" s="92"/>
      <c r="I75" s="92"/>
      <c r="J75" s="92"/>
      <c r="K75" s="92"/>
      <c r="M75" s="92" t="s">
        <v>1921</v>
      </c>
      <c r="N75" s="92"/>
      <c r="O75" s="92"/>
      <c r="P75" s="313">
        <f>'2022-FORM GAO-70a'!D11</f>
        <v>0</v>
      </c>
      <c r="Q75" s="92"/>
      <c r="R75" s="92"/>
      <c r="S75" s="92"/>
      <c r="T75" s="92"/>
      <c r="U75" s="92"/>
      <c r="V75" s="92"/>
      <c r="W75" s="92"/>
      <c r="Y75" s="92" t="s">
        <v>1921</v>
      </c>
      <c r="Z75" s="92"/>
      <c r="AA75" s="92"/>
      <c r="AB75" s="313">
        <f>'2021-FORM GAO-70a'!D11</f>
        <v>0</v>
      </c>
      <c r="AC75" s="92"/>
      <c r="AD75" s="92"/>
      <c r="AE75" s="92"/>
      <c r="AF75" s="92"/>
      <c r="AG75" s="92"/>
      <c r="AH75" s="92"/>
      <c r="AI75" s="92"/>
      <c r="AK75" s="92" t="s">
        <v>1921</v>
      </c>
      <c r="AL75" s="92"/>
      <c r="AM75" s="92"/>
      <c r="AN75" s="313">
        <f>ROUND(('2020-FORM GAO-70a'!D11),2)</f>
        <v>0</v>
      </c>
      <c r="AO75" s="92"/>
      <c r="AP75" s="92"/>
      <c r="AQ75" s="92"/>
      <c r="AR75" s="92"/>
      <c r="AS75" s="92"/>
      <c r="AT75" s="92"/>
      <c r="AU75" s="92"/>
      <c r="AW75" s="92"/>
      <c r="AX75" s="92"/>
      <c r="AY75" s="92"/>
      <c r="AZ75" s="92"/>
      <c r="BA75" s="92"/>
      <c r="BC75" s="92"/>
      <c r="BD75" s="92"/>
      <c r="BE75" s="92"/>
      <c r="BF75" s="92"/>
      <c r="BG75" s="92"/>
      <c r="BI75" s="92"/>
      <c r="BJ75" s="92"/>
      <c r="BK75" s="92"/>
      <c r="BL75" s="92"/>
      <c r="BM75" s="92"/>
      <c r="BO75" s="92"/>
      <c r="BP75" s="92"/>
      <c r="BQ75" s="92"/>
      <c r="BR75" s="92"/>
      <c r="BS75" s="92"/>
      <c r="BU75" s="92"/>
      <c r="BV75" s="92"/>
      <c r="BW75" s="92"/>
      <c r="BX75" s="92"/>
      <c r="BY75" s="92"/>
      <c r="CA75" s="92"/>
      <c r="CB75" s="92"/>
      <c r="CC75" s="92"/>
      <c r="CD75" s="92"/>
      <c r="CE75" s="92"/>
      <c r="CG75" s="92"/>
      <c r="CH75" s="92"/>
      <c r="CI75" s="92"/>
      <c r="CJ75" s="92"/>
      <c r="CK75" s="92"/>
      <c r="CR75" s="83"/>
      <c r="DO75" s="92"/>
      <c r="DP75" s="92"/>
      <c r="DQ75" s="92"/>
      <c r="DR75" s="92"/>
      <c r="DU75"/>
      <c r="DV75"/>
      <c r="DY75" s="92"/>
      <c r="DZ75" s="92"/>
      <c r="EA75" s="92"/>
      <c r="EB75" s="92"/>
    </row>
    <row r="76" spans="1:132" x14ac:dyDescent="0.2">
      <c r="A76" s="92" t="s">
        <v>1922</v>
      </c>
      <c r="B76" s="92"/>
      <c r="C76" s="92"/>
      <c r="D76" s="92">
        <f>ROUND((IF(B64="Y",0,IF(B63="M",C63,D63))),2)</f>
        <v>8600</v>
      </c>
      <c r="E76" s="92"/>
      <c r="F76" s="92"/>
      <c r="G76" s="92"/>
      <c r="H76" s="92"/>
      <c r="I76" s="92"/>
      <c r="J76" s="92"/>
      <c r="K76" s="92"/>
      <c r="M76" s="92" t="s">
        <v>1922</v>
      </c>
      <c r="N76" s="92"/>
      <c r="O76" s="92"/>
      <c r="P76" s="92">
        <f>ROUND((IF($N$64="Y",0,IF($N$63="M",$O$63,$P$63))),2)</f>
        <v>12900</v>
      </c>
      <c r="Q76" s="92"/>
      <c r="R76" s="92"/>
      <c r="S76" s="92"/>
      <c r="T76" s="92"/>
      <c r="U76" s="92"/>
      <c r="V76" s="92"/>
      <c r="W76" s="92"/>
      <c r="Y76" s="92" t="s">
        <v>1922</v>
      </c>
      <c r="Z76" s="92"/>
      <c r="AA76" s="92"/>
      <c r="AB76" s="92">
        <f>ROUND((IF($Z$64="Y",0,IF($Z$63="M",$AA$63,$AB$63))),2)</f>
        <v>8600</v>
      </c>
      <c r="AC76" s="92"/>
      <c r="AD76" s="92"/>
      <c r="AE76" s="92"/>
      <c r="AF76" s="92"/>
      <c r="AG76" s="92"/>
      <c r="AH76" s="92"/>
      <c r="AI76" s="92"/>
      <c r="AK76" s="92" t="s">
        <v>1922</v>
      </c>
      <c r="AL76" s="92"/>
      <c r="AM76" s="92"/>
      <c r="AN76" s="92">
        <f>ROUND((IF($AL$64="Y",0,IF($AL$63="M",$AM$63,$AN$63))),2)</f>
        <v>8600</v>
      </c>
      <c r="AO76" s="92"/>
      <c r="AP76" s="92"/>
      <c r="AQ76" s="92"/>
      <c r="AR76" s="92"/>
      <c r="AS76" s="92"/>
      <c r="AT76" s="92"/>
      <c r="AU76" s="92"/>
      <c r="AW76" s="92"/>
      <c r="AX76" s="92"/>
      <c r="AY76" s="92"/>
      <c r="AZ76" s="92"/>
      <c r="BA76" s="92"/>
      <c r="BC76" s="92"/>
      <c r="BD76" s="92"/>
      <c r="BE76" s="92"/>
      <c r="BF76" s="92"/>
      <c r="BG76" s="92"/>
      <c r="BI76" s="92"/>
      <c r="BJ76" s="92"/>
      <c r="BK76" s="92"/>
      <c r="BL76" s="92"/>
      <c r="BM76" s="92"/>
      <c r="BO76" s="92"/>
      <c r="BP76" s="92"/>
      <c r="BQ76" s="92"/>
      <c r="BR76" s="92"/>
      <c r="BS76" s="92"/>
      <c r="BU76" s="92"/>
      <c r="BV76" s="92"/>
      <c r="BW76" s="92"/>
      <c r="BX76" s="92"/>
      <c r="BY76" s="92"/>
      <c r="CA76" s="92"/>
      <c r="CB76" s="92"/>
      <c r="CC76" s="92"/>
      <c r="CD76" s="92"/>
      <c r="CE76" s="92"/>
      <c r="CG76" s="92"/>
      <c r="CH76" s="92"/>
      <c r="CI76" s="92"/>
      <c r="CJ76" s="92"/>
      <c r="CK76" s="92"/>
      <c r="CR76" s="83"/>
      <c r="DO76" s="92"/>
      <c r="DP76" s="92"/>
      <c r="DQ76" s="92"/>
      <c r="DR76" s="92"/>
      <c r="DU76"/>
      <c r="DV76"/>
      <c r="DY76" s="92"/>
      <c r="DZ76" s="92"/>
      <c r="EA76" s="92"/>
      <c r="EB76" s="92"/>
    </row>
    <row r="77" spans="1:132" x14ac:dyDescent="0.2">
      <c r="A77" s="92" t="s">
        <v>1928</v>
      </c>
      <c r="B77" s="92"/>
      <c r="C77" s="92"/>
      <c r="D77" s="92">
        <f>ROUND((D75+D76),2)</f>
        <v>8600</v>
      </c>
      <c r="E77" s="92"/>
      <c r="F77" s="92"/>
      <c r="G77" s="92"/>
      <c r="H77" s="92"/>
      <c r="I77" s="92"/>
      <c r="J77" s="92"/>
      <c r="K77" s="92"/>
      <c r="M77" s="92" t="s">
        <v>1928</v>
      </c>
      <c r="N77" s="92"/>
      <c r="O77" s="92"/>
      <c r="P77" s="92">
        <f>ROUND((P75+P76),2)</f>
        <v>12900</v>
      </c>
      <c r="Q77" s="92"/>
      <c r="R77" s="92"/>
      <c r="S77" s="92"/>
      <c r="T77" s="92"/>
      <c r="U77" s="92"/>
      <c r="V77" s="92"/>
      <c r="W77" s="92"/>
      <c r="Y77" s="92" t="s">
        <v>1928</v>
      </c>
      <c r="Z77" s="92"/>
      <c r="AA77" s="92"/>
      <c r="AB77" s="92">
        <f>ROUND((AB75+AB76),2)</f>
        <v>8600</v>
      </c>
      <c r="AC77" s="92"/>
      <c r="AD77" s="92"/>
      <c r="AE77" s="92"/>
      <c r="AF77" s="92"/>
      <c r="AG77" s="92"/>
      <c r="AH77" s="92"/>
      <c r="AI77" s="92"/>
      <c r="AK77" s="92" t="s">
        <v>1928</v>
      </c>
      <c r="AL77" s="92"/>
      <c r="AM77" s="92"/>
      <c r="AN77" s="92">
        <f>ROUND((AN75+AN76),2)</f>
        <v>8600</v>
      </c>
      <c r="AO77" s="92"/>
      <c r="AP77" s="92"/>
      <c r="AQ77" s="92"/>
      <c r="AR77" s="92"/>
      <c r="AS77" s="92"/>
      <c r="AT77" s="92"/>
      <c r="AU77" s="92"/>
      <c r="AW77" s="92"/>
      <c r="AX77" s="92"/>
      <c r="AY77" s="92"/>
      <c r="AZ77" s="92"/>
      <c r="BA77" s="92"/>
      <c r="BC77" s="92"/>
      <c r="BD77" s="92"/>
      <c r="BE77" s="92"/>
      <c r="BF77" s="92"/>
      <c r="BG77" s="92"/>
      <c r="BI77" s="92"/>
      <c r="BJ77" s="92"/>
      <c r="BK77" s="92"/>
      <c r="BL77" s="92"/>
      <c r="BM77" s="92"/>
      <c r="BO77" s="92"/>
      <c r="BP77" s="92"/>
      <c r="BQ77" s="92"/>
      <c r="BR77" s="92"/>
      <c r="BS77" s="92"/>
      <c r="BU77" s="92"/>
      <c r="BV77" s="92"/>
      <c r="BW77" s="92"/>
      <c r="BX77" s="92"/>
      <c r="BY77" s="92"/>
      <c r="CA77" s="92"/>
      <c r="CB77" s="92"/>
      <c r="CC77" s="92"/>
      <c r="CD77" s="92"/>
      <c r="CE77" s="92"/>
      <c r="CG77" s="92"/>
      <c r="CH77" s="92"/>
      <c r="CI77" s="92"/>
      <c r="CJ77" s="92"/>
      <c r="CK77" s="92"/>
      <c r="CR77" s="83"/>
      <c r="DO77" s="92"/>
      <c r="DP77" s="92"/>
      <c r="DQ77" s="92"/>
      <c r="DR77" s="92"/>
      <c r="DU77"/>
      <c r="DV77"/>
      <c r="DY77" s="92"/>
      <c r="DZ77" s="92"/>
      <c r="EA77" s="92"/>
      <c r="EB77" s="92"/>
    </row>
    <row r="78" spans="1:132" x14ac:dyDescent="0.2">
      <c r="A78" s="302" t="s">
        <v>1929</v>
      </c>
      <c r="B78" s="92"/>
      <c r="C78" s="92"/>
      <c r="D78" s="92">
        <f>ROUND((D74-D77),2)</f>
        <v>-8600</v>
      </c>
      <c r="E78" s="92"/>
      <c r="F78" s="92"/>
      <c r="G78" s="92"/>
      <c r="H78" s="92"/>
      <c r="I78" s="92"/>
      <c r="J78" s="92"/>
      <c r="K78" s="92"/>
      <c r="M78" s="302" t="s">
        <v>1929</v>
      </c>
      <c r="N78" s="92"/>
      <c r="O78" s="92"/>
      <c r="P78" s="92">
        <f>ROUND((P74-P77),2)</f>
        <v>39100</v>
      </c>
      <c r="Q78" s="92"/>
      <c r="R78" s="92"/>
      <c r="S78" s="92"/>
      <c r="T78" s="92"/>
      <c r="U78" s="92"/>
      <c r="V78" s="92"/>
      <c r="W78" s="92"/>
      <c r="Y78" s="302" t="s">
        <v>1929</v>
      </c>
      <c r="Z78" s="92"/>
      <c r="AA78" s="92"/>
      <c r="AB78" s="92">
        <f>ROUND((AB74-AB77),2)</f>
        <v>-8600</v>
      </c>
      <c r="AC78" s="92"/>
      <c r="AD78" s="92"/>
      <c r="AE78" s="92"/>
      <c r="AF78" s="92"/>
      <c r="AG78" s="92"/>
      <c r="AH78" s="92"/>
      <c r="AI78" s="92"/>
      <c r="AK78" s="302" t="s">
        <v>1929</v>
      </c>
      <c r="AL78" s="92"/>
      <c r="AM78" s="92"/>
      <c r="AN78" s="92">
        <f>ROUND((AN74-AN77),2)</f>
        <v>-8600</v>
      </c>
      <c r="AO78" s="92"/>
      <c r="AP78" s="92"/>
      <c r="AQ78" s="92"/>
      <c r="AR78" s="92"/>
      <c r="AS78" s="92"/>
      <c r="AT78" s="92"/>
      <c r="AU78" s="92"/>
      <c r="AW78" s="92"/>
      <c r="AX78" s="92"/>
      <c r="AY78" s="92"/>
      <c r="AZ78" s="92"/>
      <c r="BA78" s="92"/>
      <c r="BC78" s="92"/>
      <c r="BD78" s="92"/>
      <c r="BE78" s="92"/>
      <c r="BF78" s="92"/>
      <c r="BG78" s="92"/>
      <c r="BI78" s="92"/>
      <c r="BJ78" s="92"/>
      <c r="BK78" s="92"/>
      <c r="BL78" s="92"/>
      <c r="BM78" s="92"/>
      <c r="BO78" s="92"/>
      <c r="BP78" s="92"/>
      <c r="BQ78" s="92"/>
      <c r="BR78" s="92"/>
      <c r="BS78" s="92"/>
      <c r="BU78" s="92"/>
      <c r="BV78" s="92"/>
      <c r="BW78" s="92"/>
      <c r="BX78" s="92"/>
      <c r="BY78" s="92"/>
      <c r="CA78" s="92"/>
      <c r="CB78" s="92"/>
      <c r="CC78" s="92"/>
      <c r="CD78" s="92"/>
      <c r="CE78" s="92"/>
      <c r="CG78" s="92"/>
      <c r="CH78" s="92"/>
      <c r="CI78" s="92"/>
      <c r="CJ78" s="92"/>
      <c r="CK78" s="92"/>
      <c r="CR78" s="83"/>
      <c r="DO78" s="92"/>
      <c r="DP78" s="92"/>
      <c r="DQ78" s="92"/>
      <c r="DR78" s="92"/>
      <c r="DU78"/>
      <c r="DV78"/>
      <c r="DY78" s="92"/>
      <c r="DZ78" s="92"/>
      <c r="EA78" s="92"/>
      <c r="EB78" s="92"/>
    </row>
    <row r="79" spans="1:132"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t="s">
        <v>1927</v>
      </c>
      <c r="AL79" s="92"/>
      <c r="AM79" s="92"/>
      <c r="AN79" s="92">
        <f>ROUND((AL65*AO70),2)</f>
        <v>0</v>
      </c>
      <c r="AO79" s="92"/>
      <c r="AP79" s="92"/>
      <c r="AQ79" s="92"/>
      <c r="AR79" s="92"/>
      <c r="AS79" s="92"/>
      <c r="AT79" s="92"/>
      <c r="AU79" s="92"/>
      <c r="AW79" s="92"/>
      <c r="AX79" s="92"/>
      <c r="AY79" s="92"/>
      <c r="AZ79" s="92"/>
      <c r="BA79" s="92"/>
      <c r="BC79" s="92"/>
      <c r="BD79" s="92"/>
      <c r="BE79" s="92"/>
      <c r="BF79" s="92"/>
      <c r="BG79" s="92"/>
      <c r="BI79" s="92"/>
      <c r="BJ79" s="92"/>
      <c r="BK79" s="92"/>
      <c r="BL79" s="92"/>
      <c r="BM79" s="92"/>
      <c r="BO79" s="92"/>
      <c r="BP79" s="92"/>
      <c r="BQ79" s="92"/>
      <c r="BR79" s="92"/>
      <c r="BS79" s="92"/>
      <c r="BU79" s="92"/>
      <c r="BV79" s="92"/>
      <c r="BW79" s="92"/>
      <c r="BX79" s="92"/>
      <c r="BY79" s="92"/>
      <c r="CA79" s="92"/>
      <c r="CB79" s="92"/>
      <c r="CC79" s="92"/>
      <c r="CD79" s="92"/>
      <c r="CE79" s="92"/>
      <c r="CG79" s="92"/>
      <c r="CH79" s="92"/>
      <c r="CI79" s="92"/>
      <c r="CJ79" s="92"/>
      <c r="CK79" s="92"/>
      <c r="CR79" s="83"/>
      <c r="DO79" s="92"/>
      <c r="DP79" s="92"/>
      <c r="DQ79" s="92"/>
      <c r="DR79" s="92"/>
      <c r="DU79"/>
      <c r="DV79"/>
      <c r="DY79" s="92"/>
      <c r="DZ79" s="92"/>
      <c r="EA79" s="92"/>
      <c r="EB79" s="92"/>
    </row>
    <row r="80" spans="1:132" x14ac:dyDescent="0.2">
      <c r="A80" s="303" t="s">
        <v>1931</v>
      </c>
      <c r="B80" s="92"/>
      <c r="C80" s="92"/>
      <c r="D80" s="92">
        <f>ROUND((D72-D79),2)</f>
        <v>0</v>
      </c>
      <c r="E80" s="92"/>
      <c r="F80" s="92"/>
      <c r="G80" s="92"/>
      <c r="H80" s="92"/>
      <c r="I80" s="92"/>
      <c r="J80" s="92"/>
      <c r="K80" s="92"/>
      <c r="M80" s="303" t="s">
        <v>1931</v>
      </c>
      <c r="N80" s="92"/>
      <c r="O80" s="92"/>
      <c r="P80" s="92">
        <f>ROUND((P72-P79),2)</f>
        <v>52000</v>
      </c>
      <c r="Q80" s="92"/>
      <c r="R80" s="92"/>
      <c r="S80" s="92"/>
      <c r="T80" s="92"/>
      <c r="U80" s="92"/>
      <c r="V80" s="92"/>
      <c r="W80" s="92"/>
      <c r="Y80" s="303" t="s">
        <v>1931</v>
      </c>
      <c r="Z80" s="92"/>
      <c r="AA80" s="92"/>
      <c r="AB80" s="92">
        <f>ROUND((AB72-AB79),2)</f>
        <v>0</v>
      </c>
      <c r="AC80" s="92"/>
      <c r="AD80" s="92"/>
      <c r="AE80" s="92"/>
      <c r="AF80" s="92"/>
      <c r="AG80" s="92"/>
      <c r="AH80" s="92"/>
      <c r="AI80" s="92"/>
      <c r="AK80" s="303" t="s">
        <v>1931</v>
      </c>
      <c r="AL80" s="92"/>
      <c r="AM80" s="92"/>
      <c r="AN80" s="92">
        <f>ROUND((AN72-AN79),2)</f>
        <v>0</v>
      </c>
      <c r="AO80" s="92"/>
      <c r="AP80" s="92"/>
      <c r="AQ80" s="92"/>
      <c r="AR80" s="92"/>
      <c r="AS80" s="92"/>
      <c r="AT80" s="92"/>
      <c r="AU80" s="92"/>
      <c r="AW80" s="92"/>
      <c r="AX80" s="92"/>
      <c r="AY80" s="92"/>
      <c r="AZ80" s="92"/>
      <c r="BA80" s="92"/>
      <c r="BC80" s="92"/>
      <c r="BD80" s="92"/>
      <c r="BE80" s="92"/>
      <c r="BF80" s="92"/>
      <c r="BG80" s="92"/>
      <c r="BI80" s="92"/>
      <c r="BJ80" s="92"/>
      <c r="BK80" s="92"/>
      <c r="BL80" s="92"/>
      <c r="BM80" s="92"/>
      <c r="BO80" s="92"/>
      <c r="BP80" s="92"/>
      <c r="BQ80" s="92"/>
      <c r="BR80" s="92"/>
      <c r="BS80" s="92"/>
      <c r="BU80" s="92"/>
      <c r="BV80" s="92"/>
      <c r="BW80" s="92"/>
      <c r="BX80" s="92"/>
      <c r="BY80" s="92"/>
      <c r="CA80" s="92"/>
      <c r="CB80" s="92"/>
      <c r="CC80" s="92"/>
      <c r="CD80" s="92"/>
      <c r="CE80" s="92"/>
      <c r="CG80" s="92"/>
      <c r="CH80" s="92"/>
      <c r="CI80" s="92"/>
      <c r="CJ80" s="92"/>
      <c r="CK80" s="92"/>
      <c r="CR80" s="83"/>
      <c r="DO80" s="92"/>
      <c r="DP80" s="92"/>
      <c r="DQ80" s="92"/>
      <c r="DR80" s="92"/>
      <c r="DU80"/>
      <c r="DV80"/>
      <c r="DY80" s="92"/>
      <c r="DZ80" s="92"/>
      <c r="EA80" s="92"/>
      <c r="EB80" s="92"/>
    </row>
    <row r="81" spans="1:132"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308" t="s">
        <v>1969</v>
      </c>
      <c r="AL81" s="309"/>
      <c r="AM81" s="309"/>
      <c r="AN81" s="309"/>
      <c r="AO81" s="92"/>
      <c r="AP81" s="92"/>
      <c r="AQ81" s="92"/>
      <c r="AR81" s="92"/>
      <c r="AS81" s="92"/>
      <c r="AT81" s="92"/>
      <c r="AU81" s="92"/>
      <c r="AW81" s="92"/>
      <c r="AX81" s="92"/>
      <c r="AY81" s="92"/>
      <c r="AZ81" s="92"/>
      <c r="BA81" s="92"/>
      <c r="BC81" s="92"/>
      <c r="BD81" s="92"/>
      <c r="BE81" s="92"/>
      <c r="BF81" s="92"/>
      <c r="BG81" s="92"/>
      <c r="BI81" s="92"/>
      <c r="BJ81" s="92"/>
      <c r="BK81" s="92"/>
      <c r="BL81" s="92"/>
      <c r="BM81" s="92"/>
      <c r="BO81" s="92"/>
      <c r="BP81" s="92"/>
      <c r="BQ81" s="92"/>
      <c r="BR81" s="92"/>
      <c r="BS81" s="92"/>
      <c r="BU81" s="92"/>
      <c r="BV81" s="92"/>
      <c r="BW81" s="92"/>
      <c r="BX81" s="92"/>
      <c r="BY81" s="92"/>
      <c r="CA81" s="92"/>
      <c r="CB81" s="92"/>
      <c r="CC81" s="92"/>
      <c r="CD81" s="92"/>
      <c r="CE81" s="92"/>
      <c r="CG81" s="92"/>
      <c r="CH81" s="92"/>
      <c r="CI81" s="92"/>
      <c r="CJ81" s="92"/>
      <c r="CK81" s="92"/>
      <c r="CR81" s="83"/>
      <c r="DO81" s="92"/>
      <c r="DP81" s="92"/>
      <c r="DQ81" s="92"/>
      <c r="DR81" s="92"/>
      <c r="DU81"/>
      <c r="DV81"/>
      <c r="DY81" s="92"/>
      <c r="DZ81" s="92"/>
      <c r="EA81" s="92"/>
      <c r="EB81" s="92"/>
    </row>
    <row r="82" spans="1:132" x14ac:dyDescent="0.2">
      <c r="A82" s="307" t="s">
        <v>1936</v>
      </c>
      <c r="B82" s="92"/>
      <c r="C82" s="92"/>
      <c r="D82" s="92">
        <f>D78</f>
        <v>-8600</v>
      </c>
      <c r="E82" s="92"/>
      <c r="F82" s="92"/>
      <c r="G82" s="92"/>
      <c r="H82" s="92"/>
      <c r="I82" s="92"/>
      <c r="J82" s="92"/>
      <c r="K82" s="92"/>
      <c r="M82" s="307" t="s">
        <v>1936</v>
      </c>
      <c r="N82" s="92"/>
      <c r="O82" s="92"/>
      <c r="P82" s="92">
        <f>P78</f>
        <v>39100</v>
      </c>
      <c r="Q82" s="92"/>
      <c r="R82" s="92"/>
      <c r="S82" s="92"/>
      <c r="T82" s="92"/>
      <c r="U82" s="92"/>
      <c r="V82" s="92"/>
      <c r="W82" s="92"/>
      <c r="Y82" s="307" t="s">
        <v>1936</v>
      </c>
      <c r="Z82" s="92"/>
      <c r="AA82" s="92"/>
      <c r="AB82" s="92">
        <f>AB78</f>
        <v>-8600</v>
      </c>
      <c r="AC82" s="92"/>
      <c r="AD82" s="92"/>
      <c r="AE82" s="92"/>
      <c r="AF82" s="92"/>
      <c r="AG82" s="92"/>
      <c r="AH82" s="92"/>
      <c r="AI82" s="92"/>
      <c r="AK82" s="307" t="s">
        <v>1936</v>
      </c>
      <c r="AL82" s="92"/>
      <c r="AM82" s="92"/>
      <c r="AN82" s="92">
        <f>AN78</f>
        <v>-8600</v>
      </c>
      <c r="AO82" s="92"/>
      <c r="AP82" s="92"/>
      <c r="AQ82" s="92"/>
      <c r="AR82" s="92"/>
      <c r="AS82" s="92"/>
      <c r="AT82" s="92"/>
      <c r="AU82" s="92"/>
      <c r="AW82" s="92"/>
      <c r="AX82" s="92"/>
      <c r="AY82" s="92"/>
      <c r="AZ82" s="92"/>
      <c r="BA82" s="92"/>
      <c r="BC82" s="92"/>
      <c r="BD82" s="92"/>
      <c r="BE82" s="92"/>
      <c r="BF82" s="92"/>
      <c r="BG82" s="92"/>
      <c r="BI82" s="92"/>
      <c r="BJ82" s="92"/>
      <c r="BK82" s="92"/>
      <c r="BL82" s="92"/>
      <c r="BM82" s="92"/>
      <c r="BO82" s="92"/>
      <c r="BP82" s="92"/>
      <c r="BQ82" s="92"/>
      <c r="BR82" s="92"/>
      <c r="BS82" s="92"/>
      <c r="BU82" s="92"/>
      <c r="BV82" s="92"/>
      <c r="BW82" s="92"/>
      <c r="BX82" s="92"/>
      <c r="BY82" s="92"/>
      <c r="CA82" s="92"/>
      <c r="CB82" s="92"/>
      <c r="CC82" s="92"/>
      <c r="CD82" s="92"/>
      <c r="CE82" s="92"/>
      <c r="CG82" s="92"/>
      <c r="CH82" s="92"/>
      <c r="CI82" s="92"/>
      <c r="CJ82" s="92"/>
      <c r="CK82" s="92"/>
      <c r="CR82" s="83"/>
      <c r="DO82" s="92"/>
      <c r="DP82" s="92"/>
      <c r="DQ82" s="92"/>
      <c r="DR82" s="92"/>
      <c r="DU82"/>
      <c r="DV82"/>
      <c r="DY82" s="92"/>
      <c r="DZ82" s="92"/>
      <c r="EA82" s="92"/>
      <c r="EB82" s="92"/>
    </row>
    <row r="83" spans="1:132" x14ac:dyDescent="0.2">
      <c r="A83" s="307" t="s">
        <v>1937</v>
      </c>
      <c r="B83" s="92"/>
      <c r="C83" s="92"/>
      <c r="D83" s="92">
        <f>ROUND((IF(D78&lt;0,0,IF(B63="S",VLOOKUP(D78,A7:E14,5,TRUE),0))),2)</f>
        <v>0</v>
      </c>
      <c r="E83" s="154"/>
      <c r="F83" s="92"/>
      <c r="G83" s="92"/>
      <c r="H83" s="92"/>
      <c r="I83" s="92"/>
      <c r="J83" s="92"/>
      <c r="K83" s="92"/>
      <c r="M83" s="307" t="s">
        <v>1937</v>
      </c>
      <c r="N83" s="92"/>
      <c r="O83" s="92"/>
      <c r="P83" s="92">
        <f>ROUND((IF(P78&lt;0,0,IF($N$63="S",VLOOKUP($P$78,$M$7:$Q$14,5,TRUE),0))),2)</f>
        <v>0</v>
      </c>
      <c r="Q83" s="92"/>
      <c r="R83" s="92"/>
      <c r="S83" s="92"/>
      <c r="T83" s="92"/>
      <c r="U83" s="92"/>
      <c r="V83" s="92"/>
      <c r="W83" s="92"/>
      <c r="Y83" s="307" t="s">
        <v>1937</v>
      </c>
      <c r="Z83" s="92"/>
      <c r="AA83" s="92"/>
      <c r="AB83" s="92">
        <f>ROUND((IF(AB78&lt;0,0,IF($Z$63="S",VLOOKUP($AB$78,$Y$7:$AC$14,5,TRUE),0))),2)</f>
        <v>0</v>
      </c>
      <c r="AC83" s="92"/>
      <c r="AD83" s="92"/>
      <c r="AE83" s="92"/>
      <c r="AF83" s="92"/>
      <c r="AG83" s="92"/>
      <c r="AH83" s="92"/>
      <c r="AI83" s="92"/>
      <c r="AK83" s="307" t="s">
        <v>1937</v>
      </c>
      <c r="AL83" s="92"/>
      <c r="AM83" s="92"/>
      <c r="AN83" s="92">
        <f>ROUND((IF(AN78&lt;0,0,IF($AL$63="S",VLOOKUP($AN$78,$AK$7:$AO$14,5,TRUE),0))),2)</f>
        <v>0</v>
      </c>
      <c r="AO83" s="92"/>
      <c r="AP83" s="92"/>
      <c r="AQ83" s="92"/>
      <c r="AR83" s="92"/>
      <c r="AS83" s="92"/>
      <c r="AT83" s="92"/>
      <c r="AU83" s="92"/>
      <c r="AW83" s="92"/>
      <c r="AX83" s="92"/>
      <c r="AY83" s="92"/>
      <c r="AZ83" s="92"/>
      <c r="BA83" s="92"/>
      <c r="BC83" s="92"/>
      <c r="BD83" s="92"/>
      <c r="BE83" s="92"/>
      <c r="BF83" s="92"/>
      <c r="BG83" s="92"/>
      <c r="BI83" s="92"/>
      <c r="BJ83" s="92"/>
      <c r="BK83" s="92"/>
      <c r="BL83" s="92"/>
      <c r="BM83" s="92"/>
      <c r="BO83" s="92"/>
      <c r="BP83" s="92"/>
      <c r="BQ83" s="92"/>
      <c r="BR83" s="92"/>
      <c r="BS83" s="92"/>
      <c r="BU83" s="92"/>
      <c r="BV83" s="92"/>
      <c r="BW83" s="92"/>
      <c r="BX83" s="92"/>
      <c r="BY83" s="92"/>
      <c r="CA83" s="92"/>
      <c r="CB83" s="92"/>
      <c r="CC83" s="92"/>
      <c r="CD83" s="92"/>
      <c r="CE83" s="92"/>
      <c r="CG83" s="92"/>
      <c r="CH83" s="92"/>
      <c r="CI83" s="92"/>
      <c r="CJ83" s="92"/>
      <c r="CK83" s="92"/>
      <c r="CR83" s="83"/>
      <c r="DO83" s="92"/>
      <c r="DP83" s="92"/>
      <c r="DQ83" s="92"/>
      <c r="DR83" s="92"/>
      <c r="DU83"/>
      <c r="DV83"/>
      <c r="DY83" s="92"/>
      <c r="DZ83" s="92"/>
      <c r="EA83" s="92"/>
      <c r="EB83" s="92"/>
    </row>
    <row r="84" spans="1:132" x14ac:dyDescent="0.2">
      <c r="A84" s="307" t="s">
        <v>1938</v>
      </c>
      <c r="B84" s="92"/>
      <c r="C84" s="92"/>
      <c r="D84" s="92">
        <f>ROUND((IF(D78&lt;0,0,IF(B63="M",VLOOKUP(D78,A21:E28,5,TRUE),0))),2)</f>
        <v>0</v>
      </c>
      <c r="E84" s="154"/>
      <c r="F84" s="92"/>
      <c r="G84" s="92"/>
      <c r="H84" s="92"/>
      <c r="I84" s="92"/>
      <c r="J84" s="92"/>
      <c r="K84" s="92"/>
      <c r="M84" s="307" t="s">
        <v>1938</v>
      </c>
      <c r="N84" s="92"/>
      <c r="O84" s="92"/>
      <c r="P84" s="92">
        <f>ROUND((IF($P$78&lt;0,0,IF($N$63="M",VLOOKUP($P$78,$M$21:$Q$28,5,TRUE),0))),2)</f>
        <v>33550</v>
      </c>
      <c r="Q84" s="92"/>
      <c r="R84" s="92"/>
      <c r="S84" s="92"/>
      <c r="T84" s="92"/>
      <c r="U84" s="92"/>
      <c r="V84" s="92"/>
      <c r="W84" s="92"/>
      <c r="Y84" s="307" t="s">
        <v>1938</v>
      </c>
      <c r="Z84" s="92"/>
      <c r="AA84" s="92"/>
      <c r="AB84" s="92">
        <f>ROUND((IF($AB$78&lt;0,0,IF($Z$63="M",VLOOKUP($AB$78,$Y$21:$AC$28,5,TRUE),0))),2)</f>
        <v>0</v>
      </c>
      <c r="AC84" s="92"/>
      <c r="AD84" s="92"/>
      <c r="AE84" s="92"/>
      <c r="AF84" s="92"/>
      <c r="AG84" s="92"/>
      <c r="AH84" s="92"/>
      <c r="AI84" s="92"/>
      <c r="AK84" s="307" t="s">
        <v>1938</v>
      </c>
      <c r="AL84" s="92"/>
      <c r="AM84" s="92"/>
      <c r="AN84" s="92">
        <f>ROUND((IF($AN$78&lt;0,0,IF($AL$63="M",VLOOKUP($AN$78,$AK$21:$AO$28,5,TRUE),0))),2)</f>
        <v>0</v>
      </c>
      <c r="AO84" s="92"/>
      <c r="AP84" s="92"/>
      <c r="AQ84" s="92"/>
      <c r="AR84" s="92"/>
      <c r="AS84" s="92"/>
      <c r="AT84" s="92"/>
      <c r="AU84" s="92"/>
      <c r="AW84" s="92"/>
      <c r="AX84" s="92"/>
      <c r="AY84" s="92"/>
      <c r="AZ84" s="92"/>
      <c r="BA84" s="92"/>
      <c r="BC84" s="92"/>
      <c r="BD84" s="92"/>
      <c r="BE84" s="92"/>
      <c r="BF84" s="92"/>
      <c r="BG84" s="92"/>
      <c r="BI84" s="92"/>
      <c r="BJ84" s="92"/>
      <c r="BK84" s="92"/>
      <c r="BL84" s="92"/>
      <c r="BM84" s="92"/>
      <c r="BO84" s="92"/>
      <c r="BP84" s="92"/>
      <c r="BQ84" s="92"/>
      <c r="BR84" s="92"/>
      <c r="BS84" s="92"/>
      <c r="BU84" s="92"/>
      <c r="BV84" s="92"/>
      <c r="BW84" s="92"/>
      <c r="BX84" s="92"/>
      <c r="BY84" s="92"/>
      <c r="CA84" s="92"/>
      <c r="CB84" s="92"/>
      <c r="CC84" s="92"/>
      <c r="CD84" s="92"/>
      <c r="CE84" s="92"/>
      <c r="CG84" s="92"/>
      <c r="CH84" s="92"/>
      <c r="CI84" s="92"/>
      <c r="CJ84" s="92"/>
      <c r="CK84" s="92"/>
      <c r="CR84" s="83"/>
      <c r="DO84" s="92"/>
      <c r="DP84" s="92"/>
      <c r="DQ84" s="92"/>
      <c r="DR84" s="92"/>
      <c r="DU84"/>
      <c r="DV84"/>
      <c r="DY84" s="92"/>
      <c r="DZ84" s="92"/>
      <c r="EA84" s="92"/>
      <c r="EB84" s="92"/>
    </row>
    <row r="85" spans="1:132" x14ac:dyDescent="0.2">
      <c r="A85" s="307" t="s">
        <v>1935</v>
      </c>
      <c r="B85" s="92"/>
      <c r="C85" s="92"/>
      <c r="D85" s="92">
        <f>ROUND((IF(D78&lt;0,0,IF(B63="H",VLOOKUP(D78,A35:E42,5,TRUE),0))),2)</f>
        <v>0</v>
      </c>
      <c r="E85" s="154"/>
      <c r="F85" s="92"/>
      <c r="G85" s="92"/>
      <c r="H85" s="92"/>
      <c r="I85" s="92"/>
      <c r="J85" s="92"/>
      <c r="K85" s="92"/>
      <c r="M85" s="307" t="s">
        <v>1935</v>
      </c>
      <c r="N85" s="92"/>
      <c r="O85" s="92"/>
      <c r="P85" s="92">
        <f>ROUND((IF($P$78&lt;0,0,IF($N$63="H",VLOOKUP($P$78,$M$35:$Q$42,5,TRUE),0))),2)</f>
        <v>0</v>
      </c>
      <c r="Q85" s="92"/>
      <c r="R85" s="92"/>
      <c r="S85" s="92"/>
      <c r="T85" s="92"/>
      <c r="U85" s="92"/>
      <c r="V85" s="92"/>
      <c r="W85" s="92"/>
      <c r="Y85" s="307" t="s">
        <v>1935</v>
      </c>
      <c r="Z85" s="92"/>
      <c r="AA85" s="92"/>
      <c r="AB85" s="92">
        <f>ROUND((IF($AB$78&lt;0,0,IF($Z$63="H",VLOOKUP($AB$78,$Y$35:$AC$42,5,TRUE),0))),2)</f>
        <v>0</v>
      </c>
      <c r="AC85" s="92"/>
      <c r="AD85" s="92"/>
      <c r="AE85" s="92"/>
      <c r="AF85" s="92"/>
      <c r="AG85" s="92"/>
      <c r="AH85" s="92"/>
      <c r="AI85" s="92"/>
      <c r="AK85" s="307" t="s">
        <v>1935</v>
      </c>
      <c r="AL85" s="92"/>
      <c r="AM85" s="92"/>
      <c r="AN85" s="92">
        <f>ROUND((IF($AN$78&lt;0,0,IF($AL$63="H",VLOOKUP($AN$78,$AK$35:$AO$42,5,TRUE),0))),2)</f>
        <v>0</v>
      </c>
      <c r="AO85" s="92"/>
      <c r="AP85" s="92"/>
      <c r="AQ85" s="92"/>
      <c r="AR85" s="92"/>
      <c r="AS85" s="92"/>
      <c r="AT85" s="92"/>
      <c r="AU85" s="92"/>
      <c r="AW85" s="92"/>
      <c r="AX85" s="92"/>
      <c r="AY85" s="92"/>
      <c r="AZ85" s="92"/>
      <c r="BA85" s="92"/>
      <c r="BC85" s="92"/>
      <c r="BD85" s="92"/>
      <c r="BE85" s="92"/>
      <c r="BF85" s="92"/>
      <c r="BG85" s="92"/>
      <c r="BI85" s="92"/>
      <c r="BJ85" s="92"/>
      <c r="BK85" s="92"/>
      <c r="BL85" s="92"/>
      <c r="BM85" s="92"/>
      <c r="BO85" s="92"/>
      <c r="BP85" s="92"/>
      <c r="BQ85" s="92"/>
      <c r="BR85" s="92"/>
      <c r="BS85" s="92"/>
      <c r="BU85" s="92"/>
      <c r="BV85" s="92"/>
      <c r="BW85" s="92"/>
      <c r="BX85" s="92"/>
      <c r="BY85" s="92"/>
      <c r="CA85" s="92"/>
      <c r="CB85" s="92"/>
      <c r="CC85" s="92"/>
      <c r="CD85" s="92"/>
      <c r="CE85" s="92"/>
      <c r="CG85" s="92"/>
      <c r="CH85" s="92"/>
      <c r="CI85" s="92"/>
      <c r="CJ85" s="92"/>
      <c r="CK85" s="92"/>
      <c r="CR85" s="83"/>
      <c r="DO85" s="92"/>
      <c r="DP85" s="92"/>
      <c r="DQ85" s="92"/>
      <c r="DR85" s="92"/>
      <c r="DU85"/>
      <c r="DV85"/>
      <c r="DY85" s="92"/>
      <c r="DZ85" s="92"/>
      <c r="EA85" s="92"/>
      <c r="EB85" s="92"/>
    </row>
    <row r="86" spans="1:132" x14ac:dyDescent="0.2">
      <c r="A86" s="312" t="s">
        <v>1945</v>
      </c>
      <c r="B86" s="92"/>
      <c r="C86" s="92"/>
      <c r="D86" s="92">
        <f>ROUND((SUM(D83:D85)),2)</f>
        <v>0</v>
      </c>
      <c r="E86" s="154"/>
      <c r="F86" s="92"/>
      <c r="G86" s="92"/>
      <c r="H86" s="92"/>
      <c r="I86" s="92"/>
      <c r="J86" s="92"/>
      <c r="K86" s="92"/>
      <c r="M86" s="312" t="s">
        <v>1945</v>
      </c>
      <c r="N86" s="92"/>
      <c r="O86" s="92"/>
      <c r="P86" s="92">
        <f>ROUND((SUM(P83:P85)),2)</f>
        <v>33550</v>
      </c>
      <c r="Q86" s="92"/>
      <c r="R86" s="92"/>
      <c r="S86" s="92"/>
      <c r="T86" s="92"/>
      <c r="U86" s="92"/>
      <c r="V86" s="92"/>
      <c r="W86" s="92"/>
      <c r="Y86" s="312" t="s">
        <v>1945</v>
      </c>
      <c r="Z86" s="92"/>
      <c r="AA86" s="92"/>
      <c r="AB86" s="92">
        <f>ROUND((SUM(AB83:AB85)),2)</f>
        <v>0</v>
      </c>
      <c r="AC86" s="92"/>
      <c r="AD86" s="92"/>
      <c r="AE86" s="92"/>
      <c r="AF86" s="92"/>
      <c r="AG86" s="92"/>
      <c r="AH86" s="92"/>
      <c r="AI86" s="92"/>
      <c r="AK86" s="312" t="s">
        <v>1945</v>
      </c>
      <c r="AL86" s="92"/>
      <c r="AM86" s="92"/>
      <c r="AN86" s="92">
        <f>ROUND((SUM(AN83:AN85)),2)</f>
        <v>0</v>
      </c>
      <c r="AO86" s="92"/>
      <c r="AP86" s="92"/>
      <c r="AQ86" s="92"/>
      <c r="AR86" s="92"/>
      <c r="AS86" s="92"/>
      <c r="AT86" s="92"/>
      <c r="AU86" s="92"/>
      <c r="AW86" s="92"/>
      <c r="AX86" s="92"/>
      <c r="AY86" s="92"/>
      <c r="AZ86" s="92"/>
      <c r="BA86" s="92"/>
      <c r="BC86" s="92"/>
      <c r="BD86" s="92"/>
      <c r="BE86" s="92"/>
      <c r="BF86" s="92"/>
      <c r="BG86" s="92"/>
      <c r="BI86" s="92"/>
      <c r="BJ86" s="92"/>
      <c r="BK86" s="92"/>
      <c r="BL86" s="92"/>
      <c r="BM86" s="92"/>
      <c r="BO86" s="92"/>
      <c r="BP86" s="92"/>
      <c r="BQ86" s="92"/>
      <c r="BR86" s="92"/>
      <c r="BS86" s="92"/>
      <c r="BU86" s="92"/>
      <c r="BV86" s="92"/>
      <c r="BW86" s="92"/>
      <c r="BX86" s="92"/>
      <c r="BY86" s="92"/>
      <c r="CA86" s="92"/>
      <c r="CB86" s="92"/>
      <c r="CC86" s="92"/>
      <c r="CD86" s="92"/>
      <c r="CE86" s="92"/>
      <c r="CG86" s="92"/>
      <c r="CH86" s="92"/>
      <c r="CI86" s="92"/>
      <c r="CJ86" s="92"/>
      <c r="CK86" s="92"/>
      <c r="CR86" s="83"/>
      <c r="DO86" s="92"/>
      <c r="DP86" s="92"/>
      <c r="DQ86" s="92"/>
      <c r="DR86" s="92"/>
      <c r="DU86"/>
      <c r="DV86"/>
      <c r="DY86" s="92"/>
      <c r="DZ86" s="92"/>
      <c r="EA86" s="92"/>
      <c r="EB86" s="92"/>
    </row>
    <row r="87" spans="1:132" x14ac:dyDescent="0.2">
      <c r="A87" s="92" t="s">
        <v>1940</v>
      </c>
      <c r="B87" s="92"/>
      <c r="C87" s="92"/>
      <c r="D87" s="92">
        <f>ROUND((IF(D78&lt;0,0,IF(B63="S",VLOOKUP(D78,A7:E14,4,TRUE),0))),2)</f>
        <v>0</v>
      </c>
      <c r="E87" s="154"/>
      <c r="F87" s="92"/>
      <c r="G87" s="92"/>
      <c r="H87" s="92"/>
      <c r="I87" s="92"/>
      <c r="J87" s="92"/>
      <c r="K87" s="92"/>
      <c r="M87" s="92" t="s">
        <v>1940</v>
      </c>
      <c r="N87" s="92"/>
      <c r="O87" s="92"/>
      <c r="P87" s="92">
        <f>ROUND((IF($P$78&lt;0,0,IF($N$63="S",VLOOKUP($P$78,$M$7:$Q$14,4,TRUE),0))),2)</f>
        <v>0</v>
      </c>
      <c r="Q87" s="92"/>
      <c r="R87" s="92"/>
      <c r="S87" s="92"/>
      <c r="T87" s="92"/>
      <c r="U87" s="92"/>
      <c r="V87" s="92"/>
      <c r="W87" s="92"/>
      <c r="Y87" s="92" t="s">
        <v>1940</v>
      </c>
      <c r="Z87" s="92"/>
      <c r="AA87" s="92"/>
      <c r="AB87" s="92">
        <f>ROUND((IF($AB$78&lt;0,0,IF($Z$63="S",VLOOKUP($AB$78,$Y$7:$AC$14,4,TRUE),0))),2)</f>
        <v>0</v>
      </c>
      <c r="AC87" s="92"/>
      <c r="AD87" s="92"/>
      <c r="AE87" s="92"/>
      <c r="AF87" s="92"/>
      <c r="AG87" s="92"/>
      <c r="AH87" s="92"/>
      <c r="AI87" s="92"/>
      <c r="AK87" s="92" t="s">
        <v>1940</v>
      </c>
      <c r="AL87" s="92"/>
      <c r="AM87" s="92"/>
      <c r="AN87" s="92">
        <f>ROUND((IF($AN$78&lt;0,0,IF($AL$63="S",VLOOKUP($AN$78,$AK$7:$AO$14,4,TRUE),0))),2)</f>
        <v>0</v>
      </c>
      <c r="AO87" s="92"/>
      <c r="AP87" s="92"/>
      <c r="AQ87" s="92"/>
      <c r="AR87" s="92"/>
      <c r="AS87" s="92"/>
      <c r="AT87" s="92"/>
      <c r="AU87" s="92"/>
      <c r="AW87" s="92"/>
      <c r="AX87" s="92"/>
      <c r="AY87" s="92"/>
      <c r="AZ87" s="92"/>
      <c r="BA87" s="92"/>
      <c r="BC87" s="92"/>
      <c r="BD87" s="92"/>
      <c r="BE87" s="92"/>
      <c r="BF87" s="92"/>
      <c r="BG87" s="92"/>
      <c r="BI87" s="92"/>
      <c r="BJ87" s="92"/>
      <c r="BK87" s="92"/>
      <c r="BL87" s="92"/>
      <c r="BM87" s="92"/>
      <c r="BO87" s="92"/>
      <c r="BP87" s="92"/>
      <c r="BQ87" s="92"/>
      <c r="BR87" s="92"/>
      <c r="BS87" s="92"/>
      <c r="BU87" s="92"/>
      <c r="BV87" s="92"/>
      <c r="BW87" s="92"/>
      <c r="BX87" s="92"/>
      <c r="BY87" s="92"/>
      <c r="CA87" s="92"/>
      <c r="CB87" s="92"/>
      <c r="CC87" s="92"/>
      <c r="CD87" s="92"/>
      <c r="CE87" s="92"/>
      <c r="CG87" s="92"/>
      <c r="CH87" s="92"/>
      <c r="CI87" s="92"/>
      <c r="CJ87" s="92"/>
      <c r="CK87" s="92"/>
      <c r="CR87" s="83"/>
      <c r="DO87" s="92"/>
      <c r="DP87" s="92"/>
      <c r="DQ87" s="92"/>
      <c r="DR87" s="92"/>
      <c r="DU87"/>
      <c r="DV87"/>
      <c r="DY87" s="92"/>
      <c r="DZ87" s="92"/>
      <c r="EA87" s="92"/>
      <c r="EB87" s="92"/>
    </row>
    <row r="88" spans="1:132" x14ac:dyDescent="0.2">
      <c r="A88" s="92" t="s">
        <v>1939</v>
      </c>
      <c r="B88" s="92"/>
      <c r="C88" s="92"/>
      <c r="D88" s="92">
        <f>ROUND((IF(D78&lt;0,0,IF(B63="M",VLOOKUP(D78,A21:E28,4,TRUE),0))),2)</f>
        <v>0</v>
      </c>
      <c r="E88" s="154"/>
      <c r="F88" s="92"/>
      <c r="G88" s="92"/>
      <c r="H88" s="92"/>
      <c r="I88" s="92"/>
      <c r="J88" s="92"/>
      <c r="K88" s="92"/>
      <c r="M88" s="92" t="s">
        <v>1939</v>
      </c>
      <c r="N88" s="92"/>
      <c r="O88" s="92"/>
      <c r="P88" s="92">
        <f>ROUND((IF($P$78&lt;0,0,IF($N$63="M",VLOOKUP($P$78,$M$21:$Q$28,4,TRUE),0))),2)</f>
        <v>0.12</v>
      </c>
      <c r="Q88" s="92"/>
      <c r="R88" s="92"/>
      <c r="S88" s="92"/>
      <c r="T88" s="92"/>
      <c r="U88" s="92"/>
      <c r="V88" s="92"/>
      <c r="W88" s="92"/>
      <c r="Y88" s="92" t="s">
        <v>1939</v>
      </c>
      <c r="Z88" s="92"/>
      <c r="AA88" s="92"/>
      <c r="AB88" s="92">
        <f>ROUND((IF($AB$78&lt;0,0,IF($Z$63="M",VLOOKUP($AB$78,$Y$21:$AC$28,4,TRUE),0))),2)</f>
        <v>0</v>
      </c>
      <c r="AC88" s="92"/>
      <c r="AD88" s="92"/>
      <c r="AE88" s="92"/>
      <c r="AF88" s="92"/>
      <c r="AG88" s="92"/>
      <c r="AH88" s="92"/>
      <c r="AI88" s="92"/>
      <c r="AK88" s="92" t="s">
        <v>1939</v>
      </c>
      <c r="AL88" s="92"/>
      <c r="AM88" s="92"/>
      <c r="AN88" s="92">
        <f>ROUND((IF($AN$78&lt;0,0,IF($AL$63="M",VLOOKUP($AN$78,$AK$21:$AO$28,4,TRUE),0))),2)</f>
        <v>0</v>
      </c>
      <c r="AO88" s="92"/>
      <c r="AP88" s="92"/>
      <c r="AQ88" s="92"/>
      <c r="AR88" s="92"/>
      <c r="AS88" s="92"/>
      <c r="AT88" s="92"/>
      <c r="AU88" s="92"/>
      <c r="AW88" s="92"/>
      <c r="AX88" s="92"/>
      <c r="AY88" s="92"/>
      <c r="AZ88" s="92"/>
      <c r="BA88" s="92"/>
      <c r="BC88" s="92"/>
      <c r="BD88" s="92"/>
      <c r="BE88" s="92"/>
      <c r="BF88" s="92"/>
      <c r="BG88" s="92"/>
      <c r="BI88" s="92"/>
      <c r="BJ88" s="92"/>
      <c r="BK88" s="92"/>
      <c r="BL88" s="92"/>
      <c r="BM88" s="92"/>
      <c r="BO88" s="92"/>
      <c r="BP88" s="92"/>
      <c r="BQ88" s="92"/>
      <c r="BR88" s="92"/>
      <c r="BS88" s="92"/>
      <c r="BU88" s="92"/>
      <c r="BV88" s="92"/>
      <c r="BW88" s="92"/>
      <c r="BX88" s="92"/>
      <c r="BY88" s="92"/>
      <c r="CA88" s="92"/>
      <c r="CB88" s="92"/>
      <c r="CC88" s="92"/>
      <c r="CD88" s="92"/>
      <c r="CE88" s="92"/>
      <c r="CG88" s="92"/>
      <c r="CH88" s="92"/>
      <c r="CI88" s="92"/>
      <c r="CJ88" s="92"/>
      <c r="CK88" s="92"/>
      <c r="CR88" s="83"/>
      <c r="DO88" s="92"/>
      <c r="DP88" s="92"/>
      <c r="DQ88" s="92"/>
      <c r="DR88" s="92"/>
      <c r="DU88"/>
      <c r="DV88"/>
      <c r="DY88" s="92"/>
      <c r="DZ88" s="92"/>
      <c r="EA88" s="92"/>
      <c r="EB88" s="92"/>
    </row>
    <row r="89" spans="1:132" x14ac:dyDescent="0.2">
      <c r="A89" s="92" t="s">
        <v>1933</v>
      </c>
      <c r="B89" s="92"/>
      <c r="C89" s="92"/>
      <c r="D89" s="92">
        <f>ROUND((IF(D78&lt;0,0,IF(B63="H",VLOOKUP(D78,A35:E42,4,TRUE),0))),2)</f>
        <v>0</v>
      </c>
      <c r="E89" s="154"/>
      <c r="F89" s="92"/>
      <c r="G89" s="92"/>
      <c r="H89" s="92"/>
      <c r="I89" s="92"/>
      <c r="J89" s="92"/>
      <c r="K89" s="92"/>
      <c r="M89" s="92" t="s">
        <v>1933</v>
      </c>
      <c r="N89" s="92"/>
      <c r="O89" s="92"/>
      <c r="P89" s="92">
        <f>ROUND((IF($P$78&lt;0,0,IF($N$63="H",VLOOKUP($P$78,$M$35:$Q$42,4,TRUE),0))),2)</f>
        <v>0</v>
      </c>
      <c r="Q89" s="92"/>
      <c r="R89" s="92"/>
      <c r="S89" s="92"/>
      <c r="T89" s="92"/>
      <c r="U89" s="92"/>
      <c r="V89" s="92"/>
      <c r="W89" s="92"/>
      <c r="Y89" s="92" t="s">
        <v>1933</v>
      </c>
      <c r="Z89" s="92"/>
      <c r="AA89" s="92"/>
      <c r="AB89" s="92">
        <f>ROUND((IF($AB$78&lt;0,0,IF($Z$63="H",VLOOKUP($AB$78,$Y$35:$AC$42,4,TRUE),0))),2)</f>
        <v>0</v>
      </c>
      <c r="AC89" s="92"/>
      <c r="AD89" s="92"/>
      <c r="AE89" s="92"/>
      <c r="AF89" s="92"/>
      <c r="AG89" s="92"/>
      <c r="AH89" s="92"/>
      <c r="AI89" s="92"/>
      <c r="AK89" s="92" t="s">
        <v>1933</v>
      </c>
      <c r="AL89" s="92"/>
      <c r="AM89" s="92"/>
      <c r="AN89" s="92">
        <f>ROUND((IF($AN$78&lt;0,0,IF($AL$63="H",VLOOKUP($AN$78,$AK$35:$AO$42,4,TRUE),0))),2)</f>
        <v>0</v>
      </c>
      <c r="AO89" s="92"/>
      <c r="AP89" s="92"/>
      <c r="AQ89" s="92"/>
      <c r="AR89" s="92"/>
      <c r="AS89" s="92"/>
      <c r="AT89" s="92"/>
      <c r="AU89" s="92"/>
      <c r="AW89" s="92"/>
      <c r="AX89" s="92"/>
      <c r="AY89" s="92"/>
      <c r="AZ89" s="92"/>
      <c r="BA89" s="92"/>
      <c r="BC89" s="92"/>
      <c r="BD89" s="92"/>
      <c r="BE89" s="92"/>
      <c r="BF89" s="92"/>
      <c r="BG89" s="92"/>
      <c r="BI89" s="92"/>
      <c r="BJ89" s="92"/>
      <c r="BK89" s="92"/>
      <c r="BL89" s="92"/>
      <c r="BM89" s="92"/>
      <c r="BO89" s="92"/>
      <c r="BP89" s="92"/>
      <c r="BQ89" s="92"/>
      <c r="BR89" s="92"/>
      <c r="BS89" s="92"/>
      <c r="BU89" s="92"/>
      <c r="BV89" s="92"/>
      <c r="BW89" s="92"/>
      <c r="BX89" s="92"/>
      <c r="BY89" s="92"/>
      <c r="CA89" s="92"/>
      <c r="CB89" s="92"/>
      <c r="CC89" s="92"/>
      <c r="CD89" s="92"/>
      <c r="CE89" s="92"/>
      <c r="CG89" s="92"/>
      <c r="CH89" s="92"/>
      <c r="CI89" s="92"/>
      <c r="CJ89" s="92"/>
      <c r="CK89" s="92"/>
      <c r="CR89" s="83"/>
      <c r="DO89" s="92"/>
      <c r="DP89" s="92"/>
      <c r="DQ89" s="92"/>
      <c r="DR89" s="92"/>
      <c r="DU89"/>
      <c r="DV89"/>
      <c r="DY89" s="92"/>
      <c r="DZ89" s="92"/>
      <c r="EA89" s="92"/>
      <c r="EB89" s="92"/>
    </row>
    <row r="90" spans="1:132" x14ac:dyDescent="0.2">
      <c r="A90" s="92"/>
      <c r="B90" s="92"/>
      <c r="C90" s="92"/>
      <c r="D90" s="310">
        <f>ROUND((SUM(D87:D89)),2)</f>
        <v>0</v>
      </c>
      <c r="E90" s="154"/>
      <c r="F90" s="92"/>
      <c r="G90" s="92"/>
      <c r="H90" s="92"/>
      <c r="I90" s="92"/>
      <c r="J90" s="92"/>
      <c r="K90" s="92"/>
      <c r="M90" s="92"/>
      <c r="N90" s="92"/>
      <c r="O90" s="92"/>
      <c r="P90" s="310">
        <f>ROUND((SUM(P87:P89)),2)</f>
        <v>0.12</v>
      </c>
      <c r="Q90" s="92"/>
      <c r="R90" s="92"/>
      <c r="S90" s="92"/>
      <c r="T90" s="92"/>
      <c r="U90" s="92"/>
      <c r="V90" s="92"/>
      <c r="W90" s="92"/>
      <c r="Y90" s="92"/>
      <c r="Z90" s="92"/>
      <c r="AA90" s="92"/>
      <c r="AB90" s="310">
        <f>ROUND((SUM(AB87:AB89)),2)</f>
        <v>0</v>
      </c>
      <c r="AC90" s="92"/>
      <c r="AD90" s="92"/>
      <c r="AE90" s="92"/>
      <c r="AF90" s="92"/>
      <c r="AG90" s="92"/>
      <c r="AH90" s="92"/>
      <c r="AI90" s="92"/>
      <c r="AK90" s="92"/>
      <c r="AL90" s="92"/>
      <c r="AM90" s="92"/>
      <c r="AN90" s="310">
        <f>ROUND((SUM(AN87:AN89)),2)</f>
        <v>0</v>
      </c>
      <c r="AO90" s="92"/>
      <c r="AP90" s="92"/>
      <c r="AQ90" s="92"/>
      <c r="AR90" s="92"/>
      <c r="AS90" s="92"/>
      <c r="AT90" s="92"/>
      <c r="AU90" s="92"/>
      <c r="AW90" s="92"/>
      <c r="AX90" s="92"/>
      <c r="AY90" s="92"/>
      <c r="AZ90" s="92"/>
      <c r="BA90" s="92"/>
      <c r="BC90" s="92"/>
      <c r="BD90" s="92"/>
      <c r="BE90" s="92"/>
      <c r="BF90" s="92"/>
      <c r="BG90" s="92"/>
      <c r="BI90" s="92"/>
      <c r="BJ90" s="92"/>
      <c r="BK90" s="92"/>
      <c r="BL90" s="92"/>
      <c r="BM90" s="92"/>
      <c r="BO90" s="92"/>
      <c r="BP90" s="92"/>
      <c r="BQ90" s="92"/>
      <c r="BR90" s="92"/>
      <c r="BS90" s="92"/>
      <c r="BU90" s="92"/>
      <c r="BV90" s="92"/>
      <c r="BW90" s="92"/>
      <c r="BX90" s="92"/>
      <c r="BY90" s="92"/>
      <c r="CA90" s="92"/>
      <c r="CB90" s="92"/>
      <c r="CC90" s="92"/>
      <c r="CD90" s="92"/>
      <c r="CE90" s="92"/>
      <c r="CG90" s="92"/>
      <c r="CH90" s="92"/>
      <c r="CI90" s="92"/>
      <c r="CJ90" s="92"/>
      <c r="CK90" s="92"/>
      <c r="CR90" s="83"/>
      <c r="DO90" s="92"/>
      <c r="DP90" s="92"/>
      <c r="DQ90" s="92"/>
      <c r="DR90" s="92"/>
      <c r="DU90"/>
      <c r="DV90"/>
      <c r="DY90" s="92"/>
      <c r="DZ90" s="92"/>
      <c r="EA90" s="92"/>
      <c r="EB90" s="92"/>
    </row>
    <row r="91" spans="1:132" x14ac:dyDescent="0.2">
      <c r="A91" s="92" t="s">
        <v>1934</v>
      </c>
      <c r="B91" s="92"/>
      <c r="C91" s="92"/>
      <c r="D91" s="92">
        <f>ROUND((D78-D86),2)</f>
        <v>-8600</v>
      </c>
      <c r="E91" s="154"/>
      <c r="F91" s="92"/>
      <c r="G91" s="92"/>
      <c r="H91" s="92"/>
      <c r="I91" s="92"/>
      <c r="J91" s="92"/>
      <c r="K91" s="92"/>
      <c r="M91" s="92" t="s">
        <v>1934</v>
      </c>
      <c r="N91" s="92"/>
      <c r="O91" s="92"/>
      <c r="P91" s="92">
        <f>ROUND((P78-P86),2)</f>
        <v>5550</v>
      </c>
      <c r="Q91" s="92"/>
      <c r="R91" s="92"/>
      <c r="S91" s="92"/>
      <c r="T91" s="92"/>
      <c r="U91" s="92"/>
      <c r="V91" s="92"/>
      <c r="W91" s="92"/>
      <c r="Y91" s="92" t="s">
        <v>1934</v>
      </c>
      <c r="Z91" s="92"/>
      <c r="AA91" s="92"/>
      <c r="AB91" s="92">
        <f>ROUND((AB78-AB86),2)</f>
        <v>-8600</v>
      </c>
      <c r="AC91" s="92"/>
      <c r="AD91" s="92"/>
      <c r="AE91" s="92"/>
      <c r="AF91" s="92"/>
      <c r="AG91" s="92"/>
      <c r="AH91" s="92"/>
      <c r="AI91" s="92"/>
      <c r="AK91" s="92" t="s">
        <v>1934</v>
      </c>
      <c r="AL91" s="92"/>
      <c r="AM91" s="92"/>
      <c r="AN91" s="92">
        <f>ROUND((AN78-AN86),2)</f>
        <v>-8600</v>
      </c>
      <c r="AO91" s="92"/>
      <c r="AP91" s="92"/>
      <c r="AQ91" s="92"/>
      <c r="AR91" s="92"/>
      <c r="AS91" s="92"/>
      <c r="AT91" s="92"/>
      <c r="AU91" s="92"/>
      <c r="AW91" s="92"/>
      <c r="AX91" s="92"/>
      <c r="AY91" s="92"/>
      <c r="AZ91" s="92"/>
      <c r="BA91" s="92"/>
      <c r="BC91" s="92"/>
      <c r="BD91" s="92"/>
      <c r="BE91" s="92"/>
      <c r="BF91" s="92"/>
      <c r="BG91" s="92"/>
      <c r="BI91" s="92"/>
      <c r="BJ91" s="92"/>
      <c r="BK91" s="92"/>
      <c r="BL91" s="92"/>
      <c r="BM91" s="92"/>
      <c r="BO91" s="92"/>
      <c r="BP91" s="92"/>
      <c r="BQ91" s="92"/>
      <c r="BR91" s="92"/>
      <c r="BS91" s="92"/>
      <c r="BU91" s="92"/>
      <c r="BV91" s="92"/>
      <c r="BW91" s="92"/>
      <c r="BX91" s="92"/>
      <c r="BY91" s="92"/>
      <c r="CA91" s="92"/>
      <c r="CB91" s="92"/>
      <c r="CC91" s="92"/>
      <c r="CD91" s="92"/>
      <c r="CE91" s="92"/>
      <c r="CG91" s="92"/>
      <c r="CH91" s="92"/>
      <c r="CI91" s="92"/>
      <c r="CJ91" s="92"/>
      <c r="CK91" s="92"/>
      <c r="CR91" s="83"/>
      <c r="DO91" s="92"/>
      <c r="DP91" s="92"/>
      <c r="DQ91" s="92"/>
      <c r="DR91" s="92"/>
      <c r="DU91"/>
      <c r="DV91"/>
      <c r="DY91" s="92"/>
      <c r="DZ91" s="92"/>
      <c r="EA91" s="92"/>
      <c r="EB91" s="92"/>
    </row>
    <row r="92" spans="1:132" x14ac:dyDescent="0.2">
      <c r="A92" s="92" t="s">
        <v>1946</v>
      </c>
      <c r="B92" s="92"/>
      <c r="C92" s="92"/>
      <c r="D92" s="92">
        <f>ROUND((D91*D90),2)</f>
        <v>0</v>
      </c>
      <c r="E92" s="154"/>
      <c r="F92" s="92"/>
      <c r="G92" s="92"/>
      <c r="H92" s="92"/>
      <c r="I92" s="92"/>
      <c r="J92" s="92"/>
      <c r="K92" s="92"/>
      <c r="M92" s="92" t="s">
        <v>1946</v>
      </c>
      <c r="N92" s="92"/>
      <c r="O92" s="92"/>
      <c r="P92" s="92">
        <f>ROUND((P91*P90),2)</f>
        <v>666</v>
      </c>
      <c r="Q92" s="92"/>
      <c r="R92" s="92"/>
      <c r="S92" s="92"/>
      <c r="T92" s="92"/>
      <c r="U92" s="92"/>
      <c r="V92" s="92"/>
      <c r="W92" s="92"/>
      <c r="Y92" s="92" t="s">
        <v>1946</v>
      </c>
      <c r="Z92" s="92"/>
      <c r="AA92" s="92"/>
      <c r="AB92" s="92">
        <f>ROUND((AB91*AB90),2)</f>
        <v>0</v>
      </c>
      <c r="AC92" s="92"/>
      <c r="AD92" s="92"/>
      <c r="AE92" s="92"/>
      <c r="AF92" s="92"/>
      <c r="AG92" s="92"/>
      <c r="AH92" s="92"/>
      <c r="AI92" s="92"/>
      <c r="AK92" s="92" t="s">
        <v>1946</v>
      </c>
      <c r="AL92" s="92"/>
      <c r="AM92" s="92"/>
      <c r="AN92" s="92">
        <f>ROUND((AN91*AN90),2)</f>
        <v>0</v>
      </c>
      <c r="AO92" s="92"/>
      <c r="AP92" s="92"/>
      <c r="AQ92" s="92"/>
      <c r="AR92" s="92"/>
      <c r="AS92" s="92"/>
      <c r="AT92" s="92"/>
      <c r="AU92" s="92"/>
      <c r="AW92" s="92"/>
      <c r="AX92" s="92"/>
      <c r="AY92" s="92"/>
      <c r="AZ92" s="92"/>
      <c r="BA92" s="92"/>
      <c r="BC92" s="92"/>
      <c r="BD92" s="92"/>
      <c r="BE92" s="92"/>
      <c r="BF92" s="92"/>
      <c r="BG92" s="92"/>
      <c r="BI92" s="92"/>
      <c r="BJ92" s="92"/>
      <c r="BK92" s="92"/>
      <c r="BL92" s="92"/>
      <c r="BM92" s="92"/>
      <c r="BO92" s="92"/>
      <c r="BP92" s="92"/>
      <c r="BQ92" s="92"/>
      <c r="BR92" s="92"/>
      <c r="BS92" s="92"/>
      <c r="BU92" s="92"/>
      <c r="BV92" s="92"/>
      <c r="BW92" s="92"/>
      <c r="BX92" s="92"/>
      <c r="BY92" s="92"/>
      <c r="CA92" s="92"/>
      <c r="CB92" s="92"/>
      <c r="CC92" s="92"/>
      <c r="CD92" s="92"/>
      <c r="CE92" s="92"/>
      <c r="CG92" s="92"/>
      <c r="CH92" s="92"/>
      <c r="CI92" s="92"/>
      <c r="CJ92" s="92"/>
      <c r="CK92" s="92"/>
      <c r="CR92" s="83"/>
      <c r="DO92" s="92"/>
      <c r="DP92" s="92"/>
      <c r="DQ92" s="92"/>
      <c r="DR92" s="92"/>
      <c r="DU92"/>
      <c r="DV92"/>
      <c r="DY92" s="92"/>
      <c r="DZ92" s="92"/>
      <c r="EA92" s="92"/>
      <c r="EB92" s="92"/>
    </row>
    <row r="93" spans="1:132" x14ac:dyDescent="0.2">
      <c r="A93" s="92" t="s">
        <v>1941</v>
      </c>
      <c r="B93" s="92"/>
      <c r="C93" s="92"/>
      <c r="D93" s="92">
        <f>ROUND((IF(D78&lt;0,0,IF(B63="S",VLOOKUP(D78,A7:E14,3,TRUE),0))),2)</f>
        <v>0</v>
      </c>
      <c r="E93" s="154"/>
      <c r="F93" s="92"/>
      <c r="G93" s="92"/>
      <c r="H93" s="92"/>
      <c r="I93" s="92"/>
      <c r="J93" s="92"/>
      <c r="K93" s="92"/>
      <c r="M93" s="92" t="s">
        <v>1941</v>
      </c>
      <c r="N93" s="92"/>
      <c r="O93" s="92"/>
      <c r="P93" s="92">
        <f>ROUND((IF($P$78&lt;0,0,IF($N63="S",VLOOKUP($P$78,$M$7:$Q$14,3,TRUE),0))),2)</f>
        <v>0</v>
      </c>
      <c r="Q93" s="92"/>
      <c r="R93" s="92"/>
      <c r="S93" s="92"/>
      <c r="T93" s="92"/>
      <c r="U93" s="92"/>
      <c r="V93" s="92"/>
      <c r="W93" s="92"/>
      <c r="Y93" s="92" t="s">
        <v>1941</v>
      </c>
      <c r="Z93" s="92"/>
      <c r="AA93" s="92"/>
      <c r="AB93" s="92">
        <f>ROUND((IF($AB$78&lt;0,0,IF($Z63="S",VLOOKUP($AB$78,$Y$7:$AC$14,3,TRUE),0))),2)</f>
        <v>0</v>
      </c>
      <c r="AC93" s="92"/>
      <c r="AD93" s="92"/>
      <c r="AE93" s="92"/>
      <c r="AF93" s="92"/>
      <c r="AG93" s="92"/>
      <c r="AH93" s="92"/>
      <c r="AI93" s="92"/>
      <c r="AK93" s="92" t="s">
        <v>1941</v>
      </c>
      <c r="AL93" s="92"/>
      <c r="AM93" s="92"/>
      <c r="AN93" s="92">
        <f>ROUND((IF($AN$78&lt;0,0,IF($AL$63="S",VLOOKUP($AN$78,$AK$7:$AO$14,3,TRUE),0))),2)</f>
        <v>0</v>
      </c>
      <c r="AO93" s="92"/>
      <c r="AP93" s="92"/>
      <c r="AQ93" s="92"/>
      <c r="AR93" s="92"/>
      <c r="AS93" s="92"/>
      <c r="AT93" s="92"/>
      <c r="AU93" s="92"/>
      <c r="AW93" s="92"/>
      <c r="AX93" s="92"/>
      <c r="AY93" s="92"/>
      <c r="AZ93" s="92"/>
      <c r="BA93" s="92"/>
      <c r="BC93" s="92"/>
      <c r="BD93" s="92"/>
      <c r="BE93" s="92"/>
      <c r="BF93" s="92"/>
      <c r="BG93" s="92"/>
      <c r="BI93" s="92"/>
      <c r="BJ93" s="92"/>
      <c r="BK93" s="92"/>
      <c r="BL93" s="92"/>
      <c r="BM93" s="92"/>
      <c r="BO93" s="92"/>
      <c r="BP93" s="92"/>
      <c r="BQ93" s="92"/>
      <c r="BR93" s="92"/>
      <c r="BS93" s="92"/>
      <c r="BU93" s="92"/>
      <c r="BV93" s="92"/>
      <c r="BW93" s="92"/>
      <c r="BX93" s="92"/>
      <c r="BY93" s="92"/>
      <c r="CA93" s="92"/>
      <c r="CB93" s="92"/>
      <c r="CC93" s="92"/>
      <c r="CD93" s="92"/>
      <c r="CE93" s="92"/>
      <c r="CG93" s="92"/>
      <c r="CH93" s="92"/>
      <c r="CI93" s="92"/>
      <c r="CJ93" s="92"/>
      <c r="CK93" s="92"/>
      <c r="CR93" s="83"/>
      <c r="DO93" s="92"/>
      <c r="DP93" s="92"/>
      <c r="DQ93" s="92"/>
      <c r="DR93" s="92"/>
      <c r="DU93"/>
      <c r="DV93"/>
      <c r="DY93" s="92"/>
      <c r="DZ93" s="92"/>
      <c r="EA93" s="92"/>
      <c r="EB93" s="92"/>
    </row>
    <row r="94" spans="1:132" x14ac:dyDescent="0.2">
      <c r="A94" s="92" t="s">
        <v>1942</v>
      </c>
      <c r="B94" s="92"/>
      <c r="C94" s="92"/>
      <c r="D94" s="92">
        <f>ROUND((IF(D78&lt;0,0,IF(B63="M",VLOOKUP(D78,A21:E28,3,TRUE),0))),2)</f>
        <v>0</v>
      </c>
      <c r="E94" s="154"/>
      <c r="F94" s="92"/>
      <c r="G94" s="92"/>
      <c r="H94" s="92"/>
      <c r="I94" s="92"/>
      <c r="J94" s="92"/>
      <c r="K94" s="92"/>
      <c r="M94" s="92" t="s">
        <v>1942</v>
      </c>
      <c r="N94" s="92"/>
      <c r="O94" s="92"/>
      <c r="P94" s="92">
        <f>ROUND((IF($P$78&lt;0,0,IF($N$63="M",VLOOKUP($P$78,$M21:$Q$28,3,TRUE),0))),2)</f>
        <v>2055</v>
      </c>
      <c r="Q94" s="92"/>
      <c r="R94" s="92"/>
      <c r="S94" s="92"/>
      <c r="T94" s="92"/>
      <c r="U94" s="92"/>
      <c r="V94" s="92"/>
      <c r="W94" s="92"/>
      <c r="Y94" s="92" t="s">
        <v>1942</v>
      </c>
      <c r="Z94" s="92"/>
      <c r="AA94" s="92"/>
      <c r="AB94" s="92">
        <f>ROUND((IF($AB$78&lt;0,0,IF($Z$63="M",VLOOKUP($AB$78,$Y21:$AC$28,3,TRUE),0))),2)</f>
        <v>0</v>
      </c>
      <c r="AC94" s="92"/>
      <c r="AD94" s="92"/>
      <c r="AE94" s="92"/>
      <c r="AF94" s="92"/>
      <c r="AG94" s="92"/>
      <c r="AH94" s="92"/>
      <c r="AI94" s="92"/>
      <c r="AK94" s="92" t="s">
        <v>1942</v>
      </c>
      <c r="AL94" s="92"/>
      <c r="AM94" s="92"/>
      <c r="AN94" s="92">
        <f>ROUND((IF($AN$78&lt;0,0,IF($AL$63="M",VLOOKUP($AN$78,$AK21:$AO$28,3,TRUE),0))),2)</f>
        <v>0</v>
      </c>
      <c r="AO94" s="92"/>
      <c r="AP94" s="92"/>
      <c r="AQ94" s="92"/>
      <c r="AR94" s="92"/>
      <c r="AS94" s="92"/>
      <c r="AT94" s="92"/>
      <c r="AU94" s="92"/>
      <c r="AW94" s="92"/>
      <c r="AX94" s="92"/>
      <c r="AY94" s="92"/>
      <c r="AZ94" s="92"/>
      <c r="BA94" s="92"/>
      <c r="BC94" s="92"/>
      <c r="BD94" s="92"/>
      <c r="BE94" s="92"/>
      <c r="BF94" s="92"/>
      <c r="BG94" s="92"/>
      <c r="BI94" s="92"/>
      <c r="BJ94" s="92"/>
      <c r="BK94" s="92"/>
      <c r="BL94" s="92"/>
      <c r="BM94" s="92"/>
      <c r="BO94" s="92"/>
      <c r="BP94" s="92"/>
      <c r="BQ94" s="92"/>
      <c r="BR94" s="92"/>
      <c r="BS94" s="92"/>
      <c r="BU94" s="92"/>
      <c r="BV94" s="92"/>
      <c r="BW94" s="92"/>
      <c r="BX94" s="92"/>
      <c r="BY94" s="92"/>
      <c r="CA94" s="92"/>
      <c r="CB94" s="92"/>
      <c r="CC94" s="92"/>
      <c r="CD94" s="92"/>
      <c r="CE94" s="92"/>
      <c r="CG94" s="92"/>
      <c r="CH94" s="92"/>
      <c r="CI94" s="92"/>
      <c r="CJ94" s="92"/>
      <c r="CK94" s="92"/>
      <c r="CR94" s="83"/>
      <c r="DO94" s="92"/>
      <c r="DP94" s="92"/>
      <c r="DQ94" s="92"/>
      <c r="DR94" s="92"/>
      <c r="DU94"/>
      <c r="DV94"/>
      <c r="DY94" s="92"/>
      <c r="DZ94" s="92"/>
      <c r="EA94" s="92"/>
      <c r="EB94" s="92"/>
    </row>
    <row r="95" spans="1:132" x14ac:dyDescent="0.2">
      <c r="A95" s="92" t="s">
        <v>1943</v>
      </c>
      <c r="B95" s="92"/>
      <c r="C95" s="92"/>
      <c r="D95" s="92">
        <f>ROUND((IF(D78&lt;0,0,IF(B63="H",VLOOKUP(D78,A35:E42,3,TRUE),0))),2)</f>
        <v>0</v>
      </c>
      <c r="E95" s="154"/>
      <c r="F95" s="92"/>
      <c r="G95" s="92"/>
      <c r="H95" s="92"/>
      <c r="I95" s="92"/>
      <c r="J95" s="92"/>
      <c r="K95" s="92"/>
      <c r="M95" s="92" t="s">
        <v>1943</v>
      </c>
      <c r="N95" s="92"/>
      <c r="O95" s="92"/>
      <c r="P95" s="92">
        <f>ROUND((IF($P$78&lt;0,0,IF($N$63="H",VLOOKUP($P$78,$M$35:$Q$42,3,TRUE),0))),2)</f>
        <v>0</v>
      </c>
      <c r="Q95" s="92"/>
      <c r="R95" s="92"/>
      <c r="S95" s="92"/>
      <c r="T95" s="92"/>
      <c r="U95" s="92"/>
      <c r="V95" s="92"/>
      <c r="W95" s="92"/>
      <c r="Y95" s="92" t="s">
        <v>1943</v>
      </c>
      <c r="Z95" s="92"/>
      <c r="AA95" s="92"/>
      <c r="AB95" s="92">
        <f>ROUND((IF($AB$78&lt;0,0,IF($Z$63="H",VLOOKUP($AB$78,$Y$35:$AC$42,3,TRUE),0))),2)</f>
        <v>0</v>
      </c>
      <c r="AC95" s="92"/>
      <c r="AD95" s="92"/>
      <c r="AE95" s="92"/>
      <c r="AF95" s="92"/>
      <c r="AG95" s="92"/>
      <c r="AH95" s="92"/>
      <c r="AI95" s="92"/>
      <c r="AK95" s="92" t="s">
        <v>1943</v>
      </c>
      <c r="AL95" s="92"/>
      <c r="AM95" s="92"/>
      <c r="AN95" s="92">
        <f>ROUND((IF($AN$78&lt;0,0,IF($AL$63="H",VLOOKUP($AN$78,$AK$35:$AO$42,3,TRUE),0))),2)</f>
        <v>0</v>
      </c>
      <c r="AO95" s="92"/>
      <c r="AP95" s="92"/>
      <c r="AQ95" s="92"/>
      <c r="AR95" s="92"/>
      <c r="AS95" s="92"/>
      <c r="AT95" s="92"/>
      <c r="AU95" s="92"/>
      <c r="AW95" s="92"/>
      <c r="AX95" s="92"/>
      <c r="AY95" s="92"/>
      <c r="AZ95" s="92"/>
      <c r="BA95" s="92"/>
      <c r="BC95" s="92"/>
      <c r="BD95" s="92"/>
      <c r="BE95" s="92"/>
      <c r="BF95" s="92"/>
      <c r="BG95" s="92"/>
      <c r="BI95" s="92"/>
      <c r="BJ95" s="92"/>
      <c r="BK95" s="92"/>
      <c r="BL95" s="92"/>
      <c r="BM95" s="92"/>
      <c r="BO95" s="92"/>
      <c r="BP95" s="92"/>
      <c r="BQ95" s="92"/>
      <c r="BR95" s="92"/>
      <c r="BS95" s="92"/>
      <c r="BU95" s="92"/>
      <c r="BV95" s="92"/>
      <c r="BW95" s="92"/>
      <c r="BX95" s="92"/>
      <c r="BY95" s="92"/>
      <c r="CA95" s="92"/>
      <c r="CB95" s="92"/>
      <c r="CC95" s="92"/>
      <c r="CD95" s="92"/>
      <c r="CE95" s="92"/>
      <c r="CG95" s="92"/>
      <c r="CH95" s="92"/>
      <c r="CI95" s="92"/>
      <c r="CJ95" s="92"/>
      <c r="CK95" s="92"/>
      <c r="CR95" s="83"/>
      <c r="DO95" s="92"/>
      <c r="DP95" s="92"/>
      <c r="DQ95" s="92"/>
      <c r="DR95" s="92"/>
      <c r="DU95"/>
      <c r="DV95"/>
      <c r="DY95" s="92"/>
      <c r="DZ95" s="92"/>
      <c r="EA95" s="92"/>
      <c r="EB95" s="92"/>
    </row>
    <row r="96" spans="1:132" x14ac:dyDescent="0.2">
      <c r="A96" s="92" t="s">
        <v>1947</v>
      </c>
      <c r="B96" s="92"/>
      <c r="C96" s="92"/>
      <c r="D96" s="92">
        <f>ROUND((SUM(D92:D95)),2)</f>
        <v>0</v>
      </c>
      <c r="E96" s="154"/>
      <c r="F96" s="92"/>
      <c r="G96" s="92"/>
      <c r="H96" s="92"/>
      <c r="I96" s="92"/>
      <c r="J96" s="92"/>
      <c r="K96" s="92"/>
      <c r="M96" s="92" t="s">
        <v>1947</v>
      </c>
      <c r="N96" s="92"/>
      <c r="O96" s="92"/>
      <c r="P96" s="92">
        <f>ROUND((SUM(P92:P95)),2)</f>
        <v>2721</v>
      </c>
      <c r="Q96" s="92"/>
      <c r="R96" s="92"/>
      <c r="S96" s="92"/>
      <c r="T96" s="92"/>
      <c r="U96" s="92"/>
      <c r="V96" s="92"/>
      <c r="W96" s="92"/>
      <c r="Y96" s="92" t="s">
        <v>1947</v>
      </c>
      <c r="Z96" s="92"/>
      <c r="AA96" s="92"/>
      <c r="AB96" s="92">
        <f>ROUND((SUM(AB92:AB95)),2)</f>
        <v>0</v>
      </c>
      <c r="AC96" s="92"/>
      <c r="AD96" s="92"/>
      <c r="AE96" s="92"/>
      <c r="AF96" s="92"/>
      <c r="AG96" s="92"/>
      <c r="AH96" s="92"/>
      <c r="AI96" s="92"/>
      <c r="AK96" s="92" t="s">
        <v>1947</v>
      </c>
      <c r="AL96" s="92"/>
      <c r="AM96" s="92"/>
      <c r="AN96" s="92">
        <f>ROUND((SUM(AN92:AN95)),2)</f>
        <v>0</v>
      </c>
      <c r="AO96" s="92"/>
      <c r="AP96" s="92"/>
      <c r="AQ96" s="92"/>
      <c r="AR96" s="92"/>
      <c r="AS96" s="92"/>
      <c r="AT96" s="92"/>
      <c r="AU96" s="92"/>
      <c r="AW96" s="92"/>
      <c r="AX96" s="92"/>
      <c r="AY96" s="92"/>
      <c r="AZ96" s="92"/>
      <c r="BA96" s="92"/>
      <c r="BC96" s="92"/>
      <c r="BD96" s="92"/>
      <c r="BE96" s="92"/>
      <c r="BF96" s="92"/>
      <c r="BG96" s="92"/>
      <c r="BI96" s="92"/>
      <c r="BJ96" s="92"/>
      <c r="BK96" s="92"/>
      <c r="BL96" s="92"/>
      <c r="BM96" s="92"/>
      <c r="BO96" s="92"/>
      <c r="BP96" s="92"/>
      <c r="BQ96" s="92"/>
      <c r="BR96" s="92"/>
      <c r="BS96" s="92"/>
      <c r="BU96" s="92"/>
      <c r="BV96" s="92"/>
      <c r="BW96" s="92"/>
      <c r="BX96" s="92"/>
      <c r="BY96" s="92"/>
      <c r="CA96" s="92"/>
      <c r="CB96" s="92"/>
      <c r="CC96" s="92"/>
      <c r="CD96" s="92"/>
      <c r="CE96" s="92"/>
      <c r="CG96" s="92"/>
      <c r="CH96" s="92"/>
      <c r="CI96" s="92"/>
      <c r="CJ96" s="92"/>
      <c r="CK96" s="92"/>
      <c r="CR96" s="83"/>
      <c r="DO96" s="92"/>
      <c r="DP96" s="92"/>
      <c r="DQ96" s="92"/>
      <c r="DR96" s="92"/>
      <c r="DU96"/>
      <c r="DV96"/>
      <c r="DY96" s="92"/>
      <c r="DZ96" s="92"/>
      <c r="EA96" s="92"/>
      <c r="EB96" s="92"/>
    </row>
    <row r="97" spans="1:132" x14ac:dyDescent="0.2">
      <c r="A97" s="92" t="s">
        <v>1948</v>
      </c>
      <c r="B97" s="92"/>
      <c r="C97" s="92"/>
      <c r="D97" s="92">
        <f>ROUND((D96/C70),2)</f>
        <v>0</v>
      </c>
      <c r="E97" s="154"/>
      <c r="F97" s="92"/>
      <c r="G97" s="92"/>
      <c r="H97" s="92"/>
      <c r="I97" s="92"/>
      <c r="J97" s="92"/>
      <c r="K97" s="92"/>
      <c r="M97" s="92" t="s">
        <v>1948</v>
      </c>
      <c r="N97" s="92"/>
      <c r="O97" s="92"/>
      <c r="P97" s="92">
        <f>ROUND((P96/$O$70),2)</f>
        <v>104.65</v>
      </c>
      <c r="Q97" s="92"/>
      <c r="R97" s="92"/>
      <c r="S97" s="92"/>
      <c r="T97" s="92"/>
      <c r="U97" s="92"/>
      <c r="V97" s="92"/>
      <c r="W97" s="92"/>
      <c r="Y97" s="92" t="s">
        <v>1948</v>
      </c>
      <c r="Z97" s="92"/>
      <c r="AA97" s="92"/>
      <c r="AB97" s="92">
        <f>ROUND((AB96/$AA$70),2)</f>
        <v>0</v>
      </c>
      <c r="AC97" s="92"/>
      <c r="AD97" s="92"/>
      <c r="AE97" s="92"/>
      <c r="AF97" s="92"/>
      <c r="AG97" s="92"/>
      <c r="AH97" s="92"/>
      <c r="AI97" s="92"/>
      <c r="AK97" s="92" t="s">
        <v>1948</v>
      </c>
      <c r="AL97" s="92"/>
      <c r="AM97" s="92"/>
      <c r="AN97" s="92">
        <f>ROUND((AN96/27),2)</f>
        <v>0</v>
      </c>
      <c r="AO97" s="92"/>
      <c r="AP97" s="92"/>
      <c r="AQ97" s="92"/>
      <c r="AR97" s="92"/>
      <c r="AS97" s="92"/>
      <c r="AT97" s="92"/>
      <c r="AU97" s="92"/>
      <c r="AW97" s="92"/>
      <c r="AX97" s="92"/>
      <c r="AY97" s="92"/>
      <c r="AZ97" s="92"/>
      <c r="BA97" s="92"/>
      <c r="BC97" s="92"/>
      <c r="BD97" s="92"/>
      <c r="BE97" s="92"/>
      <c r="BF97" s="92"/>
      <c r="BG97" s="92"/>
      <c r="BI97" s="92"/>
      <c r="BJ97" s="92"/>
      <c r="BK97" s="92"/>
      <c r="BL97" s="92"/>
      <c r="BM97" s="92"/>
      <c r="BO97" s="92"/>
      <c r="BP97" s="92"/>
      <c r="BQ97" s="92"/>
      <c r="BR97" s="92"/>
      <c r="BS97" s="92"/>
      <c r="BU97" s="92"/>
      <c r="BV97" s="92"/>
      <c r="BW97" s="92"/>
      <c r="BX97" s="92"/>
      <c r="BY97" s="92"/>
      <c r="CA97" s="92"/>
      <c r="CB97" s="92"/>
      <c r="CC97" s="92"/>
      <c r="CD97" s="92"/>
      <c r="CE97" s="92"/>
      <c r="CG97" s="92"/>
      <c r="CH97" s="92"/>
      <c r="CI97" s="92"/>
      <c r="CJ97" s="92"/>
      <c r="CK97" s="92"/>
      <c r="CR97" s="83"/>
      <c r="DO97" s="92"/>
      <c r="DP97" s="92"/>
      <c r="DQ97" s="92"/>
      <c r="DR97" s="92"/>
      <c r="DU97"/>
      <c r="DV97"/>
      <c r="DY97" s="92"/>
      <c r="DZ97" s="92"/>
      <c r="EA97" s="92"/>
      <c r="EB97" s="92"/>
    </row>
    <row r="98" spans="1:132" x14ac:dyDescent="0.2">
      <c r="A98" s="92" t="s">
        <v>1949</v>
      </c>
      <c r="B98" s="92"/>
      <c r="C98" s="92"/>
      <c r="D98" s="313">
        <f>'2024-FORM GAO-70a'!D9</f>
        <v>0</v>
      </c>
      <c r="E98" s="154"/>
      <c r="F98" s="92"/>
      <c r="G98" s="92"/>
      <c r="H98" s="92"/>
      <c r="I98" s="92"/>
      <c r="J98" s="92"/>
      <c r="K98" s="92"/>
      <c r="M98" s="92" t="s">
        <v>1949</v>
      </c>
      <c r="N98" s="92"/>
      <c r="O98" s="92"/>
      <c r="P98" s="313">
        <f>'2022-FORM GAO-70a'!D9</f>
        <v>0</v>
      </c>
      <c r="Q98" s="92"/>
      <c r="R98" s="92"/>
      <c r="S98" s="92"/>
      <c r="T98" s="92"/>
      <c r="U98" s="92"/>
      <c r="V98" s="92"/>
      <c r="W98" s="92"/>
      <c r="Y98" s="92" t="s">
        <v>1949</v>
      </c>
      <c r="Z98" s="92"/>
      <c r="AA98" s="92"/>
      <c r="AB98" s="313">
        <f>'2021-FORM GAO-70a'!D9</f>
        <v>0</v>
      </c>
      <c r="AC98" s="92"/>
      <c r="AD98" s="92"/>
      <c r="AE98" s="92"/>
      <c r="AF98" s="92"/>
      <c r="AG98" s="92"/>
      <c r="AH98" s="92"/>
      <c r="AI98" s="92"/>
      <c r="AK98" s="92" t="s">
        <v>1949</v>
      </c>
      <c r="AL98" s="92"/>
      <c r="AM98" s="92"/>
      <c r="AN98" s="313">
        <f>ROUND(('2020-FORM GAO-70a'!D9),2)</f>
        <v>0</v>
      </c>
      <c r="AO98" s="92"/>
      <c r="AP98" s="92"/>
      <c r="AQ98" s="92"/>
      <c r="AR98" s="92"/>
      <c r="AS98" s="92"/>
      <c r="AT98" s="92"/>
      <c r="AU98" s="92"/>
      <c r="AW98" s="92"/>
      <c r="AX98" s="92"/>
      <c r="AY98" s="92"/>
      <c r="AZ98" s="92"/>
      <c r="BA98" s="92"/>
      <c r="BC98" s="92"/>
      <c r="BD98" s="92"/>
      <c r="BE98" s="92"/>
      <c r="BF98" s="92"/>
      <c r="BG98" s="92"/>
      <c r="BI98" s="92"/>
      <c r="BJ98" s="92"/>
      <c r="BK98" s="92"/>
      <c r="BL98" s="92"/>
      <c r="BM98" s="92"/>
      <c r="BO98" s="92"/>
      <c r="BP98" s="92"/>
      <c r="BQ98" s="92"/>
      <c r="BR98" s="92"/>
      <c r="BS98" s="92"/>
      <c r="BU98" s="92"/>
      <c r="BV98" s="92"/>
      <c r="BW98" s="92"/>
      <c r="BX98" s="92"/>
      <c r="BY98" s="92"/>
      <c r="CA98" s="92"/>
      <c r="CB98" s="92"/>
      <c r="CC98" s="92"/>
      <c r="CD98" s="92"/>
      <c r="CE98" s="92"/>
      <c r="CG98" s="92"/>
      <c r="CH98" s="92"/>
      <c r="CI98" s="92"/>
      <c r="CJ98" s="92"/>
      <c r="CK98" s="92"/>
      <c r="CR98" s="83"/>
      <c r="DO98" s="92"/>
      <c r="DP98" s="92"/>
      <c r="DQ98" s="92"/>
      <c r="DR98" s="92"/>
      <c r="DU98"/>
      <c r="DV98"/>
      <c r="DY98" s="92"/>
      <c r="DZ98" s="92"/>
      <c r="EA98" s="92"/>
      <c r="EB98" s="92"/>
    </row>
    <row r="99" spans="1:132" x14ac:dyDescent="0.2">
      <c r="A99" s="92" t="s">
        <v>1950</v>
      </c>
      <c r="B99" s="92"/>
      <c r="C99" s="92"/>
      <c r="D99" s="92">
        <f>ROUND((IF(D98="",0,(D98/C70))),2)</f>
        <v>0</v>
      </c>
      <c r="E99" s="154"/>
      <c r="F99" s="92"/>
      <c r="G99" s="92"/>
      <c r="H99" s="92"/>
      <c r="I99" s="92"/>
      <c r="J99" s="92"/>
      <c r="K99" s="92"/>
      <c r="M99" s="92" t="s">
        <v>1950</v>
      </c>
      <c r="N99" s="92"/>
      <c r="O99" s="92"/>
      <c r="P99" s="92">
        <f>ROUND((IF($P$98="",0,($P$98/$O$70))),2)</f>
        <v>0</v>
      </c>
      <c r="Q99" s="92"/>
      <c r="R99" s="92"/>
      <c r="S99" s="92"/>
      <c r="T99" s="92"/>
      <c r="U99" s="92"/>
      <c r="V99" s="92"/>
      <c r="W99" s="92"/>
      <c r="Y99" s="92" t="s">
        <v>1950</v>
      </c>
      <c r="Z99" s="92"/>
      <c r="AA99" s="92"/>
      <c r="AB99" s="92">
        <f>ROUND((IF($AB$98="",0,($AB$98/$AA$70))),2)</f>
        <v>0</v>
      </c>
      <c r="AC99" s="92"/>
      <c r="AD99" s="92"/>
      <c r="AE99" s="92"/>
      <c r="AF99" s="92"/>
      <c r="AG99" s="92"/>
      <c r="AH99" s="92"/>
      <c r="AI99" s="92"/>
      <c r="AK99" s="92" t="s">
        <v>1950</v>
      </c>
      <c r="AL99" s="92"/>
      <c r="AM99" s="92"/>
      <c r="AN99" s="92">
        <f>ROUND((IF($AN$98="",0,($AN$98/$AM$70))),2)</f>
        <v>0</v>
      </c>
      <c r="AO99" s="92"/>
      <c r="AP99" s="92"/>
      <c r="AQ99" s="92"/>
      <c r="AR99" s="92"/>
      <c r="AS99" s="92"/>
      <c r="AT99" s="92"/>
      <c r="AU99" s="92"/>
      <c r="AW99" s="92"/>
      <c r="AX99" s="92"/>
      <c r="AY99" s="92"/>
      <c r="AZ99" s="92"/>
      <c r="BA99" s="92"/>
      <c r="BC99" s="92"/>
      <c r="BD99" s="92"/>
      <c r="BE99" s="92"/>
      <c r="BF99" s="92"/>
      <c r="BG99" s="92"/>
      <c r="BI99" s="92"/>
      <c r="BJ99" s="92"/>
      <c r="BK99" s="92"/>
      <c r="BL99" s="92"/>
      <c r="BM99" s="92"/>
      <c r="BO99" s="92"/>
      <c r="BP99" s="92"/>
      <c r="BQ99" s="92"/>
      <c r="BR99" s="92"/>
      <c r="BS99" s="92"/>
      <c r="BU99" s="92"/>
      <c r="BV99" s="92"/>
      <c r="BW99" s="92"/>
      <c r="BX99" s="92"/>
      <c r="BY99" s="92"/>
      <c r="CA99" s="92"/>
      <c r="CB99" s="92"/>
      <c r="CC99" s="92"/>
      <c r="CD99" s="92"/>
      <c r="CE99" s="92"/>
      <c r="CG99" s="92"/>
      <c r="CH99" s="92"/>
      <c r="CI99" s="92"/>
      <c r="CJ99" s="92"/>
      <c r="CK99" s="92"/>
      <c r="CR99" s="83"/>
      <c r="DO99" s="92"/>
      <c r="DP99" s="92"/>
      <c r="DQ99" s="92"/>
      <c r="DR99" s="92"/>
      <c r="DU99"/>
      <c r="DV99"/>
      <c r="DY99" s="92"/>
      <c r="DZ99" s="92"/>
      <c r="EA99" s="92"/>
      <c r="EB99" s="92"/>
    </row>
    <row r="100" spans="1:132" x14ac:dyDescent="0.2">
      <c r="A100" s="92" t="s">
        <v>1952</v>
      </c>
      <c r="B100" s="92"/>
      <c r="C100" s="92"/>
      <c r="D100" s="92">
        <f>ROUND((IF(D97-D99&lt;0,0,D97-D99)),2)</f>
        <v>0</v>
      </c>
      <c r="E100" s="154"/>
      <c r="F100" s="92"/>
      <c r="G100" s="92"/>
      <c r="H100" s="92"/>
      <c r="I100" s="92"/>
      <c r="J100" s="92"/>
      <c r="K100" s="92"/>
      <c r="M100" s="92" t="s">
        <v>1952</v>
      </c>
      <c r="N100" s="92"/>
      <c r="O100" s="92"/>
      <c r="P100" s="92">
        <f>ROUND((IF($P$97-$P$99&lt;0,0,$P$97-$P$99)),2)</f>
        <v>104.65</v>
      </c>
      <c r="Q100" s="92"/>
      <c r="R100" s="92"/>
      <c r="S100" s="92"/>
      <c r="T100" s="92"/>
      <c r="U100" s="92"/>
      <c r="V100" s="92"/>
      <c r="W100" s="92"/>
      <c r="Y100" s="92" t="s">
        <v>1952</v>
      </c>
      <c r="Z100" s="92"/>
      <c r="AA100" s="92"/>
      <c r="AB100" s="92">
        <f>ROUND((IF($AB$97-$AB$99&lt;0,0,$AB$97-$AB$99)),2)</f>
        <v>0</v>
      </c>
      <c r="AC100" s="92"/>
      <c r="AD100" s="92"/>
      <c r="AE100" s="92"/>
      <c r="AF100" s="92"/>
      <c r="AG100" s="92"/>
      <c r="AH100" s="92"/>
      <c r="AI100" s="92"/>
      <c r="AK100" s="92" t="s">
        <v>1952</v>
      </c>
      <c r="AL100" s="92"/>
      <c r="AM100" s="92"/>
      <c r="AN100" s="92">
        <f>ROUND((IF($AN$97-$AN$99&lt;0,0,$AN$97-$AN$99)),2)</f>
        <v>0</v>
      </c>
      <c r="AO100" s="92"/>
      <c r="AP100" s="92"/>
      <c r="AQ100" s="92"/>
      <c r="AR100" s="92"/>
      <c r="AS100" s="92"/>
      <c r="AT100" s="92"/>
      <c r="AU100" s="92"/>
      <c r="AW100" s="92"/>
      <c r="AX100" s="92"/>
      <c r="AY100" s="92"/>
      <c r="AZ100" s="92"/>
      <c r="BA100" s="92"/>
      <c r="BC100" s="92"/>
      <c r="BD100" s="92"/>
      <c r="BE100" s="92"/>
      <c r="BF100" s="92"/>
      <c r="BG100" s="92"/>
      <c r="BI100" s="92"/>
      <c r="BJ100" s="92"/>
      <c r="BK100" s="92"/>
      <c r="BL100" s="92"/>
      <c r="BM100" s="92"/>
      <c r="BO100" s="92"/>
      <c r="BP100" s="92"/>
      <c r="BQ100" s="92"/>
      <c r="BR100" s="92"/>
      <c r="BS100" s="92"/>
      <c r="BU100" s="92"/>
      <c r="BV100" s="92"/>
      <c r="BW100" s="92"/>
      <c r="BX100" s="92"/>
      <c r="BY100" s="92"/>
      <c r="CA100" s="92"/>
      <c r="CB100" s="92"/>
      <c r="CC100" s="92"/>
      <c r="CD100" s="92"/>
      <c r="CE100" s="92"/>
      <c r="CG100" s="92"/>
      <c r="CH100" s="92"/>
      <c r="CI100" s="92"/>
      <c r="CJ100" s="92"/>
      <c r="CK100" s="92"/>
      <c r="CR100" s="83"/>
      <c r="DO100" s="92"/>
      <c r="DP100" s="92"/>
      <c r="DQ100" s="92"/>
      <c r="DR100" s="92"/>
      <c r="DU100"/>
      <c r="DV100"/>
      <c r="DY100" s="92"/>
      <c r="DZ100" s="92"/>
      <c r="EA100" s="92"/>
      <c r="EB100" s="92"/>
    </row>
    <row r="101" spans="1:132" x14ac:dyDescent="0.2">
      <c r="A101" s="92" t="s">
        <v>1951</v>
      </c>
      <c r="B101" s="92"/>
      <c r="C101" s="92"/>
      <c r="D101" s="313">
        <f>'2024-FORM GAO-70a'!D12</f>
        <v>0</v>
      </c>
      <c r="E101" s="154"/>
      <c r="F101" s="92"/>
      <c r="G101" s="92"/>
      <c r="H101" s="92"/>
      <c r="I101" s="92"/>
      <c r="J101" s="92"/>
      <c r="K101" s="92"/>
      <c r="M101" s="92" t="s">
        <v>1951</v>
      </c>
      <c r="N101" s="92"/>
      <c r="O101" s="92"/>
      <c r="P101" s="313">
        <f>'2022-FORM GAO-70a'!D12</f>
        <v>0</v>
      </c>
      <c r="Q101" s="92"/>
      <c r="R101" s="92"/>
      <c r="S101" s="92"/>
      <c r="T101" s="92"/>
      <c r="U101" s="92"/>
      <c r="V101" s="92"/>
      <c r="W101" s="92"/>
      <c r="Y101" s="92" t="s">
        <v>1951</v>
      </c>
      <c r="Z101" s="92"/>
      <c r="AA101" s="92"/>
      <c r="AB101" s="313">
        <f>'2021-FORM GAO-70a'!D12</f>
        <v>0</v>
      </c>
      <c r="AC101" s="92"/>
      <c r="AD101" s="92"/>
      <c r="AE101" s="92"/>
      <c r="AF101" s="92"/>
      <c r="AG101" s="92"/>
      <c r="AH101" s="92"/>
      <c r="AI101" s="92"/>
      <c r="AK101" s="92" t="s">
        <v>1951</v>
      </c>
      <c r="AL101" s="92"/>
      <c r="AM101" s="92"/>
      <c r="AN101" s="313">
        <f>ROUND(('2020-FORM GAO-70a'!D12),2)</f>
        <v>0</v>
      </c>
      <c r="AO101" s="92"/>
      <c r="AP101" s="92"/>
      <c r="AQ101" s="92"/>
      <c r="AR101" s="92"/>
      <c r="AS101" s="92"/>
      <c r="AT101" s="92"/>
      <c r="AU101" s="92"/>
      <c r="AW101" s="92"/>
      <c r="AX101" s="92"/>
      <c r="AY101" s="92"/>
      <c r="AZ101" s="92"/>
      <c r="BA101" s="92"/>
      <c r="BC101" s="92"/>
      <c r="BD101" s="92"/>
      <c r="BE101" s="92"/>
      <c r="BF101" s="92"/>
      <c r="BG101" s="92"/>
      <c r="BI101" s="92"/>
      <c r="BJ101" s="92"/>
      <c r="BK101" s="92"/>
      <c r="BL101" s="92"/>
      <c r="BM101" s="92"/>
      <c r="BO101" s="92"/>
      <c r="BP101" s="92"/>
      <c r="BQ101" s="92"/>
      <c r="BR101" s="92"/>
      <c r="BS101" s="92"/>
      <c r="BU101" s="92"/>
      <c r="BV101" s="92"/>
      <c r="BW101" s="92"/>
      <c r="BX101" s="92"/>
      <c r="BY101" s="92"/>
      <c r="CA101" s="92"/>
      <c r="CB101" s="92"/>
      <c r="CC101" s="92"/>
      <c r="CD101" s="92"/>
      <c r="CE101" s="92"/>
      <c r="CG101" s="92"/>
      <c r="CH101" s="92"/>
      <c r="CI101" s="92"/>
      <c r="CJ101" s="92"/>
      <c r="CK101" s="92"/>
      <c r="CR101" s="83"/>
      <c r="DO101" s="92"/>
      <c r="DP101" s="92"/>
      <c r="DQ101" s="92"/>
      <c r="DR101" s="92"/>
      <c r="DU101"/>
      <c r="DV101"/>
      <c r="DY101" s="92"/>
      <c r="DZ101" s="92"/>
      <c r="EA101" s="92"/>
      <c r="EB101" s="92"/>
    </row>
    <row r="102" spans="1:132" x14ac:dyDescent="0.2">
      <c r="A102" s="328" t="s">
        <v>1953</v>
      </c>
      <c r="B102" s="92"/>
      <c r="C102" s="92"/>
      <c r="D102" s="328">
        <f>ROUND((SUM(D100:D101)),2)</f>
        <v>0</v>
      </c>
      <c r="E102" s="154"/>
      <c r="F102" s="92"/>
      <c r="G102" s="92"/>
      <c r="H102" s="92"/>
      <c r="I102" s="92"/>
      <c r="J102" s="92"/>
      <c r="K102" s="92"/>
      <c r="M102" s="328" t="s">
        <v>1953</v>
      </c>
      <c r="N102" s="92"/>
      <c r="O102" s="92"/>
      <c r="P102" s="328">
        <f>ROUND((SUM(P100:P101)),2)</f>
        <v>104.65</v>
      </c>
      <c r="Q102" s="92"/>
      <c r="R102" s="92"/>
      <c r="S102" s="92"/>
      <c r="T102" s="92"/>
      <c r="U102" s="92"/>
      <c r="V102" s="92"/>
      <c r="W102" s="92"/>
      <c r="Y102" s="328" t="s">
        <v>1953</v>
      </c>
      <c r="Z102" s="92"/>
      <c r="AA102" s="92"/>
      <c r="AB102" s="328">
        <f>ROUND((SUM(AB100:AB101)),2)</f>
        <v>0</v>
      </c>
      <c r="AC102" s="92"/>
      <c r="AD102" s="92"/>
      <c r="AE102" s="92"/>
      <c r="AF102" s="92"/>
      <c r="AG102" s="92"/>
      <c r="AH102" s="92"/>
      <c r="AI102" s="92"/>
      <c r="AK102" s="328" t="s">
        <v>1953</v>
      </c>
      <c r="AL102" s="92"/>
      <c r="AM102" s="92"/>
      <c r="AN102" s="328">
        <f>ROUND((SUM(AN100:AN101)),2)</f>
        <v>0</v>
      </c>
      <c r="AO102" s="92"/>
      <c r="AP102" s="92"/>
      <c r="AQ102" s="92"/>
      <c r="AR102" s="92"/>
      <c r="AS102" s="92"/>
      <c r="AT102" s="92"/>
      <c r="AU102" s="92"/>
      <c r="AW102" s="92"/>
      <c r="AX102" s="92"/>
      <c r="AY102" s="92"/>
      <c r="AZ102" s="92"/>
      <c r="BA102" s="92"/>
      <c r="BC102" s="92"/>
      <c r="BD102" s="92"/>
      <c r="BE102" s="92"/>
      <c r="BF102" s="92"/>
      <c r="BG102" s="92"/>
      <c r="BI102" s="92"/>
      <c r="BJ102" s="92"/>
      <c r="BK102" s="92"/>
      <c r="BL102" s="92"/>
      <c r="BM102" s="92"/>
      <c r="BO102" s="92"/>
      <c r="BP102" s="92"/>
      <c r="BQ102" s="92"/>
      <c r="BR102" s="92"/>
      <c r="BS102" s="92"/>
      <c r="BU102" s="92"/>
      <c r="BV102" s="92"/>
      <c r="BW102" s="92"/>
      <c r="BX102" s="92"/>
      <c r="BY102" s="92"/>
      <c r="CA102" s="92"/>
      <c r="CB102" s="92"/>
      <c r="CC102" s="92"/>
      <c r="CD102" s="92"/>
      <c r="CE102" s="92"/>
      <c r="CG102" s="92"/>
      <c r="CH102" s="92"/>
      <c r="CI102" s="92"/>
      <c r="CJ102" s="92"/>
      <c r="CK102" s="92"/>
      <c r="CR102" s="83"/>
      <c r="DO102" s="92"/>
      <c r="DP102" s="92"/>
      <c r="DQ102" s="92"/>
      <c r="DR102" s="92"/>
      <c r="DU102"/>
      <c r="DV102"/>
      <c r="DY102" s="92"/>
      <c r="DZ102" s="92"/>
      <c r="EA102" s="92"/>
      <c r="EB102" s="92"/>
    </row>
    <row r="103" spans="1:132" x14ac:dyDescent="0.2">
      <c r="A103" s="309" t="s">
        <v>1954</v>
      </c>
      <c r="B103" s="309"/>
      <c r="C103" s="309"/>
      <c r="D103" s="309"/>
      <c r="E103" s="154"/>
      <c r="F103" s="92"/>
      <c r="G103" s="92"/>
      <c r="H103" s="92"/>
      <c r="I103" s="92"/>
      <c r="J103" s="92"/>
      <c r="K103" s="92"/>
      <c r="M103" s="309" t="s">
        <v>1954</v>
      </c>
      <c r="N103" s="309"/>
      <c r="O103" s="309"/>
      <c r="P103" s="309"/>
      <c r="Q103" s="92"/>
      <c r="R103" s="92"/>
      <c r="S103" s="92"/>
      <c r="T103" s="92"/>
      <c r="U103" s="92"/>
      <c r="V103" s="92"/>
      <c r="W103" s="92"/>
      <c r="Y103" s="309" t="s">
        <v>1954</v>
      </c>
      <c r="Z103" s="309"/>
      <c r="AA103" s="309"/>
      <c r="AB103" s="309"/>
      <c r="AC103" s="92"/>
      <c r="AD103" s="92"/>
      <c r="AE103" s="92"/>
      <c r="AF103" s="92"/>
      <c r="AG103" s="92"/>
      <c r="AH103" s="92"/>
      <c r="AI103" s="92"/>
      <c r="AK103" s="309" t="s">
        <v>1954</v>
      </c>
      <c r="AL103" s="309"/>
      <c r="AM103" s="309"/>
      <c r="AN103" s="309"/>
      <c r="AO103" s="92"/>
      <c r="AP103" s="92"/>
      <c r="AQ103" s="92"/>
      <c r="AR103" s="92"/>
      <c r="AS103" s="92"/>
      <c r="AT103" s="92"/>
      <c r="AU103" s="92"/>
      <c r="AW103" s="92"/>
      <c r="AX103" s="92"/>
      <c r="AY103" s="92"/>
      <c r="AZ103" s="92"/>
      <c r="BA103" s="92"/>
      <c r="BC103" s="92"/>
      <c r="BD103" s="92"/>
      <c r="BE103" s="92"/>
      <c r="BF103" s="92"/>
      <c r="BG103" s="92"/>
      <c r="BI103" s="92"/>
      <c r="BJ103" s="92"/>
      <c r="BK103" s="92"/>
      <c r="BL103" s="92"/>
      <c r="BM103" s="92"/>
      <c r="BO103" s="92"/>
      <c r="BP103" s="92"/>
      <c r="BQ103" s="92"/>
      <c r="BR103" s="92"/>
      <c r="BS103" s="92"/>
      <c r="BU103" s="92"/>
      <c r="BV103" s="92"/>
      <c r="BW103" s="92"/>
      <c r="BX103" s="92"/>
      <c r="BY103" s="92"/>
      <c r="CA103" s="92"/>
      <c r="CB103" s="92"/>
      <c r="CC103" s="92"/>
      <c r="CD103" s="92"/>
      <c r="CE103" s="92"/>
      <c r="CG103" s="92"/>
      <c r="CH103" s="92"/>
      <c r="CI103" s="92"/>
      <c r="CJ103" s="92"/>
      <c r="CK103" s="92"/>
      <c r="CR103" s="83"/>
      <c r="DO103" s="92"/>
      <c r="DP103" s="92"/>
      <c r="DQ103" s="92"/>
      <c r="DR103" s="92"/>
      <c r="DU103"/>
      <c r="DV103"/>
      <c r="DY103" s="92"/>
      <c r="DZ103" s="92"/>
      <c r="EA103" s="92"/>
      <c r="EB103" s="92"/>
    </row>
    <row r="104" spans="1:132" x14ac:dyDescent="0.2">
      <c r="A104" s="307" t="s">
        <v>1936</v>
      </c>
      <c r="B104" s="92"/>
      <c r="C104" s="92"/>
      <c r="D104" s="92">
        <f>D78</f>
        <v>-8600</v>
      </c>
      <c r="E104" s="154"/>
      <c r="F104" s="92"/>
      <c r="G104" s="92"/>
      <c r="H104" s="92"/>
      <c r="I104" s="92"/>
      <c r="J104" s="92"/>
      <c r="K104" s="92"/>
      <c r="M104" s="307" t="s">
        <v>1936</v>
      </c>
      <c r="N104" s="92"/>
      <c r="O104" s="92"/>
      <c r="P104" s="92">
        <f>P78</f>
        <v>39100</v>
      </c>
      <c r="Q104" s="92"/>
      <c r="R104" s="92"/>
      <c r="S104" s="92"/>
      <c r="T104" s="92"/>
      <c r="U104" s="92"/>
      <c r="V104" s="92"/>
      <c r="W104" s="92"/>
      <c r="Y104" s="307" t="s">
        <v>1936</v>
      </c>
      <c r="Z104" s="92"/>
      <c r="AA104" s="92"/>
      <c r="AB104" s="92">
        <f>AB78</f>
        <v>-8600</v>
      </c>
      <c r="AC104" s="92"/>
      <c r="AD104" s="92"/>
      <c r="AE104" s="92"/>
      <c r="AF104" s="92"/>
      <c r="AG104" s="92"/>
      <c r="AH104" s="92"/>
      <c r="AI104" s="92"/>
      <c r="AK104" s="307" t="s">
        <v>1936</v>
      </c>
      <c r="AL104" s="92"/>
      <c r="AM104" s="92"/>
      <c r="AN104" s="92">
        <f>AN78</f>
        <v>-8600</v>
      </c>
      <c r="AO104" s="92"/>
      <c r="AP104" s="92"/>
      <c r="AQ104" s="92"/>
      <c r="AR104" s="92"/>
      <c r="AS104" s="92"/>
      <c r="AT104" s="92"/>
      <c r="AU104" s="92"/>
      <c r="AW104" s="92"/>
      <c r="AX104" s="92"/>
      <c r="AY104" s="92"/>
      <c r="AZ104" s="92"/>
      <c r="BA104" s="92"/>
      <c r="BC104" s="92"/>
      <c r="BD104" s="92"/>
      <c r="BE104" s="92"/>
      <c r="BF104" s="92"/>
      <c r="BG104" s="92"/>
      <c r="BI104" s="92"/>
      <c r="BJ104" s="92"/>
      <c r="BK104" s="92"/>
      <c r="BL104" s="92"/>
      <c r="BM104" s="92"/>
      <c r="BO104" s="92"/>
      <c r="BP104" s="92"/>
      <c r="BQ104" s="92"/>
      <c r="BR104" s="92"/>
      <c r="BS104" s="92"/>
      <c r="BU104" s="92"/>
      <c r="BV104" s="92"/>
      <c r="BW104" s="92"/>
      <c r="BX104" s="92"/>
      <c r="BY104" s="92"/>
      <c r="CA104" s="92"/>
      <c r="CB104" s="92"/>
      <c r="CC104" s="92"/>
      <c r="CD104" s="92"/>
      <c r="CE104" s="92"/>
      <c r="CG104" s="92"/>
      <c r="CH104" s="92"/>
      <c r="CI104" s="92"/>
      <c r="CJ104" s="92"/>
      <c r="CK104" s="92"/>
      <c r="CR104" s="83"/>
      <c r="DO104" s="92"/>
      <c r="DP104" s="92"/>
      <c r="DQ104" s="92"/>
      <c r="DR104" s="92"/>
      <c r="DU104"/>
      <c r="DV104"/>
      <c r="DY104" s="92"/>
      <c r="DZ104" s="92"/>
      <c r="EA104" s="92"/>
      <c r="EB104" s="92"/>
    </row>
    <row r="105" spans="1:132" x14ac:dyDescent="0.2">
      <c r="A105" s="307" t="s">
        <v>1937</v>
      </c>
      <c r="B105" s="92"/>
      <c r="C105" s="92"/>
      <c r="D105" s="92">
        <f>ROUND((IF(D104&lt;0,0,IF(B63="S",VLOOKUP(D104,G7:K14,5,TRUE),0))),2)</f>
        <v>0</v>
      </c>
      <c r="E105" s="154"/>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307" t="s">
        <v>1937</v>
      </c>
      <c r="AL105" s="92"/>
      <c r="AM105" s="92"/>
      <c r="AN105" s="92">
        <f>ROUND((IF($AN$104&lt;0,0,IF($AL$63="S",VLOOKUP($AN$104,$AQ$7:$AU$14,5,TRUE),0))),2)</f>
        <v>0</v>
      </c>
      <c r="AO105" s="92"/>
      <c r="AP105" s="92"/>
      <c r="AQ105" s="92"/>
      <c r="AR105" s="92"/>
      <c r="AS105" s="92"/>
      <c r="AT105" s="92"/>
      <c r="AU105" s="92"/>
      <c r="AW105" s="92"/>
      <c r="AX105" s="92"/>
      <c r="AY105" s="92"/>
      <c r="AZ105" s="92"/>
      <c r="BA105" s="92"/>
      <c r="BC105" s="92"/>
      <c r="BD105" s="92"/>
      <c r="BE105" s="92"/>
      <c r="BF105" s="92"/>
      <c r="BG105" s="92"/>
      <c r="BI105" s="92"/>
      <c r="BJ105" s="92"/>
      <c r="BK105" s="92"/>
      <c r="BL105" s="92"/>
      <c r="BM105" s="92"/>
      <c r="BO105" s="92"/>
      <c r="BP105" s="92"/>
      <c r="BQ105" s="92"/>
      <c r="BR105" s="92"/>
      <c r="BS105" s="92"/>
      <c r="BU105" s="92"/>
      <c r="BV105" s="92"/>
      <c r="BW105" s="92"/>
      <c r="BX105" s="92"/>
      <c r="BY105" s="92"/>
      <c r="CA105" s="92"/>
      <c r="CB105" s="92"/>
      <c r="CC105" s="92"/>
      <c r="CD105" s="92"/>
      <c r="CE105" s="92"/>
      <c r="CG105" s="92"/>
      <c r="CH105" s="92"/>
      <c r="CI105" s="92"/>
      <c r="CJ105" s="92"/>
      <c r="CK105" s="92"/>
      <c r="CR105" s="83"/>
      <c r="DO105" s="92"/>
      <c r="DP105" s="92"/>
      <c r="DQ105" s="92"/>
      <c r="DR105" s="92"/>
      <c r="DU105"/>
      <c r="DV105"/>
      <c r="DY105" s="92"/>
      <c r="DZ105" s="92"/>
      <c r="EA105" s="92"/>
      <c r="EB105" s="92"/>
    </row>
    <row r="106" spans="1:132" x14ac:dyDescent="0.2">
      <c r="A106" s="307" t="s">
        <v>1938</v>
      </c>
      <c r="B106" s="92"/>
      <c r="C106" s="92"/>
      <c r="D106" s="92">
        <f>ROUND((IF(D104&lt;0,0,IF(B63="M",VLOOKUP(D104,G21:K28,5,TRUE),0))),2)</f>
        <v>0</v>
      </c>
      <c r="E106" s="154"/>
      <c r="F106" s="92"/>
      <c r="G106" s="92"/>
      <c r="H106" s="92"/>
      <c r="I106" s="92"/>
      <c r="J106" s="92"/>
      <c r="K106" s="92"/>
      <c r="M106" s="307" t="s">
        <v>1938</v>
      </c>
      <c r="N106" s="92"/>
      <c r="O106" s="92"/>
      <c r="P106" s="92">
        <f>ROUND((IF($P$104&lt;0,0,IF($N$63="M",VLOOKUP($P$104,$S$21:$W$28,5,TRUE),0))),2)</f>
        <v>23225</v>
      </c>
      <c r="Q106" s="92"/>
      <c r="R106" s="92"/>
      <c r="S106" s="92"/>
      <c r="T106" s="92"/>
      <c r="U106" s="92"/>
      <c r="V106" s="92"/>
      <c r="W106" s="92"/>
      <c r="Y106" s="307" t="s">
        <v>1938</v>
      </c>
      <c r="Z106" s="92"/>
      <c r="AA106" s="92"/>
      <c r="AB106" s="92">
        <f>ROUND((IF($AB$104&lt;0,0,IF($Z$63="M",VLOOKUP($AB$104,$AE$21:$AI$28,5,TRUE),0))),2)</f>
        <v>0</v>
      </c>
      <c r="AC106" s="92"/>
      <c r="AD106" s="92"/>
      <c r="AE106" s="92"/>
      <c r="AF106" s="92"/>
      <c r="AG106" s="92"/>
      <c r="AH106" s="92"/>
      <c r="AI106" s="92"/>
      <c r="AK106" s="307" t="s">
        <v>1938</v>
      </c>
      <c r="AL106" s="92"/>
      <c r="AM106" s="92"/>
      <c r="AN106" s="92">
        <f>ROUND((IF($AN$104&lt;0,0,IF($AL$63="M",VLOOKUP($AN$104,$AQ$21:$AU$28,5,TRUE),0))),2)</f>
        <v>0</v>
      </c>
      <c r="AO106" s="92"/>
      <c r="AP106" s="92"/>
      <c r="AQ106" s="92"/>
      <c r="AR106" s="92"/>
      <c r="AS106" s="92"/>
      <c r="AT106" s="92"/>
      <c r="AU106" s="92"/>
      <c r="AW106" s="92"/>
      <c r="AX106" s="92"/>
      <c r="AY106" s="92"/>
      <c r="AZ106" s="92"/>
      <c r="BA106" s="92"/>
      <c r="BC106" s="92"/>
      <c r="BD106" s="92"/>
      <c r="BE106" s="92"/>
      <c r="BF106" s="92"/>
      <c r="BG106" s="92"/>
      <c r="BI106" s="92"/>
      <c r="BJ106" s="92"/>
      <c r="BK106" s="92"/>
      <c r="BL106" s="92"/>
      <c r="BM106" s="92"/>
      <c r="BO106" s="92"/>
      <c r="BP106" s="92"/>
      <c r="BQ106" s="92"/>
      <c r="BR106" s="92"/>
      <c r="BS106" s="92"/>
      <c r="BU106" s="92"/>
      <c r="BV106" s="92"/>
      <c r="BW106" s="92"/>
      <c r="BX106" s="92"/>
      <c r="BY106" s="92"/>
      <c r="CA106" s="92"/>
      <c r="CB106" s="92"/>
      <c r="CC106" s="92"/>
      <c r="CD106" s="92"/>
      <c r="CE106" s="92"/>
      <c r="CG106" s="92"/>
      <c r="CH106" s="92"/>
      <c r="CI106" s="92"/>
      <c r="CJ106" s="92"/>
      <c r="CK106" s="92"/>
      <c r="CR106" s="83"/>
      <c r="DO106" s="92"/>
      <c r="DP106" s="92"/>
      <c r="DQ106" s="92"/>
      <c r="DR106" s="92"/>
      <c r="DU106"/>
      <c r="DV106"/>
      <c r="DY106" s="92"/>
      <c r="DZ106" s="92"/>
      <c r="EA106" s="92"/>
      <c r="EB106" s="92"/>
    </row>
    <row r="107" spans="1:132" x14ac:dyDescent="0.2">
      <c r="A107" s="307" t="s">
        <v>1935</v>
      </c>
      <c r="B107" s="92"/>
      <c r="C107" s="92"/>
      <c r="D107" s="92">
        <f>ROUND((IF(D104&lt;0,0,IF(B63="H",VLOOKUP(D104,G35:K42,5,TRUE),0))),2)</f>
        <v>0</v>
      </c>
      <c r="E107" s="154"/>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307" t="s">
        <v>1935</v>
      </c>
      <c r="AL107" s="92"/>
      <c r="AM107" s="92"/>
      <c r="AN107" s="92">
        <f>ROUND((IF($AN$104&lt;0,0,IF($AL$63="H",VLOOKUP($AN$104,$AQ35:$AU$42,5,TRUE),0))),2)</f>
        <v>0</v>
      </c>
      <c r="AO107" s="92"/>
      <c r="AP107" s="92"/>
      <c r="AQ107" s="92"/>
      <c r="AR107" s="92"/>
      <c r="AS107" s="92"/>
      <c r="AT107" s="92"/>
      <c r="AU107" s="92"/>
      <c r="AW107" s="92"/>
      <c r="AX107" s="92"/>
      <c r="AY107" s="92"/>
      <c r="AZ107" s="92"/>
      <c r="BA107" s="92"/>
      <c r="BC107" s="92"/>
      <c r="BD107" s="92"/>
      <c r="BE107" s="92"/>
      <c r="BF107" s="92"/>
      <c r="BG107" s="92"/>
      <c r="BI107" s="92"/>
      <c r="BJ107" s="92"/>
      <c r="BK107" s="92"/>
      <c r="BL107" s="92"/>
      <c r="BM107" s="92"/>
      <c r="BO107" s="92"/>
      <c r="BP107" s="92"/>
      <c r="BQ107" s="92"/>
      <c r="BR107" s="92"/>
      <c r="BS107" s="92"/>
      <c r="BU107" s="92"/>
      <c r="BV107" s="92"/>
      <c r="BW107" s="92"/>
      <c r="BX107" s="92"/>
      <c r="BY107" s="92"/>
      <c r="CA107" s="92"/>
      <c r="CB107" s="92"/>
      <c r="CC107" s="92"/>
      <c r="CD107" s="92"/>
      <c r="CE107" s="92"/>
      <c r="CG107" s="92"/>
      <c r="CH107" s="92"/>
      <c r="CI107" s="92"/>
      <c r="CJ107" s="92"/>
      <c r="CK107" s="92"/>
      <c r="CR107" s="83"/>
      <c r="DO107" s="92"/>
      <c r="DP107" s="92"/>
      <c r="DQ107" s="92"/>
      <c r="DR107" s="92"/>
      <c r="DU107"/>
      <c r="DV107"/>
      <c r="DY107" s="92"/>
      <c r="DZ107" s="92"/>
      <c r="EA107" s="92"/>
      <c r="EB107" s="92"/>
    </row>
    <row r="108" spans="1:132" x14ac:dyDescent="0.2">
      <c r="A108" s="307" t="s">
        <v>1945</v>
      </c>
      <c r="B108" s="92"/>
      <c r="C108" s="92"/>
      <c r="D108" s="92">
        <f>ROUND((SUM(D105:D107)),2)</f>
        <v>0</v>
      </c>
      <c r="E108" s="154"/>
      <c r="F108" s="92"/>
      <c r="G108" s="92"/>
      <c r="H108" s="92"/>
      <c r="I108" s="92"/>
      <c r="J108" s="92"/>
      <c r="K108" s="92"/>
      <c r="M108" s="307" t="s">
        <v>1945</v>
      </c>
      <c r="N108" s="92"/>
      <c r="O108" s="92"/>
      <c r="P108" s="92">
        <f>ROUND((SUM(P105:P107)),2)</f>
        <v>23225</v>
      </c>
      <c r="Q108" s="92"/>
      <c r="R108" s="92"/>
      <c r="S108" s="92"/>
      <c r="T108" s="92"/>
      <c r="U108" s="92"/>
      <c r="V108" s="92"/>
      <c r="W108" s="92"/>
      <c r="Y108" s="307" t="s">
        <v>1945</v>
      </c>
      <c r="Z108" s="92"/>
      <c r="AA108" s="92"/>
      <c r="AB108" s="92">
        <f>ROUND((SUM(AB105:AB107)),2)</f>
        <v>0</v>
      </c>
      <c r="AC108" s="92"/>
      <c r="AD108" s="92"/>
      <c r="AE108" s="92"/>
      <c r="AF108" s="92"/>
      <c r="AG108" s="92"/>
      <c r="AH108" s="92"/>
      <c r="AI108" s="92"/>
      <c r="AK108" s="307" t="s">
        <v>1945</v>
      </c>
      <c r="AL108" s="92"/>
      <c r="AM108" s="92"/>
      <c r="AN108" s="92">
        <f>ROUND((SUM(AN105:AN107)),2)</f>
        <v>0</v>
      </c>
      <c r="AO108" s="92"/>
      <c r="AP108" s="92"/>
      <c r="AQ108" s="92"/>
      <c r="AR108" s="92"/>
      <c r="AS108" s="92"/>
      <c r="AT108" s="92"/>
      <c r="AU108" s="92"/>
      <c r="AW108" s="92"/>
      <c r="AX108" s="92"/>
      <c r="AY108" s="92"/>
      <c r="AZ108" s="92"/>
      <c r="BA108" s="92"/>
      <c r="BC108" s="92"/>
      <c r="BD108" s="92"/>
      <c r="BE108" s="92"/>
      <c r="BF108" s="92"/>
      <c r="BG108" s="92"/>
      <c r="BI108" s="92"/>
      <c r="BJ108" s="92"/>
      <c r="BK108" s="92"/>
      <c r="BL108" s="92"/>
      <c r="BM108" s="92"/>
      <c r="BO108" s="92"/>
      <c r="BP108" s="92"/>
      <c r="BQ108" s="92"/>
      <c r="BR108" s="92"/>
      <c r="BS108" s="92"/>
      <c r="BU108" s="92"/>
      <c r="BV108" s="92"/>
      <c r="BW108" s="92"/>
      <c r="BX108" s="92"/>
      <c r="BY108" s="92"/>
      <c r="CA108" s="92"/>
      <c r="CB108" s="92"/>
      <c r="CC108" s="92"/>
      <c r="CD108" s="92"/>
      <c r="CE108" s="92"/>
      <c r="CG108" s="92"/>
      <c r="CH108" s="92"/>
      <c r="CI108" s="92"/>
      <c r="CJ108" s="92"/>
      <c r="CK108" s="92"/>
      <c r="CR108" s="83"/>
      <c r="DO108" s="92"/>
      <c r="DP108" s="92"/>
      <c r="DQ108" s="92"/>
      <c r="DR108" s="92"/>
      <c r="DU108"/>
      <c r="DV108"/>
      <c r="DY108" s="92"/>
      <c r="DZ108" s="92"/>
      <c r="EA108" s="92"/>
      <c r="EB108" s="92"/>
    </row>
    <row r="109" spans="1:132" x14ac:dyDescent="0.2">
      <c r="A109" s="307" t="s">
        <v>1955</v>
      </c>
      <c r="B109" s="92"/>
      <c r="C109" s="92"/>
      <c r="D109" s="92">
        <f>ROUND((IF(D104&lt;0,0,IF(B63="S",VLOOKUP(D104,G7:K14,4,TRUE),0))),2)</f>
        <v>0</v>
      </c>
      <c r="E109" s="154"/>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307" t="s">
        <v>1955</v>
      </c>
      <c r="AL109" s="92"/>
      <c r="AM109" s="92"/>
      <c r="AN109" s="92">
        <f>ROUND((IF($AN$104&lt;0,0,IF($AL$63="S",VLOOKUP($AN$104,$AQ$7:$AU$14,4,TRUE),0))),2)</f>
        <v>0</v>
      </c>
      <c r="AO109" s="92"/>
      <c r="AP109" s="92"/>
      <c r="AQ109" s="92"/>
      <c r="AR109" s="92"/>
      <c r="AS109" s="92"/>
      <c r="AT109" s="92"/>
      <c r="AU109" s="92"/>
      <c r="AW109" s="92"/>
      <c r="AX109" s="92"/>
      <c r="AY109" s="92"/>
      <c r="AZ109" s="92"/>
      <c r="BA109" s="92"/>
      <c r="BC109" s="92"/>
      <c r="BD109" s="92"/>
      <c r="BE109" s="92"/>
      <c r="BF109" s="92"/>
      <c r="BG109" s="92"/>
      <c r="BI109" s="92"/>
      <c r="BJ109" s="92"/>
      <c r="BK109" s="92"/>
      <c r="BL109" s="92"/>
      <c r="BM109" s="92"/>
      <c r="BO109" s="92"/>
      <c r="BP109" s="92"/>
      <c r="BQ109" s="92"/>
      <c r="BR109" s="92"/>
      <c r="BS109" s="92"/>
      <c r="BU109" s="92"/>
      <c r="BV109" s="92"/>
      <c r="BW109" s="92"/>
      <c r="BX109" s="92"/>
      <c r="BY109" s="92"/>
      <c r="CA109" s="92"/>
      <c r="CB109" s="92"/>
      <c r="CC109" s="92"/>
      <c r="CD109" s="92"/>
      <c r="CE109" s="92"/>
      <c r="CG109" s="92"/>
      <c r="CH109" s="92"/>
      <c r="CI109" s="92"/>
      <c r="CJ109" s="92"/>
      <c r="CK109" s="92"/>
      <c r="CR109" s="83"/>
      <c r="DO109" s="92"/>
      <c r="DP109" s="92"/>
      <c r="DQ109" s="92"/>
      <c r="DR109" s="92"/>
      <c r="DU109"/>
      <c r="DV109"/>
      <c r="DY109" s="92"/>
      <c r="DZ109" s="92"/>
      <c r="EA109" s="92"/>
      <c r="EB109" s="92"/>
    </row>
    <row r="110" spans="1:132" x14ac:dyDescent="0.2">
      <c r="A110" s="92" t="s">
        <v>1939</v>
      </c>
      <c r="B110" s="92"/>
      <c r="C110" s="92"/>
      <c r="D110" s="92">
        <f>ROUND((IF(D104&lt;0,0,IF(B63="M",VLOOKUP(D104,G21:K28,4,TRUE),0))),2)</f>
        <v>0</v>
      </c>
      <c r="E110" s="154"/>
      <c r="F110" s="92"/>
      <c r="G110" s="92"/>
      <c r="H110" s="92"/>
      <c r="I110" s="92"/>
      <c r="J110" s="92"/>
      <c r="K110" s="92"/>
      <c r="M110" s="92" t="s">
        <v>1939</v>
      </c>
      <c r="N110" s="92"/>
      <c r="O110" s="92"/>
      <c r="P110" s="92">
        <f>ROUND((IF($P$104&lt;0,0,IF($N$63="M",VLOOKUP($P$104,$S$21:$W$28,4,TRUE),0))),2)</f>
        <v>0.12</v>
      </c>
      <c r="Q110" s="92"/>
      <c r="R110" s="92"/>
      <c r="S110" s="92"/>
      <c r="T110" s="92"/>
      <c r="U110" s="92"/>
      <c r="V110" s="92"/>
      <c r="W110" s="92"/>
      <c r="Y110" s="92" t="s">
        <v>1939</v>
      </c>
      <c r="Z110" s="92"/>
      <c r="AA110" s="92"/>
      <c r="AB110" s="92">
        <f>ROUND((IF($AB$104&lt;0,0,IF($Z$63="M",VLOOKUP($AB$104,$AE$21:$AI$28,4,TRUE),0))),2)</f>
        <v>0</v>
      </c>
      <c r="AC110" s="92"/>
      <c r="AD110" s="92"/>
      <c r="AE110" s="92"/>
      <c r="AF110" s="92"/>
      <c r="AG110" s="92"/>
      <c r="AH110" s="92"/>
      <c r="AI110" s="92"/>
      <c r="AK110" s="92" t="s">
        <v>1939</v>
      </c>
      <c r="AL110" s="92"/>
      <c r="AM110" s="92"/>
      <c r="AN110" s="92">
        <f>ROUND((IF($AN$104&lt;0,0,IF($AL$63="M",VLOOKUP($AN$104,$AQ$21:$AU$28,4,TRUE),0))),2)</f>
        <v>0</v>
      </c>
      <c r="AO110" s="92"/>
      <c r="AP110" s="92"/>
      <c r="AQ110" s="92"/>
      <c r="AR110" s="92"/>
      <c r="AS110" s="92"/>
      <c r="AT110" s="92"/>
      <c r="AU110" s="92"/>
      <c r="AW110" s="92"/>
      <c r="AX110" s="92"/>
      <c r="AY110" s="92"/>
      <c r="AZ110" s="92"/>
      <c r="BA110" s="92"/>
      <c r="BC110" s="92"/>
      <c r="BD110" s="92"/>
      <c r="BE110" s="92"/>
      <c r="BF110" s="92"/>
      <c r="BG110" s="92"/>
      <c r="BI110" s="92"/>
      <c r="BJ110" s="92"/>
      <c r="BK110" s="92"/>
      <c r="BL110" s="92"/>
      <c r="BM110" s="92"/>
      <c r="BO110" s="92"/>
      <c r="BP110" s="92"/>
      <c r="BQ110" s="92"/>
      <c r="BR110" s="92"/>
      <c r="BS110" s="92"/>
      <c r="BU110" s="92"/>
      <c r="BV110" s="92"/>
      <c r="BW110" s="92"/>
      <c r="BX110" s="92"/>
      <c r="BY110" s="92"/>
      <c r="CA110" s="92"/>
      <c r="CB110" s="92"/>
      <c r="CC110" s="92"/>
      <c r="CD110" s="92"/>
      <c r="CE110" s="92"/>
      <c r="CG110" s="92"/>
      <c r="CH110" s="92"/>
      <c r="CI110" s="92"/>
      <c r="CJ110" s="92"/>
      <c r="CK110" s="92"/>
      <c r="CR110" s="83"/>
      <c r="DO110" s="92"/>
      <c r="DP110" s="92"/>
      <c r="DQ110" s="92"/>
      <c r="DR110" s="92"/>
      <c r="DU110"/>
      <c r="DV110"/>
      <c r="DY110" s="92"/>
      <c r="DZ110" s="92"/>
      <c r="EA110" s="92"/>
      <c r="EB110" s="92"/>
    </row>
    <row r="111" spans="1:132" x14ac:dyDescent="0.2">
      <c r="A111" s="92" t="s">
        <v>1933</v>
      </c>
      <c r="B111" s="92"/>
      <c r="C111" s="92"/>
      <c r="D111" s="92">
        <f>ROUND((IF(D104&lt;0,0,IF(B63="H",VLOOKUP(D104,G35:K42,4,TRUE),0))),2)</f>
        <v>0</v>
      </c>
      <c r="E111" s="154"/>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t="s">
        <v>1933</v>
      </c>
      <c r="AL111" s="92"/>
      <c r="AM111" s="92"/>
      <c r="AN111" s="92">
        <f>ROUND((IF($AN$104&lt;0,0,IF($AL$63="H",VLOOKUP($AN$104,$AQ$35:$AU$42,4,TRUE),0))),2)</f>
        <v>0</v>
      </c>
      <c r="AO111" s="92"/>
      <c r="AP111" s="92"/>
      <c r="AQ111" s="92"/>
      <c r="AR111" s="92"/>
      <c r="AS111" s="92"/>
      <c r="AT111" s="92"/>
      <c r="AU111" s="92"/>
      <c r="AW111" s="92"/>
      <c r="AX111" s="92"/>
      <c r="AY111" s="92"/>
      <c r="AZ111" s="92"/>
      <c r="BA111" s="92"/>
      <c r="BC111" s="92"/>
      <c r="BD111" s="92"/>
      <c r="BE111" s="92"/>
      <c r="BF111" s="92"/>
      <c r="BG111" s="92"/>
      <c r="BI111" s="92"/>
      <c r="BJ111" s="92"/>
      <c r="BK111" s="92"/>
      <c r="BL111" s="92"/>
      <c r="BM111" s="92"/>
      <c r="BO111" s="92"/>
      <c r="BP111" s="92"/>
      <c r="BQ111" s="92"/>
      <c r="BR111" s="92"/>
      <c r="BS111" s="92"/>
      <c r="BU111" s="92"/>
      <c r="BV111" s="92"/>
      <c r="BW111" s="92"/>
      <c r="BX111" s="92"/>
      <c r="BY111" s="92"/>
      <c r="CA111" s="92"/>
      <c r="CB111" s="92"/>
      <c r="CC111" s="92"/>
      <c r="CD111" s="92"/>
      <c r="CE111" s="92"/>
      <c r="CG111" s="92"/>
      <c r="CH111" s="92"/>
      <c r="CI111" s="92"/>
      <c r="CJ111" s="92"/>
      <c r="CK111" s="92"/>
      <c r="CR111" s="83"/>
      <c r="DO111" s="92"/>
      <c r="DP111" s="92"/>
      <c r="DQ111" s="92"/>
      <c r="DR111" s="92"/>
      <c r="DU111"/>
      <c r="DV111"/>
      <c r="DY111" s="92"/>
      <c r="DZ111" s="92"/>
      <c r="EA111" s="92"/>
      <c r="EB111" s="92"/>
    </row>
    <row r="112" spans="1:132" x14ac:dyDescent="0.2">
      <c r="A112" s="307" t="s">
        <v>1973</v>
      </c>
      <c r="B112" s="92"/>
      <c r="C112" s="92"/>
      <c r="D112" s="310">
        <f>ROUND((SUM(D109:D111)),2)</f>
        <v>0</v>
      </c>
      <c r="E112" s="154"/>
      <c r="F112" s="92"/>
      <c r="G112" s="92"/>
      <c r="H112" s="92"/>
      <c r="I112" s="92"/>
      <c r="J112" s="92"/>
      <c r="K112" s="92"/>
      <c r="M112" s="307" t="s">
        <v>1973</v>
      </c>
      <c r="N112" s="92"/>
      <c r="O112" s="92"/>
      <c r="P112" s="310">
        <f>ROUND((SUM(P109:P111)),2)</f>
        <v>0.12</v>
      </c>
      <c r="Q112" s="92"/>
      <c r="R112" s="92"/>
      <c r="S112" s="92"/>
      <c r="T112" s="92"/>
      <c r="U112" s="92"/>
      <c r="V112" s="92"/>
      <c r="W112" s="92"/>
      <c r="Y112" s="307" t="s">
        <v>1973</v>
      </c>
      <c r="Z112" s="92"/>
      <c r="AA112" s="92"/>
      <c r="AB112" s="310">
        <f>ROUND((SUM(AB109:AB111)),2)</f>
        <v>0</v>
      </c>
      <c r="AC112" s="92"/>
      <c r="AD112" s="92"/>
      <c r="AE112" s="92"/>
      <c r="AF112" s="92"/>
      <c r="AG112" s="92"/>
      <c r="AH112" s="92"/>
      <c r="AI112" s="92"/>
      <c r="AK112" s="307" t="s">
        <v>1973</v>
      </c>
      <c r="AL112" s="92"/>
      <c r="AM112" s="92"/>
      <c r="AN112" s="310">
        <f>ROUND((SUM(AN109:AN111)),2)</f>
        <v>0</v>
      </c>
      <c r="AO112" s="92"/>
      <c r="AP112" s="92"/>
      <c r="AQ112" s="92"/>
      <c r="AR112" s="92"/>
      <c r="AS112" s="92"/>
      <c r="AT112" s="92"/>
      <c r="AU112" s="92"/>
      <c r="AW112" s="92"/>
      <c r="AX112" s="92"/>
      <c r="AY112" s="92"/>
      <c r="AZ112" s="92"/>
      <c r="BA112" s="92"/>
      <c r="BC112" s="92"/>
      <c r="BD112" s="92"/>
      <c r="BE112" s="92"/>
      <c r="BF112" s="92"/>
      <c r="BG112" s="92"/>
      <c r="BI112" s="92"/>
      <c r="BJ112" s="92"/>
      <c r="BK112" s="92"/>
      <c r="BL112" s="92"/>
      <c r="BM112" s="92"/>
      <c r="BO112" s="92"/>
      <c r="BP112" s="92"/>
      <c r="BQ112" s="92"/>
      <c r="BR112" s="92"/>
      <c r="BS112" s="92"/>
      <c r="BU112" s="92"/>
      <c r="BV112" s="92"/>
      <c r="BW112" s="92"/>
      <c r="BX112" s="92"/>
      <c r="BY112" s="92"/>
      <c r="CA112" s="92"/>
      <c r="CB112" s="92"/>
      <c r="CC112" s="92"/>
      <c r="CD112" s="92"/>
      <c r="CE112" s="92"/>
      <c r="CG112" s="92"/>
      <c r="CH112" s="92"/>
      <c r="CI112" s="92"/>
      <c r="CJ112" s="92"/>
      <c r="CK112" s="92"/>
      <c r="CR112" s="83"/>
      <c r="DO112" s="92"/>
      <c r="DP112" s="92"/>
      <c r="DQ112" s="92"/>
      <c r="DR112" s="92"/>
      <c r="DU112"/>
      <c r="DV112"/>
      <c r="DY112" s="92"/>
      <c r="DZ112" s="92"/>
      <c r="EA112" s="92"/>
      <c r="EB112" s="92"/>
    </row>
    <row r="113" spans="1:132" x14ac:dyDescent="0.2">
      <c r="A113" s="92" t="s">
        <v>1934</v>
      </c>
      <c r="B113" s="92"/>
      <c r="C113" s="92"/>
      <c r="D113" s="92">
        <f>ROUND((D104-D108),2)</f>
        <v>-8600</v>
      </c>
      <c r="E113" s="154"/>
      <c r="F113" s="92"/>
      <c r="G113" s="92"/>
      <c r="H113" s="92"/>
      <c r="I113" s="92"/>
      <c r="J113" s="92"/>
      <c r="K113" s="92"/>
      <c r="M113" s="92" t="s">
        <v>1934</v>
      </c>
      <c r="N113" s="92"/>
      <c r="O113" s="92"/>
      <c r="P113" s="92">
        <f>ROUND((P104-P108),2)</f>
        <v>15875</v>
      </c>
      <c r="Q113" s="92"/>
      <c r="R113" s="92"/>
      <c r="S113" s="92"/>
      <c r="T113" s="92"/>
      <c r="U113" s="92"/>
      <c r="V113" s="92"/>
      <c r="W113" s="92"/>
      <c r="Y113" s="92" t="s">
        <v>1934</v>
      </c>
      <c r="Z113" s="92"/>
      <c r="AA113" s="92"/>
      <c r="AB113" s="92">
        <f>ROUND((AB104-AB108),2)</f>
        <v>-8600</v>
      </c>
      <c r="AC113" s="92"/>
      <c r="AD113" s="92"/>
      <c r="AE113" s="92"/>
      <c r="AF113" s="92"/>
      <c r="AG113" s="92"/>
      <c r="AH113" s="92"/>
      <c r="AI113" s="92"/>
      <c r="AK113" s="92" t="s">
        <v>1934</v>
      </c>
      <c r="AL113" s="92"/>
      <c r="AM113" s="92"/>
      <c r="AN113" s="92">
        <f>ROUND((AN104-AN108),2)</f>
        <v>-8600</v>
      </c>
      <c r="AO113" s="92"/>
      <c r="AP113" s="92"/>
      <c r="AQ113" s="92"/>
      <c r="AR113" s="92"/>
      <c r="AS113" s="92"/>
      <c r="AT113" s="92"/>
      <c r="AU113" s="92"/>
      <c r="AW113" s="92"/>
      <c r="AX113" s="92"/>
      <c r="AY113" s="92"/>
      <c r="AZ113" s="92"/>
      <c r="BA113" s="92"/>
      <c r="BC113" s="92"/>
      <c r="BD113" s="92"/>
      <c r="BE113" s="92"/>
      <c r="BF113" s="92"/>
      <c r="BG113" s="92"/>
      <c r="BI113" s="92"/>
      <c r="BJ113" s="92"/>
      <c r="BK113" s="92"/>
      <c r="BL113" s="92"/>
      <c r="BM113" s="92"/>
      <c r="BO113" s="92"/>
      <c r="BP113" s="92"/>
      <c r="BQ113" s="92"/>
      <c r="BR113" s="92"/>
      <c r="BS113" s="92"/>
      <c r="BU113" s="92"/>
      <c r="BV113" s="92"/>
      <c r="BW113" s="92"/>
      <c r="BX113" s="92"/>
      <c r="BY113" s="92"/>
      <c r="CA113" s="92"/>
      <c r="CB113" s="92"/>
      <c r="CC113" s="92"/>
      <c r="CD113" s="92"/>
      <c r="CE113" s="92"/>
      <c r="CG113" s="92"/>
      <c r="CH113" s="92"/>
      <c r="CI113" s="92"/>
      <c r="CJ113" s="92"/>
      <c r="CK113" s="92"/>
      <c r="CR113" s="83"/>
      <c r="DO113" s="92"/>
      <c r="DP113" s="92"/>
      <c r="DQ113" s="92"/>
      <c r="DR113" s="92"/>
      <c r="DU113"/>
      <c r="DV113"/>
      <c r="DY113" s="92"/>
      <c r="DZ113" s="92"/>
      <c r="EA113" s="92"/>
      <c r="EB113" s="92"/>
    </row>
    <row r="114" spans="1:132" x14ac:dyDescent="0.2">
      <c r="A114" s="92" t="s">
        <v>1946</v>
      </c>
      <c r="B114" s="92"/>
      <c r="C114" s="92"/>
      <c r="D114" s="92">
        <f>ROUND((D113*D112),2)</f>
        <v>0</v>
      </c>
      <c r="E114" s="154"/>
      <c r="F114" s="92"/>
      <c r="G114" s="92"/>
      <c r="H114" s="92"/>
      <c r="I114" s="92"/>
      <c r="J114" s="92"/>
      <c r="K114" s="92"/>
      <c r="M114" s="92" t="s">
        <v>1946</v>
      </c>
      <c r="N114" s="92"/>
      <c r="O114" s="92"/>
      <c r="P114" s="92">
        <f>ROUND((P113*P112),2)</f>
        <v>1905</v>
      </c>
      <c r="Q114" s="92"/>
      <c r="R114" s="92"/>
      <c r="S114" s="92"/>
      <c r="T114" s="92"/>
      <c r="U114" s="92"/>
      <c r="V114" s="92"/>
      <c r="W114" s="92"/>
      <c r="Y114" s="92" t="s">
        <v>1946</v>
      </c>
      <c r="Z114" s="92"/>
      <c r="AA114" s="92"/>
      <c r="AB114" s="92">
        <f>ROUND((AB113*AB112),2)</f>
        <v>0</v>
      </c>
      <c r="AC114" s="92"/>
      <c r="AD114" s="92"/>
      <c r="AE114" s="92"/>
      <c r="AF114" s="92"/>
      <c r="AG114" s="92"/>
      <c r="AH114" s="92"/>
      <c r="AI114" s="92"/>
      <c r="AK114" s="92" t="s">
        <v>1946</v>
      </c>
      <c r="AL114" s="92"/>
      <c r="AM114" s="92"/>
      <c r="AN114" s="92">
        <f>ROUND((AN113*AN112),2)</f>
        <v>0</v>
      </c>
      <c r="AO114" s="92"/>
      <c r="AP114" s="92"/>
      <c r="AQ114" s="92"/>
      <c r="AR114" s="92"/>
      <c r="AS114" s="92"/>
      <c r="AT114" s="92"/>
      <c r="AU114" s="92"/>
      <c r="AW114" s="92"/>
      <c r="AX114" s="92"/>
      <c r="AY114" s="92"/>
      <c r="AZ114" s="92"/>
      <c r="BA114" s="92"/>
      <c r="BC114" s="92"/>
      <c r="BD114" s="92"/>
      <c r="BE114" s="92"/>
      <c r="BF114" s="92"/>
      <c r="BG114" s="92"/>
      <c r="BI114" s="92"/>
      <c r="BJ114" s="92"/>
      <c r="BK114" s="92"/>
      <c r="BL114" s="92"/>
      <c r="BM114" s="92"/>
      <c r="BO114" s="92"/>
      <c r="BP114" s="92"/>
      <c r="BQ114" s="92"/>
      <c r="BR114" s="92"/>
      <c r="BS114" s="92"/>
      <c r="BU114" s="92"/>
      <c r="BV114" s="92"/>
      <c r="BW114" s="92"/>
      <c r="BX114" s="92"/>
      <c r="BY114" s="92"/>
      <c r="CA114" s="92"/>
      <c r="CB114" s="92"/>
      <c r="CC114" s="92"/>
      <c r="CD114" s="92"/>
      <c r="CE114" s="92"/>
      <c r="CG114" s="92"/>
      <c r="CH114" s="92"/>
      <c r="CI114" s="92"/>
      <c r="CJ114" s="92"/>
      <c r="CK114" s="92"/>
      <c r="CR114" s="83"/>
      <c r="DO114" s="92"/>
      <c r="DP114" s="92"/>
      <c r="DQ114" s="92"/>
      <c r="DR114" s="92"/>
      <c r="DU114"/>
      <c r="DV114"/>
      <c r="DY114" s="92"/>
      <c r="DZ114" s="92"/>
      <c r="EA114" s="92"/>
      <c r="EB114" s="92"/>
    </row>
    <row r="115" spans="1:132" x14ac:dyDescent="0.2">
      <c r="A115" s="92" t="s">
        <v>1941</v>
      </c>
      <c r="B115" s="92"/>
      <c r="C115" s="92"/>
      <c r="D115" s="92">
        <f>ROUND((IF(D104&lt;0,0,IF(B63="S",VLOOKUP(D104,G7:K14,3,TRUE),0))),2)</f>
        <v>0</v>
      </c>
      <c r="E115" s="154"/>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t="s">
        <v>1941</v>
      </c>
      <c r="AL115" s="92"/>
      <c r="AM115" s="92"/>
      <c r="AN115" s="92">
        <f>ROUND((IF($AN$104&lt;0,0,IF($AL$63="S",VLOOKUP($AN$104,AQ$7:$AU14,3,TRUE),0))),2)</f>
        <v>0</v>
      </c>
      <c r="AO115" s="92"/>
      <c r="AP115" s="92"/>
      <c r="AQ115" s="92"/>
      <c r="AR115" s="92"/>
      <c r="AS115" s="92"/>
      <c r="AT115" s="92"/>
      <c r="AU115" s="92"/>
      <c r="AW115" s="92"/>
      <c r="AX115" s="92"/>
      <c r="AY115" s="92"/>
      <c r="AZ115" s="92"/>
      <c r="BA115" s="92"/>
      <c r="BC115" s="92"/>
      <c r="BD115" s="92"/>
      <c r="BE115" s="92"/>
      <c r="BF115" s="92"/>
      <c r="BG115" s="92"/>
      <c r="BI115" s="92"/>
      <c r="BJ115" s="92"/>
      <c r="BK115" s="92"/>
      <c r="BL115" s="92"/>
      <c r="BM115" s="92"/>
      <c r="BO115" s="92"/>
      <c r="BP115" s="92"/>
      <c r="BQ115" s="92"/>
      <c r="BR115" s="92"/>
      <c r="BS115" s="92"/>
      <c r="BU115" s="92"/>
      <c r="BV115" s="92"/>
      <c r="BW115" s="92"/>
      <c r="BX115" s="92"/>
      <c r="BY115" s="92"/>
      <c r="CA115" s="92"/>
      <c r="CB115" s="92"/>
      <c r="CC115" s="92"/>
      <c r="CD115" s="92"/>
      <c r="CE115" s="92"/>
      <c r="CG115" s="92"/>
      <c r="CH115" s="92"/>
      <c r="CI115" s="92"/>
      <c r="CJ115" s="92"/>
      <c r="CK115" s="92"/>
      <c r="CR115" s="83"/>
      <c r="DO115" s="92"/>
      <c r="DP115" s="92"/>
      <c r="DQ115" s="92"/>
      <c r="DR115" s="92"/>
      <c r="DU115"/>
      <c r="DV115"/>
      <c r="DY115" s="92"/>
      <c r="DZ115" s="92"/>
      <c r="EA115" s="92"/>
      <c r="EB115" s="92"/>
    </row>
    <row r="116" spans="1:132" x14ac:dyDescent="0.2">
      <c r="A116" s="92" t="s">
        <v>1942</v>
      </c>
      <c r="B116" s="92"/>
      <c r="C116" s="92"/>
      <c r="D116" s="92">
        <f>ROUND((IF(D104&lt;0,0,IF(B63="M",VLOOKUP(D104,G21:K28,3,TRUE),0))),2)</f>
        <v>0</v>
      </c>
      <c r="E116" s="154"/>
      <c r="F116" s="92"/>
      <c r="G116" s="92"/>
      <c r="H116" s="92"/>
      <c r="I116" s="92"/>
      <c r="J116" s="92"/>
      <c r="K116" s="92"/>
      <c r="M116" s="92" t="s">
        <v>1942</v>
      </c>
      <c r="N116" s="92"/>
      <c r="O116" s="92"/>
      <c r="P116" s="92">
        <f>ROUND((IF($P$104&lt;0,0,IF($N$63="M",VLOOKUP($P$104,$S$21:$W$28,3,TRUE),0))),2)</f>
        <v>1027.5</v>
      </c>
      <c r="Q116" s="92"/>
      <c r="R116" s="92"/>
      <c r="S116" s="92"/>
      <c r="T116" s="92"/>
      <c r="U116" s="92"/>
      <c r="V116" s="92"/>
      <c r="W116" s="92"/>
      <c r="Y116" s="92" t="s">
        <v>1942</v>
      </c>
      <c r="Z116" s="92"/>
      <c r="AA116" s="92"/>
      <c r="AB116" s="92">
        <f>ROUND((IF($AB$104&lt;0,0,IF($Z$63="M",VLOOKUP($AB$104,$AE$21:$AI$28,3,TRUE),0))),2)</f>
        <v>0</v>
      </c>
      <c r="AC116" s="92"/>
      <c r="AD116" s="92"/>
      <c r="AE116" s="92"/>
      <c r="AF116" s="92"/>
      <c r="AG116" s="92"/>
      <c r="AH116" s="92"/>
      <c r="AI116" s="92"/>
      <c r="AK116" s="92" t="s">
        <v>1942</v>
      </c>
      <c r="AL116" s="92"/>
      <c r="AM116" s="92"/>
      <c r="AN116" s="92">
        <f>ROUND((IF($AN$104&lt;0,0,IF($AL$63="M",VLOOKUP($AN$104,$AQ$21:$AU$28,3,TRUE),0))),2)</f>
        <v>0</v>
      </c>
      <c r="AO116" s="92"/>
      <c r="AP116" s="92"/>
      <c r="AQ116" s="92"/>
      <c r="AR116" s="92"/>
      <c r="AS116" s="92"/>
      <c r="AT116" s="92"/>
      <c r="AU116" s="92"/>
      <c r="AW116" s="92"/>
      <c r="AX116" s="92"/>
      <c r="AY116" s="92"/>
      <c r="AZ116" s="92"/>
      <c r="BA116" s="92"/>
      <c r="BC116" s="92"/>
      <c r="BD116" s="92"/>
      <c r="BE116" s="92"/>
      <c r="BF116" s="92"/>
      <c r="BG116" s="92"/>
      <c r="BI116" s="92"/>
      <c r="BJ116" s="92"/>
      <c r="BK116" s="92"/>
      <c r="BL116" s="92"/>
      <c r="BM116" s="92"/>
      <c r="BO116" s="92"/>
      <c r="BP116" s="92"/>
      <c r="BQ116" s="92"/>
      <c r="BR116" s="92"/>
      <c r="BS116" s="92"/>
      <c r="BU116" s="92"/>
      <c r="BV116" s="92"/>
      <c r="BW116" s="92"/>
      <c r="BX116" s="92"/>
      <c r="BY116" s="92"/>
      <c r="CA116" s="92"/>
      <c r="CB116" s="92"/>
      <c r="CC116" s="92"/>
      <c r="CD116" s="92"/>
      <c r="CE116" s="92"/>
      <c r="CG116" s="92"/>
      <c r="CH116" s="92"/>
      <c r="CI116" s="92"/>
      <c r="CJ116" s="92"/>
      <c r="CK116" s="92"/>
      <c r="CR116" s="83"/>
      <c r="DO116" s="92"/>
      <c r="DP116" s="92"/>
      <c r="DQ116" s="92"/>
      <c r="DR116" s="92"/>
      <c r="DU116"/>
      <c r="DV116"/>
      <c r="DY116" s="92"/>
      <c r="DZ116" s="92"/>
      <c r="EA116" s="92"/>
      <c r="EB116" s="92"/>
    </row>
    <row r="117" spans="1:132" x14ac:dyDescent="0.2">
      <c r="A117" s="92" t="s">
        <v>1943</v>
      </c>
      <c r="B117" s="92"/>
      <c r="C117" s="92"/>
      <c r="D117" s="92">
        <f>ROUND((IF(D104&lt;0,0,IF(B63="H",VLOOKUP(D104,G35:K42,3,TRUE),0))),2)</f>
        <v>0</v>
      </c>
      <c r="E117" s="154"/>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t="s">
        <v>1943</v>
      </c>
      <c r="AL117" s="92"/>
      <c r="AM117" s="92"/>
      <c r="AN117" s="92">
        <f>ROUND((IF($AN$104&lt;0,0,IF($AL$63="H",VLOOKUP($AN$104,$AQ$35:$AU$42,3,TRUE),0))),2)</f>
        <v>0</v>
      </c>
      <c r="AO117" s="92"/>
      <c r="AP117" s="92"/>
      <c r="AQ117" s="92"/>
      <c r="AR117" s="92"/>
      <c r="AS117" s="92"/>
      <c r="AT117" s="92"/>
      <c r="AU117" s="92"/>
      <c r="AW117" s="92"/>
      <c r="AX117" s="92"/>
      <c r="AY117" s="92"/>
      <c r="AZ117" s="92"/>
      <c r="BA117" s="92"/>
      <c r="BC117" s="92"/>
      <c r="BD117" s="92"/>
      <c r="BE117" s="92"/>
      <c r="BF117" s="92"/>
      <c r="BG117" s="92"/>
      <c r="BI117" s="92"/>
      <c r="BJ117" s="92"/>
      <c r="BK117" s="92"/>
      <c r="BL117" s="92"/>
      <c r="BM117" s="92"/>
      <c r="BO117" s="92"/>
      <c r="BP117" s="92"/>
      <c r="BQ117" s="92"/>
      <c r="BR117" s="92"/>
      <c r="BS117" s="92"/>
      <c r="BU117" s="92"/>
      <c r="BV117" s="92"/>
      <c r="BW117" s="92"/>
      <c r="BX117" s="92"/>
      <c r="BY117" s="92"/>
      <c r="CA117" s="92"/>
      <c r="CB117" s="92"/>
      <c r="CC117" s="92"/>
      <c r="CD117" s="92"/>
      <c r="CE117" s="92"/>
      <c r="CG117" s="92"/>
      <c r="CH117" s="92"/>
      <c r="CI117" s="92"/>
      <c r="CJ117" s="92"/>
      <c r="CK117" s="92"/>
      <c r="CR117" s="83"/>
      <c r="DO117" s="92"/>
      <c r="DP117" s="92"/>
      <c r="DQ117" s="92"/>
      <c r="DR117" s="92"/>
      <c r="DU117"/>
      <c r="DV117"/>
      <c r="DY117" s="92"/>
      <c r="DZ117" s="92"/>
      <c r="EA117" s="92"/>
      <c r="EB117" s="92"/>
    </row>
    <row r="118" spans="1:132" x14ac:dyDescent="0.2">
      <c r="A118" s="92" t="s">
        <v>1947</v>
      </c>
      <c r="B118" s="92"/>
      <c r="C118" s="92"/>
      <c r="D118" s="92">
        <f>ROUND((SUM(D114:D117)),2)</f>
        <v>0</v>
      </c>
      <c r="E118" s="154"/>
      <c r="F118" s="92"/>
      <c r="G118" s="92"/>
      <c r="H118" s="92"/>
      <c r="I118" s="92"/>
      <c r="J118" s="92"/>
      <c r="K118" s="92"/>
      <c r="M118" s="92" t="s">
        <v>1947</v>
      </c>
      <c r="N118" s="92"/>
      <c r="O118" s="92"/>
      <c r="P118" s="92">
        <f>ROUND((SUM(P114:P117)),2)</f>
        <v>2932.5</v>
      </c>
      <c r="Q118" s="92"/>
      <c r="R118" s="92"/>
      <c r="S118" s="92"/>
      <c r="T118" s="92"/>
      <c r="U118" s="92"/>
      <c r="V118" s="92"/>
      <c r="W118" s="92"/>
      <c r="Y118" s="92" t="s">
        <v>1947</v>
      </c>
      <c r="Z118" s="92"/>
      <c r="AA118" s="92"/>
      <c r="AB118" s="92">
        <f>ROUND((SUM(AB114:AB117)),2)</f>
        <v>0</v>
      </c>
      <c r="AC118" s="92"/>
      <c r="AD118" s="92"/>
      <c r="AE118" s="92"/>
      <c r="AF118" s="92"/>
      <c r="AG118" s="92"/>
      <c r="AH118" s="92"/>
      <c r="AI118" s="92"/>
      <c r="AK118" s="92" t="s">
        <v>1947</v>
      </c>
      <c r="AL118" s="92"/>
      <c r="AM118" s="92"/>
      <c r="AN118" s="92">
        <f>ROUND((SUM(AN114:AN117)),2)</f>
        <v>0</v>
      </c>
      <c r="AO118" s="92"/>
      <c r="AP118" s="92"/>
      <c r="AQ118" s="92"/>
      <c r="AR118" s="92"/>
      <c r="AS118" s="92"/>
      <c r="AT118" s="92"/>
      <c r="AU118" s="92"/>
      <c r="AW118" s="92"/>
      <c r="AX118" s="92"/>
      <c r="AY118" s="92"/>
      <c r="AZ118" s="92"/>
      <c r="BA118" s="92"/>
      <c r="BC118" s="92"/>
      <c r="BD118" s="92"/>
      <c r="BE118" s="92"/>
      <c r="BF118" s="92"/>
      <c r="BG118" s="92"/>
      <c r="BI118" s="92"/>
      <c r="BJ118" s="92"/>
      <c r="BK118" s="92"/>
      <c r="BL118" s="92"/>
      <c r="BM118" s="92"/>
      <c r="BO118" s="92"/>
      <c r="BP118" s="92"/>
      <c r="BQ118" s="92"/>
      <c r="BR118" s="92"/>
      <c r="BS118" s="92"/>
      <c r="BU118" s="92"/>
      <c r="BV118" s="92"/>
      <c r="BW118" s="92"/>
      <c r="BX118" s="92"/>
      <c r="BY118" s="92"/>
      <c r="CA118" s="92"/>
      <c r="CB118" s="92"/>
      <c r="CC118" s="92"/>
      <c r="CD118" s="92"/>
      <c r="CE118" s="92"/>
      <c r="CG118" s="92"/>
      <c r="CH118" s="92"/>
      <c r="CI118" s="92"/>
      <c r="CJ118" s="92"/>
      <c r="CK118" s="92"/>
      <c r="CR118" s="83"/>
      <c r="DO118" s="92"/>
      <c r="DP118" s="92"/>
      <c r="DQ118" s="92"/>
      <c r="DR118" s="92"/>
      <c r="DU118"/>
      <c r="DV118"/>
      <c r="DY118" s="92"/>
      <c r="DZ118" s="92"/>
      <c r="EA118" s="92"/>
      <c r="EB118" s="92"/>
    </row>
    <row r="119" spans="1:132" x14ac:dyDescent="0.2">
      <c r="A119" s="92" t="s">
        <v>1948</v>
      </c>
      <c r="B119" s="92"/>
      <c r="C119" s="92"/>
      <c r="D119" s="92">
        <f>ROUND((D118/C70),2)</f>
        <v>0</v>
      </c>
      <c r="E119" s="154"/>
      <c r="F119" s="92"/>
      <c r="G119" s="92"/>
      <c r="H119" s="92"/>
      <c r="I119" s="92"/>
      <c r="J119" s="92"/>
      <c r="K119" s="92"/>
      <c r="M119" s="92" t="s">
        <v>1948</v>
      </c>
      <c r="N119" s="92"/>
      <c r="O119" s="92"/>
      <c r="P119" s="92">
        <f>ROUND((P118/$O$70),2)</f>
        <v>112.79</v>
      </c>
      <c r="Q119" s="92"/>
      <c r="R119" s="92"/>
      <c r="S119" s="92"/>
      <c r="T119" s="92"/>
      <c r="U119" s="92"/>
      <c r="V119" s="92"/>
      <c r="W119" s="92"/>
      <c r="Y119" s="92" t="s">
        <v>1948</v>
      </c>
      <c r="Z119" s="92"/>
      <c r="AA119" s="92"/>
      <c r="AB119" s="92">
        <f>ROUND((AB118/$AA$70),2)</f>
        <v>0</v>
      </c>
      <c r="AC119" s="92"/>
      <c r="AD119" s="92"/>
      <c r="AE119" s="92"/>
      <c r="AF119" s="92"/>
      <c r="AG119" s="92"/>
      <c r="AH119" s="92"/>
      <c r="AI119" s="92"/>
      <c r="AK119" s="92" t="s">
        <v>1948</v>
      </c>
      <c r="AL119" s="92"/>
      <c r="AM119" s="92"/>
      <c r="AN119" s="92">
        <f>ROUND((AN118/27),2)</f>
        <v>0</v>
      </c>
      <c r="AO119" s="92"/>
      <c r="AP119" s="92"/>
      <c r="AQ119" s="92"/>
      <c r="AR119" s="92"/>
      <c r="AS119" s="92"/>
      <c r="AT119" s="92"/>
      <c r="AU119" s="92"/>
      <c r="AW119" s="92"/>
      <c r="AX119" s="92"/>
      <c r="AY119" s="92"/>
      <c r="AZ119" s="92"/>
      <c r="BA119" s="92"/>
      <c r="BC119" s="92"/>
      <c r="BD119" s="92"/>
      <c r="BE119" s="92"/>
      <c r="BF119" s="92"/>
      <c r="BG119" s="92"/>
      <c r="BI119" s="92"/>
      <c r="BJ119" s="92"/>
      <c r="BK119" s="92"/>
      <c r="BL119" s="92"/>
      <c r="BM119" s="92"/>
      <c r="BO119" s="92"/>
      <c r="BP119" s="92"/>
      <c r="BQ119" s="92"/>
      <c r="BR119" s="92"/>
      <c r="BS119" s="92"/>
      <c r="BU119" s="92"/>
      <c r="BV119" s="92"/>
      <c r="BW119" s="92"/>
      <c r="BX119" s="92"/>
      <c r="BY119" s="92"/>
      <c r="CA119" s="92"/>
      <c r="CB119" s="92"/>
      <c r="CC119" s="92"/>
      <c r="CD119" s="92"/>
      <c r="CE119" s="92"/>
      <c r="CG119" s="92"/>
      <c r="CH119" s="92"/>
      <c r="CI119" s="92"/>
      <c r="CJ119" s="92"/>
      <c r="CK119" s="92"/>
      <c r="CR119" s="83"/>
      <c r="DO119" s="92"/>
      <c r="DP119" s="92"/>
      <c r="DQ119" s="92"/>
      <c r="DR119" s="92"/>
      <c r="DU119"/>
      <c r="DV119"/>
      <c r="DY119" s="92"/>
      <c r="DZ119" s="92"/>
      <c r="EA119" s="92"/>
      <c r="EB119" s="92"/>
    </row>
    <row r="120" spans="1:132" x14ac:dyDescent="0.2">
      <c r="A120" s="92" t="s">
        <v>1956</v>
      </c>
      <c r="B120" s="92"/>
      <c r="C120" s="92"/>
      <c r="D120" s="313">
        <f>'2024-FORM GAO-70a'!D9</f>
        <v>0</v>
      </c>
      <c r="E120" s="154"/>
      <c r="F120" s="92"/>
      <c r="G120" s="92"/>
      <c r="H120" s="92"/>
      <c r="I120" s="92"/>
      <c r="J120" s="92"/>
      <c r="K120" s="92"/>
      <c r="M120" s="92" t="s">
        <v>1956</v>
      </c>
      <c r="N120" s="92"/>
      <c r="O120" s="92"/>
      <c r="P120" s="313">
        <f>'2022-FORM GAO-70a'!D9</f>
        <v>0</v>
      </c>
      <c r="Q120" s="92"/>
      <c r="R120" s="92"/>
      <c r="S120" s="92"/>
      <c r="T120" s="92"/>
      <c r="U120" s="92"/>
      <c r="V120" s="92"/>
      <c r="W120" s="92"/>
      <c r="Y120" s="92" t="s">
        <v>1956</v>
      </c>
      <c r="Z120" s="92"/>
      <c r="AA120" s="92"/>
      <c r="AB120" s="313">
        <f>'2021-FORM GAO-70a'!D9</f>
        <v>0</v>
      </c>
      <c r="AC120" s="92"/>
      <c r="AD120" s="92"/>
      <c r="AE120" s="92"/>
      <c r="AF120" s="92"/>
      <c r="AG120" s="92"/>
      <c r="AH120" s="92"/>
      <c r="AI120" s="92"/>
      <c r="AK120" s="92" t="s">
        <v>1956</v>
      </c>
      <c r="AL120" s="92"/>
      <c r="AM120" s="92"/>
      <c r="AN120" s="313">
        <f>ROUND(('2020-FORM GAO-70a'!D9),2)</f>
        <v>0</v>
      </c>
      <c r="AO120" s="92"/>
      <c r="AP120" s="92"/>
      <c r="AQ120" s="92"/>
      <c r="AR120" s="92"/>
      <c r="AS120" s="92"/>
      <c r="AT120" s="92"/>
      <c r="AU120" s="92"/>
      <c r="AW120" s="92"/>
      <c r="AX120" s="92"/>
      <c r="AY120" s="92"/>
      <c r="AZ120" s="92"/>
      <c r="BA120" s="92"/>
      <c r="BC120" s="92"/>
      <c r="BD120" s="92"/>
      <c r="BE120" s="92"/>
      <c r="BF120" s="92"/>
      <c r="BG120" s="92"/>
      <c r="BI120" s="92"/>
      <c r="BJ120" s="92"/>
      <c r="BK120" s="92"/>
      <c r="BL120" s="92"/>
      <c r="BM120" s="92"/>
      <c r="BO120" s="92"/>
      <c r="BP120" s="92"/>
      <c r="BQ120" s="92"/>
      <c r="BR120" s="92"/>
      <c r="BS120" s="92"/>
      <c r="BU120" s="92"/>
      <c r="BV120" s="92"/>
      <c r="BW120" s="92"/>
      <c r="BX120" s="92"/>
      <c r="BY120" s="92"/>
      <c r="CA120" s="92"/>
      <c r="CB120" s="92"/>
      <c r="CC120" s="92"/>
      <c r="CD120" s="92"/>
      <c r="CE120" s="92"/>
      <c r="CG120" s="92"/>
      <c r="CH120" s="92"/>
      <c r="CI120" s="92"/>
      <c r="CJ120" s="92"/>
      <c r="CK120" s="92"/>
      <c r="CR120" s="83"/>
      <c r="DO120" s="92"/>
      <c r="DP120" s="92"/>
      <c r="DQ120" s="92"/>
      <c r="DR120" s="92"/>
      <c r="DU120"/>
      <c r="DV120"/>
      <c r="DY120" s="92"/>
      <c r="DZ120" s="92"/>
      <c r="EA120" s="92"/>
      <c r="EB120" s="92"/>
    </row>
    <row r="121" spans="1:132" x14ac:dyDescent="0.2">
      <c r="A121" s="92" t="s">
        <v>1957</v>
      </c>
      <c r="B121" s="92"/>
      <c r="C121" s="92"/>
      <c r="D121" s="92">
        <f>ROUND((IF(D120=" ",0,(D120/C70))),2)</f>
        <v>0</v>
      </c>
      <c r="E121" s="154"/>
      <c r="F121" s="92"/>
      <c r="G121" s="92"/>
      <c r="H121" s="92"/>
      <c r="I121" s="92"/>
      <c r="J121" s="92"/>
      <c r="K121" s="92"/>
      <c r="M121" s="92" t="s">
        <v>1957</v>
      </c>
      <c r="N121" s="92"/>
      <c r="O121" s="92"/>
      <c r="P121" s="92">
        <f>ROUND((IF($P$120=" ",0,($P$120/$O$70))),2)</f>
        <v>0</v>
      </c>
      <c r="Q121" s="92"/>
      <c r="R121" s="92"/>
      <c r="S121" s="92"/>
      <c r="T121" s="92"/>
      <c r="U121" s="92"/>
      <c r="V121" s="92"/>
      <c r="W121" s="92"/>
      <c r="Y121" s="92" t="s">
        <v>1957</v>
      </c>
      <c r="Z121" s="92"/>
      <c r="AA121" s="92"/>
      <c r="AB121" s="92">
        <f>ROUND((IF($AB$120=" ",0,($AB$120/$AA$70))),2)</f>
        <v>0</v>
      </c>
      <c r="AC121" s="92"/>
      <c r="AD121" s="92"/>
      <c r="AE121" s="92"/>
      <c r="AF121" s="92"/>
      <c r="AG121" s="92"/>
      <c r="AH121" s="92"/>
      <c r="AI121" s="92"/>
      <c r="AK121" s="92" t="s">
        <v>1957</v>
      </c>
      <c r="AL121" s="92"/>
      <c r="AM121" s="92"/>
      <c r="AN121" s="92">
        <f>ROUND((IF($AN$120=" ",0,($AN$120/$AM$70))),2)</f>
        <v>0</v>
      </c>
      <c r="AO121" s="92"/>
      <c r="AP121" s="92"/>
      <c r="AQ121" s="92"/>
      <c r="AR121" s="92"/>
      <c r="AS121" s="92"/>
      <c r="AT121" s="92"/>
      <c r="AU121" s="92"/>
      <c r="AW121" s="92"/>
      <c r="AX121" s="92"/>
      <c r="AY121" s="92"/>
      <c r="AZ121" s="92"/>
      <c r="BA121" s="92"/>
      <c r="BC121" s="92"/>
      <c r="BD121" s="92"/>
      <c r="BE121" s="92"/>
      <c r="BF121" s="92"/>
      <c r="BG121" s="92"/>
      <c r="BI121" s="92"/>
      <c r="BJ121" s="92"/>
      <c r="BK121" s="92"/>
      <c r="BL121" s="92"/>
      <c r="BM121" s="92"/>
      <c r="BO121" s="92"/>
      <c r="BP121" s="92"/>
      <c r="BQ121" s="92"/>
      <c r="BR121" s="92"/>
      <c r="BS121" s="92"/>
      <c r="BU121" s="92"/>
      <c r="BV121" s="92"/>
      <c r="BW121" s="92"/>
      <c r="BX121" s="92"/>
      <c r="BY121" s="92"/>
      <c r="CA121" s="92"/>
      <c r="CB121" s="92"/>
      <c r="CC121" s="92"/>
      <c r="CD121" s="92"/>
      <c r="CE121" s="92"/>
      <c r="CG121" s="92"/>
      <c r="CH121" s="92"/>
      <c r="CI121" s="92"/>
      <c r="CJ121" s="92"/>
      <c r="CK121" s="92"/>
      <c r="CR121" s="83"/>
      <c r="DO121" s="92"/>
      <c r="DP121" s="92"/>
      <c r="DQ121" s="92"/>
      <c r="DR121" s="92"/>
      <c r="DU121"/>
      <c r="DV121"/>
      <c r="DY121" s="92"/>
      <c r="DZ121" s="92"/>
      <c r="EA121" s="92"/>
      <c r="EB121" s="92"/>
    </row>
    <row r="122" spans="1:132" x14ac:dyDescent="0.2">
      <c r="A122" s="92" t="s">
        <v>1958</v>
      </c>
      <c r="B122" s="92"/>
      <c r="C122" s="92"/>
      <c r="D122" s="310">
        <f>ROUND((IF(D119-D121&lt;0,0,D119-D121)),2)</f>
        <v>0</v>
      </c>
      <c r="E122" s="154"/>
      <c r="F122" s="92"/>
      <c r="G122" s="92"/>
      <c r="H122" s="92"/>
      <c r="I122" s="92"/>
      <c r="J122" s="92"/>
      <c r="K122" s="92"/>
      <c r="M122" s="92" t="s">
        <v>1958</v>
      </c>
      <c r="N122" s="92"/>
      <c r="O122" s="92"/>
      <c r="P122" s="92">
        <f>ROUND((IF($P$119-$P$121&lt;0,0,$P$119-$P$121)),2)</f>
        <v>112.79</v>
      </c>
      <c r="Q122" s="92"/>
      <c r="R122" s="92"/>
      <c r="S122" s="92"/>
      <c r="T122" s="92"/>
      <c r="U122" s="92"/>
      <c r="V122" s="92"/>
      <c r="W122" s="92"/>
      <c r="Y122" s="92" t="s">
        <v>1958</v>
      </c>
      <c r="Z122" s="92"/>
      <c r="AA122" s="92"/>
      <c r="AB122" s="92">
        <f>ROUND((IF($AB$119-$AB$121&lt;0,0,$AB$119-$AB$121)),2)</f>
        <v>0</v>
      </c>
      <c r="AC122" s="92"/>
      <c r="AD122" s="92"/>
      <c r="AE122" s="92"/>
      <c r="AF122" s="92"/>
      <c r="AG122" s="92"/>
      <c r="AH122" s="92"/>
      <c r="AI122" s="92"/>
      <c r="AK122" s="92" t="s">
        <v>1958</v>
      </c>
      <c r="AL122" s="92"/>
      <c r="AM122" s="92"/>
      <c r="AN122" s="92">
        <f>ROUND((IF($AN$119-$AN$121&lt;0,0,$AN$119-$AN$121)),2)</f>
        <v>0</v>
      </c>
      <c r="AO122" s="92"/>
      <c r="AP122" s="92"/>
      <c r="AQ122" s="92"/>
      <c r="AR122" s="92"/>
      <c r="AS122" s="92"/>
      <c r="AT122" s="92"/>
      <c r="AU122" s="92"/>
      <c r="AW122" s="92"/>
      <c r="AX122" s="92"/>
      <c r="AY122" s="92"/>
      <c r="AZ122" s="92"/>
      <c r="BA122" s="92"/>
      <c r="BC122" s="92"/>
      <c r="BD122" s="92"/>
      <c r="BE122" s="92"/>
      <c r="BF122" s="92"/>
      <c r="BG122" s="92"/>
      <c r="BI122" s="92"/>
      <c r="BJ122" s="92"/>
      <c r="BK122" s="92"/>
      <c r="BL122" s="92"/>
      <c r="BM122" s="92"/>
      <c r="BO122" s="92"/>
      <c r="BP122" s="92"/>
      <c r="BQ122" s="92"/>
      <c r="BR122" s="92"/>
      <c r="BS122" s="92"/>
      <c r="BU122" s="92"/>
      <c r="BV122" s="92"/>
      <c r="BW122" s="92"/>
      <c r="BX122" s="92"/>
      <c r="BY122" s="92"/>
      <c r="CA122" s="92"/>
      <c r="CB122" s="92"/>
      <c r="CC122" s="92"/>
      <c r="CD122" s="92"/>
      <c r="CE122" s="92"/>
      <c r="CG122" s="92"/>
      <c r="CH122" s="92"/>
      <c r="CI122" s="92"/>
      <c r="CJ122" s="92"/>
      <c r="CK122" s="92"/>
      <c r="CR122" s="83"/>
      <c r="DO122" s="92"/>
      <c r="DP122" s="92"/>
      <c r="DQ122" s="92"/>
      <c r="DR122" s="92"/>
      <c r="DU122"/>
      <c r="DV122"/>
      <c r="DY122" s="92"/>
      <c r="DZ122" s="92"/>
      <c r="EA122" s="92"/>
      <c r="EB122" s="92"/>
    </row>
    <row r="123" spans="1:132" x14ac:dyDescent="0.2">
      <c r="A123" s="92" t="s">
        <v>1951</v>
      </c>
      <c r="B123" s="92"/>
      <c r="C123" s="92"/>
      <c r="D123" s="313">
        <f>'2024-FORM GAO-70a'!D12</f>
        <v>0</v>
      </c>
      <c r="E123" s="154"/>
      <c r="F123" s="92"/>
      <c r="G123" s="92"/>
      <c r="H123" s="92"/>
      <c r="I123" s="92"/>
      <c r="J123" s="92"/>
      <c r="K123" s="92"/>
      <c r="M123" s="92" t="s">
        <v>1951</v>
      </c>
      <c r="N123" s="92"/>
      <c r="O123" s="92"/>
      <c r="P123" s="313">
        <f>'2022-FORM GAO-70a'!D12</f>
        <v>0</v>
      </c>
      <c r="Q123" s="92"/>
      <c r="R123" s="92"/>
      <c r="S123" s="92"/>
      <c r="T123" s="92"/>
      <c r="U123" s="92"/>
      <c r="V123" s="92"/>
      <c r="W123" s="92"/>
      <c r="Y123" s="92" t="s">
        <v>1951</v>
      </c>
      <c r="Z123" s="92"/>
      <c r="AA123" s="92"/>
      <c r="AB123" s="313">
        <f>'2021-FORM GAO-70a'!D12</f>
        <v>0</v>
      </c>
      <c r="AC123" s="92"/>
      <c r="AD123" s="92"/>
      <c r="AE123" s="92"/>
      <c r="AF123" s="92"/>
      <c r="AG123" s="92"/>
      <c r="AH123" s="92"/>
      <c r="AI123" s="92"/>
      <c r="AK123" s="92" t="s">
        <v>1951</v>
      </c>
      <c r="AL123" s="92"/>
      <c r="AM123" s="92"/>
      <c r="AN123" s="313">
        <f>ROUND(('2020-FORM GAO-70a'!D12),2)</f>
        <v>0</v>
      </c>
      <c r="AO123" s="92"/>
      <c r="AP123" s="92"/>
      <c r="AQ123" s="92"/>
      <c r="AR123" s="92"/>
      <c r="AS123" s="92"/>
      <c r="AT123" s="92"/>
      <c r="AU123" s="92"/>
      <c r="AW123" s="92"/>
      <c r="AX123" s="92"/>
      <c r="AY123" s="92"/>
      <c r="AZ123" s="92"/>
      <c r="BA123" s="92"/>
      <c r="BC123" s="92"/>
      <c r="BD123" s="92"/>
      <c r="BE123" s="92"/>
      <c r="BF123" s="92"/>
      <c r="BG123" s="92"/>
      <c r="BI123" s="92"/>
      <c r="BJ123" s="92"/>
      <c r="BK123" s="92"/>
      <c r="BL123" s="92"/>
      <c r="BM123" s="92"/>
      <c r="BO123" s="92"/>
      <c r="BP123" s="92"/>
      <c r="BQ123" s="92"/>
      <c r="BR123" s="92"/>
      <c r="BS123" s="92"/>
      <c r="BU123" s="92"/>
      <c r="BV123" s="92"/>
      <c r="BW123" s="92"/>
      <c r="BX123" s="92"/>
      <c r="BY123" s="92"/>
      <c r="CA123" s="92"/>
      <c r="CB123" s="92"/>
      <c r="CC123" s="92"/>
      <c r="CD123" s="92"/>
      <c r="CE123" s="92"/>
      <c r="CG123" s="92"/>
      <c r="CH123" s="92"/>
      <c r="CI123" s="92"/>
      <c r="CJ123" s="92"/>
      <c r="CK123" s="92"/>
      <c r="CR123" s="83"/>
      <c r="DO123" s="92"/>
      <c r="DP123" s="92"/>
      <c r="DQ123" s="92"/>
      <c r="DR123" s="92"/>
      <c r="DU123"/>
      <c r="DV123"/>
      <c r="DY123" s="92"/>
      <c r="DZ123" s="92"/>
      <c r="EA123" s="92"/>
      <c r="EB123" s="92"/>
    </row>
    <row r="124" spans="1:132" x14ac:dyDescent="0.2">
      <c r="A124" s="328" t="s">
        <v>1959</v>
      </c>
      <c r="B124" s="92"/>
      <c r="C124" s="92"/>
      <c r="D124" s="328">
        <f>ROUND((SUM(D122:D123)),2)</f>
        <v>0</v>
      </c>
      <c r="E124" s="154"/>
      <c r="F124" s="92"/>
      <c r="G124" s="92"/>
      <c r="H124" s="92"/>
      <c r="I124" s="92"/>
      <c r="J124" s="92"/>
      <c r="K124" s="92"/>
      <c r="M124" s="328" t="s">
        <v>1959</v>
      </c>
      <c r="N124" s="92"/>
      <c r="O124" s="92"/>
      <c r="P124" s="328">
        <f>ROUND((SUM(P122:P123)),2)</f>
        <v>112.79</v>
      </c>
      <c r="Q124" s="92"/>
      <c r="R124" s="92"/>
      <c r="S124" s="92"/>
      <c r="T124" s="92"/>
      <c r="U124" s="92"/>
      <c r="V124" s="92"/>
      <c r="W124" s="92"/>
      <c r="Y124" s="328" t="s">
        <v>1959</v>
      </c>
      <c r="Z124" s="92"/>
      <c r="AA124" s="92"/>
      <c r="AB124" s="328">
        <f>ROUND((SUM(AB122:AB123)),2)</f>
        <v>0</v>
      </c>
      <c r="AC124" s="92"/>
      <c r="AD124" s="92"/>
      <c r="AE124" s="92"/>
      <c r="AF124" s="92"/>
      <c r="AG124" s="92"/>
      <c r="AH124" s="92"/>
      <c r="AI124" s="92"/>
      <c r="AK124" s="328" t="s">
        <v>1959</v>
      </c>
      <c r="AL124" s="92"/>
      <c r="AM124" s="92"/>
      <c r="AN124" s="328">
        <f>ROUND((SUM(AN122:AN123)),2)</f>
        <v>0</v>
      </c>
      <c r="AO124" s="92"/>
      <c r="AP124" s="92"/>
      <c r="AQ124" s="92"/>
      <c r="AR124" s="92"/>
      <c r="AS124" s="92"/>
      <c r="AT124" s="92"/>
      <c r="AU124" s="92"/>
      <c r="AW124" s="92"/>
      <c r="AX124" s="92"/>
      <c r="AY124" s="92"/>
      <c r="AZ124" s="92"/>
      <c r="BA124" s="92"/>
      <c r="BC124" s="92"/>
      <c r="BD124" s="92"/>
      <c r="BE124" s="92"/>
      <c r="BF124" s="92"/>
      <c r="BG124" s="92"/>
      <c r="BI124" s="92"/>
      <c r="BJ124" s="92"/>
      <c r="BK124" s="92"/>
      <c r="BL124" s="92"/>
      <c r="BM124" s="92"/>
      <c r="BO124" s="92"/>
      <c r="BP124" s="92"/>
      <c r="BQ124" s="92"/>
      <c r="BR124" s="92"/>
      <c r="BS124" s="92"/>
      <c r="BU124" s="92"/>
      <c r="BV124" s="92"/>
      <c r="BW124" s="92"/>
      <c r="BX124" s="92"/>
      <c r="BY124" s="92"/>
      <c r="CA124" s="92"/>
      <c r="CB124" s="92"/>
      <c r="CC124" s="92"/>
      <c r="CD124" s="92"/>
      <c r="CE124" s="92"/>
      <c r="CG124" s="92"/>
      <c r="CH124" s="92"/>
      <c r="CI124" s="92"/>
      <c r="CJ124" s="92"/>
      <c r="CK124" s="92"/>
      <c r="CR124" s="83"/>
      <c r="DO124" s="92"/>
      <c r="DP124" s="92"/>
      <c r="DQ124" s="92"/>
      <c r="DR124" s="92"/>
      <c r="DU124"/>
      <c r="DV124"/>
      <c r="DY124" s="92"/>
      <c r="DZ124" s="92"/>
      <c r="EA124" s="92"/>
      <c r="EB124" s="92"/>
    </row>
    <row r="125" spans="1:132" x14ac:dyDescent="0.2">
      <c r="A125" s="309" t="s">
        <v>1960</v>
      </c>
      <c r="B125" s="309"/>
      <c r="C125" s="309"/>
      <c r="D125" s="309"/>
      <c r="E125" s="154"/>
      <c r="F125" s="92"/>
      <c r="G125" s="92"/>
      <c r="H125" s="92"/>
      <c r="I125" s="92"/>
      <c r="J125" s="92"/>
      <c r="K125" s="92"/>
      <c r="M125" s="309" t="s">
        <v>1960</v>
      </c>
      <c r="N125" s="309"/>
      <c r="O125" s="309"/>
      <c r="P125" s="309"/>
      <c r="Q125" s="92"/>
      <c r="R125" s="92"/>
      <c r="S125" s="92"/>
      <c r="T125" s="92"/>
      <c r="U125" s="92"/>
      <c r="V125" s="92"/>
      <c r="W125" s="92"/>
      <c r="Y125" s="309" t="s">
        <v>1960</v>
      </c>
      <c r="Z125" s="309"/>
      <c r="AA125" s="309"/>
      <c r="AB125" s="309"/>
      <c r="AC125" s="92"/>
      <c r="AD125" s="92"/>
      <c r="AE125" s="92"/>
      <c r="AF125" s="92"/>
      <c r="AG125" s="92"/>
      <c r="AH125" s="92"/>
      <c r="AI125" s="92"/>
      <c r="AK125" s="309" t="s">
        <v>1960</v>
      </c>
      <c r="AL125" s="309"/>
      <c r="AM125" s="309"/>
      <c r="AN125" s="309"/>
      <c r="AO125" s="92"/>
      <c r="AP125" s="92"/>
      <c r="AQ125" s="92"/>
      <c r="AR125" s="92"/>
      <c r="AS125" s="92"/>
      <c r="AT125" s="92"/>
      <c r="AU125" s="92"/>
      <c r="AW125" s="92"/>
      <c r="AX125" s="92"/>
      <c r="AY125" s="92"/>
      <c r="AZ125" s="92"/>
      <c r="BA125" s="92"/>
      <c r="BC125" s="92"/>
      <c r="BD125" s="92"/>
      <c r="BE125" s="92"/>
      <c r="BF125" s="92"/>
      <c r="BG125" s="92"/>
      <c r="BI125" s="92"/>
      <c r="BJ125" s="92"/>
      <c r="BK125" s="92"/>
      <c r="BL125" s="92"/>
      <c r="BM125" s="92"/>
      <c r="BO125" s="92"/>
      <c r="BP125" s="92"/>
      <c r="BQ125" s="92"/>
      <c r="BR125" s="92"/>
      <c r="BS125" s="92"/>
      <c r="BU125" s="92"/>
      <c r="BV125" s="92"/>
      <c r="BW125" s="92"/>
      <c r="BX125" s="92"/>
      <c r="BY125" s="92"/>
      <c r="CA125" s="92"/>
      <c r="CB125" s="92"/>
      <c r="CC125" s="92"/>
      <c r="CD125" s="92"/>
      <c r="CE125" s="92"/>
      <c r="CG125" s="92"/>
      <c r="CH125" s="92"/>
      <c r="CI125" s="92"/>
      <c r="CJ125" s="92"/>
      <c r="CK125" s="92"/>
      <c r="CR125" s="83"/>
      <c r="DO125" s="92"/>
      <c r="DP125" s="92"/>
      <c r="DQ125" s="92"/>
      <c r="DR125" s="92"/>
      <c r="DU125"/>
      <c r="DV125"/>
      <c r="DY125" s="92"/>
      <c r="DZ125" s="92"/>
      <c r="EA125" s="92"/>
      <c r="EB125" s="92"/>
    </row>
    <row r="126" spans="1:132" x14ac:dyDescent="0.2">
      <c r="A126" s="92" t="s">
        <v>1961</v>
      </c>
      <c r="B126" s="92"/>
      <c r="C126" s="92"/>
      <c r="D126" s="92">
        <f>D80</f>
        <v>0</v>
      </c>
      <c r="E126" s="154"/>
      <c r="F126" s="92"/>
      <c r="G126" s="92"/>
      <c r="H126" s="92"/>
      <c r="I126" s="92"/>
      <c r="J126" s="92"/>
      <c r="K126" s="92"/>
      <c r="M126" s="92" t="s">
        <v>1961</v>
      </c>
      <c r="N126" s="92"/>
      <c r="O126" s="92"/>
      <c r="P126" s="92">
        <f>P80</f>
        <v>52000</v>
      </c>
      <c r="Q126" s="92"/>
      <c r="R126" s="92"/>
      <c r="S126" s="92"/>
      <c r="T126" s="92"/>
      <c r="U126" s="92"/>
      <c r="V126" s="92"/>
      <c r="W126" s="92"/>
      <c r="Y126" s="92" t="s">
        <v>1961</v>
      </c>
      <c r="Z126" s="92"/>
      <c r="AA126" s="92"/>
      <c r="AB126" s="92">
        <f>AB80</f>
        <v>0</v>
      </c>
      <c r="AC126" s="92"/>
      <c r="AD126" s="92"/>
      <c r="AE126" s="92"/>
      <c r="AF126" s="92"/>
      <c r="AG126" s="92"/>
      <c r="AH126" s="92"/>
      <c r="AI126" s="92"/>
      <c r="AK126" s="92" t="s">
        <v>1961</v>
      </c>
      <c r="AL126" s="92"/>
      <c r="AM126" s="92"/>
      <c r="AN126" s="92">
        <f>AN80</f>
        <v>0</v>
      </c>
      <c r="AO126" s="92"/>
      <c r="AP126" s="92"/>
      <c r="AQ126" s="92"/>
      <c r="AR126" s="92"/>
      <c r="AS126" s="92"/>
      <c r="AT126" s="92"/>
      <c r="AU126" s="92"/>
      <c r="AW126" s="92"/>
      <c r="AX126" s="92"/>
      <c r="AY126" s="92"/>
      <c r="AZ126" s="92"/>
      <c r="BA126" s="92"/>
      <c r="BC126" s="92"/>
      <c r="BD126" s="92"/>
      <c r="BE126" s="92"/>
      <c r="BF126" s="92"/>
      <c r="BG126" s="92"/>
      <c r="BI126" s="92"/>
      <c r="BJ126" s="92"/>
      <c r="BK126" s="92"/>
      <c r="BL126" s="92"/>
      <c r="BM126" s="92"/>
      <c r="BO126" s="92"/>
      <c r="BP126" s="92"/>
      <c r="BQ126" s="92"/>
      <c r="BR126" s="92"/>
      <c r="BS126" s="92"/>
      <c r="BU126" s="92"/>
      <c r="BV126" s="92"/>
      <c r="BW126" s="92"/>
      <c r="BX126" s="92"/>
      <c r="BY126" s="92"/>
      <c r="CA126" s="92"/>
      <c r="CB126" s="92"/>
      <c r="CC126" s="92"/>
      <c r="CD126" s="92"/>
      <c r="CE126" s="92"/>
      <c r="CG126" s="92"/>
      <c r="CH126" s="92"/>
      <c r="CI126" s="92"/>
      <c r="CJ126" s="92"/>
      <c r="CK126" s="92"/>
      <c r="CR126" s="83"/>
      <c r="DO126" s="92"/>
      <c r="DP126" s="92"/>
      <c r="DQ126" s="92"/>
      <c r="DR126" s="92"/>
      <c r="DU126"/>
      <c r="DV126"/>
      <c r="DY126" s="92"/>
      <c r="DZ126" s="92"/>
      <c r="EA126" s="92"/>
      <c r="EB126" s="92"/>
    </row>
    <row r="127" spans="1:132" x14ac:dyDescent="0.2">
      <c r="A127" s="92" t="s">
        <v>1962</v>
      </c>
      <c r="B127" s="92"/>
      <c r="C127" s="92"/>
      <c r="D127" s="92">
        <f>ROUND((IF(D126&lt;0,0,IF(B63="S",VLOOKUP(D126,A7:E14,5,TRUE),0))),2)</f>
        <v>0</v>
      </c>
      <c r="E127" s="154"/>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t="s">
        <v>1962</v>
      </c>
      <c r="AL127" s="92"/>
      <c r="AM127" s="92"/>
      <c r="AN127" s="92">
        <f>ROUND((IF($AN$126&lt;0,0,IF($AL$63="S",VLOOKUP($AN$126,AK$7:$AO$14,5,TRUE),0))),2)</f>
        <v>0</v>
      </c>
      <c r="AO127" s="92"/>
      <c r="AP127" s="92"/>
      <c r="AQ127" s="92"/>
      <c r="AR127" s="92"/>
      <c r="AS127" s="92"/>
      <c r="AT127" s="92"/>
      <c r="AU127" s="92"/>
      <c r="AW127" s="92"/>
      <c r="AX127" s="92"/>
      <c r="AY127" s="92"/>
      <c r="AZ127" s="92"/>
      <c r="BA127" s="92"/>
      <c r="BC127" s="92"/>
      <c r="BD127" s="92"/>
      <c r="BE127" s="92"/>
      <c r="BF127" s="92"/>
      <c r="BG127" s="92"/>
      <c r="BI127" s="92"/>
      <c r="BJ127" s="92"/>
      <c r="BK127" s="92"/>
      <c r="BL127" s="92"/>
      <c r="BM127" s="92"/>
      <c r="BO127" s="92"/>
      <c r="BP127" s="92"/>
      <c r="BQ127" s="92"/>
      <c r="BR127" s="92"/>
      <c r="BS127" s="92"/>
      <c r="BU127" s="92"/>
      <c r="BV127" s="92"/>
      <c r="BW127" s="92"/>
      <c r="BX127" s="92"/>
      <c r="BY127" s="92"/>
      <c r="CA127" s="92"/>
      <c r="CB127" s="92"/>
      <c r="CC127" s="92"/>
      <c r="CD127" s="92"/>
      <c r="CE127" s="92"/>
      <c r="CG127" s="92"/>
      <c r="CH127" s="92"/>
      <c r="CI127" s="92"/>
      <c r="CJ127" s="92"/>
      <c r="CK127" s="92"/>
      <c r="CR127" s="83"/>
      <c r="DO127" s="92"/>
      <c r="DP127" s="92"/>
      <c r="DQ127" s="92"/>
      <c r="DR127" s="92"/>
      <c r="DU127"/>
      <c r="DV127"/>
      <c r="DY127" s="92"/>
      <c r="DZ127" s="92"/>
      <c r="EA127" s="92"/>
      <c r="EB127" s="92"/>
    </row>
    <row r="128" spans="1:132" x14ac:dyDescent="0.2">
      <c r="A128" s="92" t="s">
        <v>1963</v>
      </c>
      <c r="B128" s="92"/>
      <c r="C128" s="92"/>
      <c r="D128" s="92">
        <f>ROUND((IF(D126&lt;0,0,IF(B63="M",VLOOKUP(D126,A21:E28,5,TRUE),0))),2)</f>
        <v>0</v>
      </c>
      <c r="E128" s="154"/>
      <c r="F128" s="92"/>
      <c r="G128" s="92"/>
      <c r="H128" s="92"/>
      <c r="I128" s="92"/>
      <c r="J128" s="92"/>
      <c r="K128" s="92"/>
      <c r="M128" s="92" t="s">
        <v>1963</v>
      </c>
      <c r="N128" s="92"/>
      <c r="O128" s="92"/>
      <c r="P128" s="92">
        <f>ROUND((IF($P$126&lt;0,0,IF($N$63="M",VLOOKUP($P$126,$M$21:$Q$28,5,TRUE),0))),2)</f>
        <v>33550</v>
      </c>
      <c r="Q128" s="92"/>
      <c r="R128" s="92"/>
      <c r="S128" s="92"/>
      <c r="T128" s="92"/>
      <c r="U128" s="92"/>
      <c r="V128" s="92"/>
      <c r="W128" s="92"/>
      <c r="Y128" s="92" t="s">
        <v>1963</v>
      </c>
      <c r="Z128" s="92"/>
      <c r="AA128" s="92"/>
      <c r="AB128" s="92">
        <f>ROUND((IF($AB$126&lt;0,0,IF($Z$63="M",VLOOKUP($AB$126,$Y$21:$AC$28,5,TRUE),0))),2)</f>
        <v>0</v>
      </c>
      <c r="AC128" s="92"/>
      <c r="AD128" s="92"/>
      <c r="AE128" s="92"/>
      <c r="AF128" s="92"/>
      <c r="AG128" s="92"/>
      <c r="AH128" s="92"/>
      <c r="AI128" s="92"/>
      <c r="AK128" s="92" t="s">
        <v>1963</v>
      </c>
      <c r="AL128" s="92"/>
      <c r="AM128" s="92"/>
      <c r="AN128" s="92">
        <f>ROUND((IF($AN$126&lt;0,0,IF($AL$63="M",VLOOKUP($AN$126,$AK$21:$AO$28,5,TRUE),0))),2)</f>
        <v>0</v>
      </c>
      <c r="AO128" s="92"/>
      <c r="AP128" s="92"/>
      <c r="AQ128" s="92"/>
      <c r="AR128" s="92"/>
      <c r="AS128" s="92"/>
      <c r="AT128" s="92"/>
      <c r="AU128" s="92"/>
      <c r="AW128" s="92"/>
      <c r="AX128" s="92"/>
      <c r="AY128" s="92"/>
      <c r="AZ128" s="92"/>
      <c r="BA128" s="92"/>
      <c r="BC128" s="92"/>
      <c r="BD128" s="92"/>
      <c r="BE128" s="92"/>
      <c r="BF128" s="92"/>
      <c r="BG128" s="92"/>
      <c r="BI128" s="92"/>
      <c r="BJ128" s="92"/>
      <c r="BK128" s="92"/>
      <c r="BL128" s="92"/>
      <c r="BM128" s="92"/>
      <c r="BO128" s="92"/>
      <c r="BP128" s="92"/>
      <c r="BQ128" s="92"/>
      <c r="BR128" s="92"/>
      <c r="BS128" s="92"/>
      <c r="BU128" s="92"/>
      <c r="BV128" s="92"/>
      <c r="BW128" s="92"/>
      <c r="BX128" s="92"/>
      <c r="BY128" s="92"/>
      <c r="CA128" s="92"/>
      <c r="CB128" s="92"/>
      <c r="CC128" s="92"/>
      <c r="CD128" s="92"/>
      <c r="CE128" s="92"/>
      <c r="CG128" s="92"/>
      <c r="CH128" s="92"/>
      <c r="CI128" s="92"/>
      <c r="CJ128" s="92"/>
      <c r="CK128" s="92"/>
      <c r="CR128" s="83"/>
      <c r="DO128" s="92"/>
      <c r="DP128" s="92"/>
      <c r="DQ128" s="92"/>
      <c r="DR128" s="92"/>
      <c r="DU128"/>
      <c r="DV128"/>
      <c r="DY128" s="92"/>
      <c r="DZ128" s="92"/>
      <c r="EA128" s="92"/>
      <c r="EB128" s="92"/>
    </row>
    <row r="129" spans="1:132" x14ac:dyDescent="0.2">
      <c r="A129" s="92" t="s">
        <v>1945</v>
      </c>
      <c r="B129" s="92"/>
      <c r="C129" s="92"/>
      <c r="D129" s="92">
        <f>ROUND((SUM(D127:D128)),2)</f>
        <v>0</v>
      </c>
      <c r="E129" s="154"/>
      <c r="F129" s="92"/>
      <c r="G129" s="92"/>
      <c r="H129" s="92"/>
      <c r="I129" s="92"/>
      <c r="J129" s="92"/>
      <c r="K129" s="92"/>
      <c r="M129" s="92" t="s">
        <v>1945</v>
      </c>
      <c r="N129" s="92"/>
      <c r="O129" s="92"/>
      <c r="P129" s="92">
        <f>ROUND((SUM(P127:P128)),2)</f>
        <v>33550</v>
      </c>
      <c r="Q129" s="92"/>
      <c r="R129" s="92"/>
      <c r="S129" s="92"/>
      <c r="T129" s="92"/>
      <c r="U129" s="92"/>
      <c r="V129" s="92"/>
      <c r="W129" s="92"/>
      <c r="Y129" s="92" t="s">
        <v>1945</v>
      </c>
      <c r="Z129" s="92"/>
      <c r="AA129" s="92"/>
      <c r="AB129" s="92">
        <f>ROUND((SUM(AB127:AB128)),2)</f>
        <v>0</v>
      </c>
      <c r="AC129" s="92"/>
      <c r="AD129" s="92"/>
      <c r="AE129" s="92"/>
      <c r="AF129" s="92"/>
      <c r="AG129" s="92"/>
      <c r="AH129" s="92"/>
      <c r="AI129" s="92"/>
      <c r="AK129" s="92" t="s">
        <v>1945</v>
      </c>
      <c r="AL129" s="92"/>
      <c r="AM129" s="92"/>
      <c r="AN129" s="92">
        <f>ROUND((SUM(AN127:AN128)),2)</f>
        <v>0</v>
      </c>
      <c r="AO129" s="92"/>
      <c r="AP129" s="92"/>
      <c r="AQ129" s="92"/>
      <c r="AR129" s="92"/>
      <c r="AS129" s="92"/>
      <c r="AT129" s="92"/>
      <c r="AU129" s="92"/>
      <c r="AW129" s="92"/>
      <c r="AX129" s="92"/>
      <c r="AY129" s="92"/>
      <c r="AZ129" s="92"/>
      <c r="BA129" s="92"/>
      <c r="BC129" s="92"/>
      <c r="BD129" s="92"/>
      <c r="BE129" s="92"/>
      <c r="BF129" s="92"/>
      <c r="BG129" s="92"/>
      <c r="BI129" s="92"/>
      <c r="BJ129" s="92"/>
      <c r="BK129" s="92"/>
      <c r="BL129" s="92"/>
      <c r="BM129" s="92"/>
      <c r="BO129" s="92"/>
      <c r="BP129" s="92"/>
      <c r="BQ129" s="92"/>
      <c r="BR129" s="92"/>
      <c r="BS129" s="92"/>
      <c r="BU129" s="92"/>
      <c r="BV129" s="92"/>
      <c r="BW129" s="92"/>
      <c r="BX129" s="92"/>
      <c r="BY129" s="92"/>
      <c r="CA129" s="92"/>
      <c r="CB129" s="92"/>
      <c r="CC129" s="92"/>
      <c r="CD129" s="92"/>
      <c r="CE129" s="92"/>
      <c r="CG129" s="92"/>
      <c r="CH129" s="92"/>
      <c r="CI129" s="92"/>
      <c r="CJ129" s="92"/>
      <c r="CK129" s="92"/>
      <c r="CR129" s="83"/>
      <c r="DO129" s="92"/>
      <c r="DP129" s="92"/>
      <c r="DQ129" s="92"/>
      <c r="DR129" s="92"/>
      <c r="DU129"/>
      <c r="DV129"/>
      <c r="DY129" s="92"/>
      <c r="DZ129" s="92"/>
      <c r="EA129" s="92"/>
      <c r="EB129" s="92"/>
    </row>
    <row r="130" spans="1:132" x14ac:dyDescent="0.2">
      <c r="A130" s="92" t="s">
        <v>1940</v>
      </c>
      <c r="B130" s="92"/>
      <c r="C130" s="92"/>
      <c r="D130" s="92">
        <f>ROUND((IF(D126&lt;0,0,IF(B63="S",VLOOKUP(D126,A7:E14,4,TRUE),0))),2)</f>
        <v>0</v>
      </c>
      <c r="E130" s="154"/>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t="s">
        <v>1940</v>
      </c>
      <c r="AL130" s="92"/>
      <c r="AM130" s="92"/>
      <c r="AN130" s="92">
        <f>ROUND((IF($AN$126&lt;0,0,IF($AL$63="S",VLOOKUP($AN$126,$AK$7:$AO$14,4,TRUE),0))),2)</f>
        <v>0</v>
      </c>
      <c r="AO130" s="92"/>
      <c r="AP130" s="92"/>
      <c r="AQ130" s="92"/>
      <c r="AR130" s="92"/>
      <c r="AS130" s="92"/>
      <c r="AT130" s="92"/>
      <c r="AU130" s="92"/>
      <c r="AW130" s="92"/>
      <c r="AX130" s="92"/>
      <c r="AY130" s="92"/>
      <c r="AZ130" s="92"/>
      <c r="BA130" s="92"/>
      <c r="BC130" s="92"/>
      <c r="BD130" s="92"/>
      <c r="BE130" s="92"/>
      <c r="BF130" s="92"/>
      <c r="BG130" s="92"/>
      <c r="BI130" s="92"/>
      <c r="BJ130" s="92"/>
      <c r="BK130" s="92"/>
      <c r="BL130" s="92"/>
      <c r="BM130" s="92"/>
      <c r="BO130" s="92"/>
      <c r="BP130" s="92"/>
      <c r="BQ130" s="92"/>
      <c r="BR130" s="92"/>
      <c r="BS130" s="92"/>
      <c r="BU130" s="92"/>
      <c r="BV130" s="92"/>
      <c r="BW130" s="92"/>
      <c r="BX130" s="92"/>
      <c r="BY130" s="92"/>
      <c r="CA130" s="92"/>
      <c r="CB130" s="92"/>
      <c r="CC130" s="92"/>
      <c r="CD130" s="92"/>
      <c r="CE130" s="92"/>
      <c r="CG130" s="92"/>
      <c r="CH130" s="92"/>
      <c r="CI130" s="92"/>
      <c r="CJ130" s="92"/>
      <c r="CK130" s="92"/>
      <c r="CR130" s="83"/>
      <c r="DO130" s="92"/>
      <c r="DP130" s="92"/>
      <c r="DQ130" s="92"/>
      <c r="DR130" s="92"/>
      <c r="DU130"/>
      <c r="DV130"/>
      <c r="DY130" s="92"/>
      <c r="DZ130" s="92"/>
      <c r="EA130" s="92"/>
      <c r="EB130" s="92"/>
    </row>
    <row r="131" spans="1:132" x14ac:dyDescent="0.2">
      <c r="A131" s="92" t="s">
        <v>1939</v>
      </c>
      <c r="B131" s="92"/>
      <c r="C131" s="92"/>
      <c r="D131" s="92">
        <f>ROUND((IF(D126&lt;0,0,IF(B63="M",VLOOKUP(D126,A21:E28,4,TRUE),0))),2)</f>
        <v>0</v>
      </c>
      <c r="E131" s="154"/>
      <c r="F131" s="92"/>
      <c r="G131" s="92"/>
      <c r="H131" s="92"/>
      <c r="I131" s="92"/>
      <c r="J131" s="92"/>
      <c r="K131" s="92"/>
      <c r="M131" s="92" t="s">
        <v>1939</v>
      </c>
      <c r="N131" s="92"/>
      <c r="O131" s="92"/>
      <c r="P131" s="92">
        <f>ROUND((IF($P$126&lt;0,0,IF($N$63="M",VLOOKUP($P$126,$M$21:$Q$28,4,TRUE),0))),2)</f>
        <v>0.12</v>
      </c>
      <c r="Q131" s="92"/>
      <c r="R131" s="92"/>
      <c r="S131" s="92"/>
      <c r="T131" s="92"/>
      <c r="U131" s="92"/>
      <c r="V131" s="92"/>
      <c r="W131" s="92"/>
      <c r="Y131" s="92" t="s">
        <v>1939</v>
      </c>
      <c r="Z131" s="92"/>
      <c r="AA131" s="92"/>
      <c r="AB131" s="92">
        <f>ROUND((IF($AB$126&lt;0,0,IF($Z$63="M",VLOOKUP($AB$126,$Y$21:$AC$28,4,TRUE),0))),2)</f>
        <v>0</v>
      </c>
      <c r="AC131" s="92"/>
      <c r="AD131" s="92"/>
      <c r="AE131" s="92"/>
      <c r="AF131" s="92"/>
      <c r="AG131" s="92"/>
      <c r="AH131" s="92"/>
      <c r="AI131" s="92"/>
      <c r="AK131" s="92" t="s">
        <v>1939</v>
      </c>
      <c r="AL131" s="92"/>
      <c r="AM131" s="92"/>
      <c r="AN131" s="92">
        <f>ROUND((IF($AN$126&lt;0,0,IF($AL$63="M",VLOOKUP($AN$126,$AK$21:$AO$28,4,TRUE),0))),2)</f>
        <v>0</v>
      </c>
      <c r="AO131" s="92"/>
      <c r="AP131" s="92"/>
      <c r="AQ131" s="92"/>
      <c r="AR131" s="92"/>
      <c r="AS131" s="92"/>
      <c r="AT131" s="92"/>
      <c r="AU131" s="92"/>
      <c r="AW131" s="92"/>
      <c r="AX131" s="92"/>
      <c r="AY131" s="92"/>
      <c r="AZ131" s="92"/>
      <c r="BA131" s="92"/>
      <c r="BC131" s="92"/>
      <c r="BD131" s="92"/>
      <c r="BE131" s="92"/>
      <c r="BF131" s="92"/>
      <c r="BG131" s="92"/>
      <c r="BI131" s="92"/>
      <c r="BJ131" s="92"/>
      <c r="BK131" s="92"/>
      <c r="BL131" s="92"/>
      <c r="BM131" s="92"/>
      <c r="BO131" s="92"/>
      <c r="BP131" s="92"/>
      <c r="BQ131" s="92"/>
      <c r="BR131" s="92"/>
      <c r="BS131" s="92"/>
      <c r="BU131" s="92"/>
      <c r="BV131" s="92"/>
      <c r="BW131" s="92"/>
      <c r="BX131" s="92"/>
      <c r="BY131" s="92"/>
      <c r="CA131" s="92"/>
      <c r="CB131" s="92"/>
      <c r="CC131" s="92"/>
      <c r="CD131" s="92"/>
      <c r="CE131" s="92"/>
      <c r="CG131" s="92"/>
      <c r="CH131" s="92"/>
      <c r="CI131" s="92"/>
      <c r="CJ131" s="92"/>
      <c r="CK131" s="92"/>
      <c r="CR131" s="83"/>
      <c r="DO131" s="92"/>
      <c r="DP131" s="92"/>
      <c r="DQ131" s="92"/>
      <c r="DR131" s="92"/>
      <c r="DU131"/>
      <c r="DV131"/>
      <c r="DY131" s="92"/>
      <c r="DZ131" s="92"/>
      <c r="EA131" s="92"/>
      <c r="EB131" s="92"/>
    </row>
    <row r="132" spans="1:132" x14ac:dyDescent="0.2">
      <c r="A132" s="92"/>
      <c r="B132" s="92"/>
      <c r="C132" s="92"/>
      <c r="D132" s="310">
        <f>ROUND((SUM(D130:D131)),2)</f>
        <v>0</v>
      </c>
      <c r="E132" s="154"/>
      <c r="F132" s="92"/>
      <c r="G132" s="92"/>
      <c r="H132" s="92"/>
      <c r="I132" s="92"/>
      <c r="J132" s="92"/>
      <c r="K132" s="92"/>
      <c r="M132" s="92"/>
      <c r="N132" s="92"/>
      <c r="O132" s="92"/>
      <c r="P132" s="310">
        <f>ROUND((SUM(P130:P131)),2)</f>
        <v>0.12</v>
      </c>
      <c r="Q132" s="92"/>
      <c r="R132" s="92"/>
      <c r="S132" s="92"/>
      <c r="T132" s="92"/>
      <c r="U132" s="92"/>
      <c r="V132" s="92"/>
      <c r="W132" s="92"/>
      <c r="Y132" s="92"/>
      <c r="Z132" s="92"/>
      <c r="AA132" s="92"/>
      <c r="AB132" s="310">
        <f>ROUND((SUM(AB130:AB131)),2)</f>
        <v>0</v>
      </c>
      <c r="AC132" s="92"/>
      <c r="AD132" s="92"/>
      <c r="AE132" s="92"/>
      <c r="AF132" s="92"/>
      <c r="AG132" s="92"/>
      <c r="AH132" s="92"/>
      <c r="AI132" s="92"/>
      <c r="AK132" s="92"/>
      <c r="AL132" s="92"/>
      <c r="AM132" s="92"/>
      <c r="AN132" s="310">
        <f>ROUND((SUM(AN130:AN131)),2)</f>
        <v>0</v>
      </c>
      <c r="AO132" s="92"/>
      <c r="AP132" s="92"/>
      <c r="AQ132" s="92"/>
      <c r="AR132" s="92"/>
      <c r="AS132" s="92"/>
      <c r="AT132" s="92"/>
      <c r="AU132" s="92"/>
      <c r="AW132" s="92"/>
      <c r="AX132" s="92"/>
      <c r="AY132" s="92"/>
      <c r="AZ132" s="92"/>
      <c r="BA132" s="92"/>
      <c r="BC132" s="92"/>
      <c r="BD132" s="92"/>
      <c r="BE132" s="92"/>
      <c r="BF132" s="92"/>
      <c r="BG132" s="92"/>
      <c r="BI132" s="92"/>
      <c r="BJ132" s="92"/>
      <c r="BK132" s="92"/>
      <c r="BL132" s="92"/>
      <c r="BM132" s="92"/>
      <c r="BO132" s="92"/>
      <c r="BP132" s="92"/>
      <c r="BQ132" s="92"/>
      <c r="BR132" s="92"/>
      <c r="BS132" s="92"/>
      <c r="BU132" s="92"/>
      <c r="BV132" s="92"/>
      <c r="BW132" s="92"/>
      <c r="BX132" s="92"/>
      <c r="BY132" s="92"/>
      <c r="CA132" s="92"/>
      <c r="CB132" s="92"/>
      <c r="CC132" s="92"/>
      <c r="CD132" s="92"/>
      <c r="CE132" s="92"/>
      <c r="CG132" s="92"/>
      <c r="CH132" s="92"/>
      <c r="CI132" s="92"/>
      <c r="CJ132" s="92"/>
      <c r="CK132" s="92"/>
      <c r="CR132" s="83"/>
      <c r="DO132" s="92"/>
      <c r="DP132" s="92"/>
      <c r="DQ132" s="92"/>
      <c r="DR132" s="92"/>
      <c r="DU132"/>
      <c r="DV132"/>
      <c r="DY132" s="92"/>
      <c r="DZ132" s="92"/>
      <c r="EA132" s="92"/>
      <c r="EB132" s="92"/>
    </row>
    <row r="133" spans="1:132" x14ac:dyDescent="0.2">
      <c r="A133" s="92" t="s">
        <v>1964</v>
      </c>
      <c r="B133" s="92"/>
      <c r="C133" s="92"/>
      <c r="D133" s="92">
        <f>ROUND((D126-D129),2)</f>
        <v>0</v>
      </c>
      <c r="E133" s="154"/>
      <c r="F133" s="92"/>
      <c r="G133" s="92"/>
      <c r="H133" s="92"/>
      <c r="I133" s="92"/>
      <c r="J133" s="92"/>
      <c r="K133" s="92"/>
      <c r="M133" s="92" t="s">
        <v>1964</v>
      </c>
      <c r="N133" s="92"/>
      <c r="O133" s="92"/>
      <c r="P133" s="92">
        <f>ROUND((P126-P129),2)</f>
        <v>18450</v>
      </c>
      <c r="Q133" s="92"/>
      <c r="R133" s="92"/>
      <c r="S133" s="92"/>
      <c r="T133" s="92"/>
      <c r="U133" s="92"/>
      <c r="V133" s="92"/>
      <c r="W133" s="92"/>
      <c r="Y133" s="92" t="s">
        <v>1964</v>
      </c>
      <c r="Z133" s="92"/>
      <c r="AA133" s="92"/>
      <c r="AB133" s="92">
        <f>ROUND((AB126-AB129),2)</f>
        <v>0</v>
      </c>
      <c r="AC133" s="92"/>
      <c r="AD133" s="92"/>
      <c r="AE133" s="92"/>
      <c r="AF133" s="92"/>
      <c r="AG133" s="92"/>
      <c r="AH133" s="92"/>
      <c r="AI133" s="92"/>
      <c r="AK133" s="92" t="s">
        <v>1964</v>
      </c>
      <c r="AL133" s="92"/>
      <c r="AM133" s="92"/>
      <c r="AN133" s="92">
        <f>ROUND((AN126-AN129),2)</f>
        <v>0</v>
      </c>
      <c r="AO133" s="92"/>
      <c r="AP133" s="92"/>
      <c r="AQ133" s="92"/>
      <c r="AR133" s="92"/>
      <c r="AS133" s="92"/>
      <c r="AT133" s="92"/>
      <c r="AU133" s="92"/>
      <c r="AW133" s="92"/>
      <c r="AX133" s="92"/>
      <c r="AY133" s="92"/>
      <c r="AZ133" s="92"/>
      <c r="BA133" s="92"/>
      <c r="BC133" s="92"/>
      <c r="BD133" s="92"/>
      <c r="BE133" s="92"/>
      <c r="BF133" s="92"/>
      <c r="BG133" s="92"/>
      <c r="BI133" s="92"/>
      <c r="BJ133" s="92"/>
      <c r="BK133" s="92"/>
      <c r="BL133" s="92"/>
      <c r="BM133" s="92"/>
      <c r="BO133" s="92"/>
      <c r="BP133" s="92"/>
      <c r="BQ133" s="92"/>
      <c r="BR133" s="92"/>
      <c r="BS133" s="92"/>
      <c r="BU133" s="92"/>
      <c r="BV133" s="92"/>
      <c r="BW133" s="92"/>
      <c r="BX133" s="92"/>
      <c r="BY133" s="92"/>
      <c r="CA133" s="92"/>
      <c r="CB133" s="92"/>
      <c r="CC133" s="92"/>
      <c r="CD133" s="92"/>
      <c r="CE133" s="92"/>
      <c r="CG133" s="92"/>
      <c r="CH133" s="92"/>
      <c r="CI133" s="92"/>
      <c r="CJ133" s="92"/>
      <c r="CK133" s="92"/>
      <c r="CR133" s="83"/>
      <c r="DO133" s="92"/>
      <c r="DP133" s="92"/>
      <c r="DQ133" s="92"/>
      <c r="DR133" s="92"/>
      <c r="DU133"/>
      <c r="DV133"/>
      <c r="DY133" s="92"/>
      <c r="DZ133" s="92"/>
      <c r="EA133" s="92"/>
      <c r="EB133" s="92"/>
    </row>
    <row r="134" spans="1:132" x14ac:dyDescent="0.2">
      <c r="A134" s="92" t="s">
        <v>1965</v>
      </c>
      <c r="B134" s="92"/>
      <c r="C134" s="92"/>
      <c r="D134" s="92">
        <f>ROUND((D133*D132),2)</f>
        <v>0</v>
      </c>
      <c r="E134" s="154"/>
      <c r="F134" s="92"/>
      <c r="G134" s="92"/>
      <c r="H134" s="92"/>
      <c r="I134" s="92"/>
      <c r="J134" s="92"/>
      <c r="K134" s="92"/>
      <c r="M134" s="92" t="s">
        <v>1965</v>
      </c>
      <c r="N134" s="92"/>
      <c r="O134" s="92"/>
      <c r="P134" s="92">
        <f>ROUND((P133*P132),2)</f>
        <v>2214</v>
      </c>
      <c r="Q134" s="92"/>
      <c r="R134" s="92"/>
      <c r="S134" s="92"/>
      <c r="T134" s="92"/>
      <c r="U134" s="92"/>
      <c r="V134" s="92"/>
      <c r="W134" s="92"/>
      <c r="Y134" s="92" t="s">
        <v>1965</v>
      </c>
      <c r="Z134" s="92"/>
      <c r="AA134" s="92"/>
      <c r="AB134" s="92">
        <f>ROUND((AB133*AB132),2)</f>
        <v>0</v>
      </c>
      <c r="AC134" s="92"/>
      <c r="AD134" s="92"/>
      <c r="AE134" s="92"/>
      <c r="AF134" s="92"/>
      <c r="AG134" s="92"/>
      <c r="AH134" s="92"/>
      <c r="AI134" s="92"/>
      <c r="AK134" s="92" t="s">
        <v>1965</v>
      </c>
      <c r="AL134" s="92"/>
      <c r="AM134" s="92"/>
      <c r="AN134" s="92">
        <f>ROUND((AN133*AN132),2)</f>
        <v>0</v>
      </c>
      <c r="AO134" s="92"/>
      <c r="AP134" s="92"/>
      <c r="AQ134" s="92"/>
      <c r="AR134" s="92"/>
      <c r="AS134" s="92"/>
      <c r="AT134" s="92"/>
      <c r="AU134" s="92"/>
      <c r="AW134" s="92"/>
      <c r="AX134" s="92"/>
      <c r="AY134" s="92"/>
      <c r="AZ134" s="92"/>
      <c r="BA134" s="92"/>
      <c r="BC134" s="92"/>
      <c r="BD134" s="92"/>
      <c r="BE134" s="92"/>
      <c r="BF134" s="92"/>
      <c r="BG134" s="92"/>
      <c r="BI134" s="92"/>
      <c r="BJ134" s="92"/>
      <c r="BK134" s="92"/>
      <c r="BL134" s="92"/>
      <c r="BM134" s="92"/>
      <c r="BO134" s="92"/>
      <c r="BP134" s="92"/>
      <c r="BQ134" s="92"/>
      <c r="BR134" s="92"/>
      <c r="BS134" s="92"/>
      <c r="BU134" s="92"/>
      <c r="BV134" s="92"/>
      <c r="BW134" s="92"/>
      <c r="BX134" s="92"/>
      <c r="BY134" s="92"/>
      <c r="CA134" s="92"/>
      <c r="CB134" s="92"/>
      <c r="CC134" s="92"/>
      <c r="CD134" s="92"/>
      <c r="CE134" s="92"/>
      <c r="CG134" s="92"/>
      <c r="CH134" s="92"/>
      <c r="CI134" s="92"/>
      <c r="CJ134" s="92"/>
      <c r="CK134" s="92"/>
      <c r="CR134" s="83"/>
      <c r="DO134" s="92"/>
      <c r="DP134" s="92"/>
      <c r="DQ134" s="92"/>
      <c r="DR134" s="92"/>
      <c r="DU134"/>
      <c r="DV134"/>
      <c r="DY134" s="92"/>
      <c r="DZ134" s="92"/>
      <c r="EA134" s="92"/>
      <c r="EB134" s="92"/>
    </row>
    <row r="135" spans="1:132" x14ac:dyDescent="0.2">
      <c r="A135" s="92" t="s">
        <v>1941</v>
      </c>
      <c r="B135" s="92"/>
      <c r="C135" s="92"/>
      <c r="D135" s="92">
        <f>ROUND((IF(D126&lt;0,0,IF(B63="S",VLOOKUP(D126,A7:E14,3,TRUE),0))),2)</f>
        <v>0</v>
      </c>
      <c r="E135" s="154"/>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t="s">
        <v>1941</v>
      </c>
      <c r="AL135" s="92"/>
      <c r="AM135" s="92"/>
      <c r="AN135" s="92">
        <f>ROUND((IF($AN$126&lt;0,0,IF($AL$63="S",VLOOKUP($AN$126,$AK$7:$AO14,3,TRUE),0))),2)</f>
        <v>0</v>
      </c>
      <c r="AO135" s="92"/>
      <c r="AP135" s="92"/>
      <c r="AQ135" s="92"/>
      <c r="AR135" s="92"/>
      <c r="AS135" s="92"/>
      <c r="AT135" s="92"/>
      <c r="AU135" s="92"/>
      <c r="AW135" s="92"/>
      <c r="AX135" s="92"/>
      <c r="AY135" s="92"/>
      <c r="AZ135" s="92"/>
      <c r="BA135" s="92"/>
      <c r="BC135" s="92"/>
      <c r="BD135" s="92"/>
      <c r="BE135" s="92"/>
      <c r="BF135" s="92"/>
      <c r="BG135" s="92"/>
      <c r="BI135" s="92"/>
      <c r="BJ135" s="92"/>
      <c r="BK135" s="92"/>
      <c r="BL135" s="92"/>
      <c r="BM135" s="92"/>
      <c r="BO135" s="92"/>
      <c r="BP135" s="92"/>
      <c r="BQ135" s="92"/>
      <c r="BR135" s="92"/>
      <c r="BS135" s="92"/>
      <c r="BU135" s="92"/>
      <c r="BV135" s="92"/>
      <c r="BW135" s="92"/>
      <c r="BX135" s="92"/>
      <c r="BY135" s="92"/>
      <c r="CA135" s="92"/>
      <c r="CB135" s="92"/>
      <c r="CC135" s="92"/>
      <c r="CD135" s="92"/>
      <c r="CE135" s="92"/>
      <c r="CG135" s="92"/>
      <c r="CH135" s="92"/>
      <c r="CI135" s="92"/>
      <c r="CJ135" s="92"/>
      <c r="CK135" s="92"/>
      <c r="CR135" s="83"/>
      <c r="DO135" s="92"/>
      <c r="DP135" s="92"/>
      <c r="DQ135" s="92"/>
      <c r="DR135" s="92"/>
      <c r="DU135"/>
      <c r="DV135"/>
      <c r="DY135" s="92"/>
      <c r="DZ135" s="92"/>
      <c r="EA135" s="92"/>
      <c r="EB135" s="92"/>
    </row>
    <row r="136" spans="1:132" x14ac:dyDescent="0.2">
      <c r="A136" s="92" t="s">
        <v>1942</v>
      </c>
      <c r="B136" s="92"/>
      <c r="C136" s="92"/>
      <c r="D136" s="92">
        <f>ROUND((IF(D126&lt;0,0,IF(B63="M",VLOOKUP(D126,A21:E28,3,TRUE),0))),2)</f>
        <v>0</v>
      </c>
      <c r="E136" s="154"/>
      <c r="F136" s="92"/>
      <c r="G136" s="92"/>
      <c r="H136" s="92"/>
      <c r="I136" s="92"/>
      <c r="J136" s="92"/>
      <c r="K136" s="92"/>
      <c r="M136" s="92" t="s">
        <v>1942</v>
      </c>
      <c r="N136" s="92"/>
      <c r="O136" s="92"/>
      <c r="P136" s="92">
        <f>ROUND((IF($P$126&lt;0,0,IF($N$63="M",VLOOKUP($P$126,$M$21:$Q$28,3,TRUE),0))),2)</f>
        <v>2055</v>
      </c>
      <c r="Q136" s="92"/>
      <c r="R136" s="92"/>
      <c r="S136" s="92"/>
      <c r="T136" s="92"/>
      <c r="U136" s="92"/>
      <c r="V136" s="92"/>
      <c r="W136" s="92"/>
      <c r="Y136" s="92" t="s">
        <v>1942</v>
      </c>
      <c r="Z136" s="92"/>
      <c r="AA136" s="92"/>
      <c r="AB136" s="92">
        <f>ROUND((IF($AB$126&lt;0,0,IF($Z$63="M",VLOOKUP($AB$126,$Y$21:$AC$28,3,TRUE),0))),2)</f>
        <v>0</v>
      </c>
      <c r="AC136" s="92"/>
      <c r="AD136" s="92"/>
      <c r="AE136" s="92"/>
      <c r="AF136" s="92"/>
      <c r="AG136" s="92"/>
      <c r="AH136" s="92"/>
      <c r="AI136" s="92"/>
      <c r="AK136" s="92" t="s">
        <v>1942</v>
      </c>
      <c r="AL136" s="92"/>
      <c r="AM136" s="92"/>
      <c r="AN136" s="92">
        <f>ROUND((IF($AN$126&lt;0,0,IF($AL$63="M",VLOOKUP($AN$126,$AK$21:$AO$28,3,TRUE),0))),2)</f>
        <v>0</v>
      </c>
      <c r="AO136" s="92"/>
      <c r="AP136" s="92"/>
      <c r="AQ136" s="92"/>
      <c r="AR136" s="92"/>
      <c r="AS136" s="92"/>
      <c r="AT136" s="92"/>
      <c r="AU136" s="92"/>
      <c r="AW136" s="92"/>
      <c r="AX136" s="92"/>
      <c r="AY136" s="92"/>
      <c r="AZ136" s="92"/>
      <c r="BA136" s="92"/>
      <c r="BC136" s="92"/>
      <c r="BD136" s="92"/>
      <c r="BE136" s="92"/>
      <c r="BF136" s="92"/>
      <c r="BG136" s="92"/>
      <c r="BI136" s="92"/>
      <c r="BJ136" s="92"/>
      <c r="BK136" s="92"/>
      <c r="BL136" s="92"/>
      <c r="BM136" s="92"/>
      <c r="BO136" s="92"/>
      <c r="BP136" s="92"/>
      <c r="BQ136" s="92"/>
      <c r="BR136" s="92"/>
      <c r="BS136" s="92"/>
      <c r="BU136" s="92"/>
      <c r="BV136" s="92"/>
      <c r="BW136" s="92"/>
      <c r="BX136" s="92"/>
      <c r="BY136" s="92"/>
      <c r="CA136" s="92"/>
      <c r="CB136" s="92"/>
      <c r="CC136" s="92"/>
      <c r="CD136" s="92"/>
      <c r="CE136" s="92"/>
      <c r="CG136" s="92"/>
      <c r="CH136" s="92"/>
      <c r="CI136" s="92"/>
      <c r="CJ136" s="92"/>
      <c r="CK136" s="92"/>
      <c r="CR136" s="83"/>
      <c r="DO136" s="92"/>
      <c r="DP136" s="92"/>
      <c r="DQ136" s="92"/>
      <c r="DR136" s="92"/>
      <c r="DU136"/>
      <c r="DV136"/>
      <c r="DY136" s="92"/>
      <c r="DZ136" s="92"/>
      <c r="EA136" s="92"/>
      <c r="EB136" s="92"/>
    </row>
    <row r="137" spans="1:132" x14ac:dyDescent="0.2">
      <c r="A137" s="92" t="s">
        <v>1947</v>
      </c>
      <c r="B137" s="92"/>
      <c r="C137" s="92"/>
      <c r="D137" s="92">
        <f>ROUND((SUM(D134:D136)),2)</f>
        <v>0</v>
      </c>
      <c r="E137" s="154"/>
      <c r="F137" s="92"/>
      <c r="G137" s="92"/>
      <c r="H137" s="92"/>
      <c r="I137" s="92"/>
      <c r="J137" s="92"/>
      <c r="K137" s="92"/>
      <c r="M137" s="92" t="s">
        <v>1947</v>
      </c>
      <c r="N137" s="92"/>
      <c r="O137" s="92"/>
      <c r="P137" s="92">
        <f>ROUND((SUM(P134:P136)),2)</f>
        <v>4269</v>
      </c>
      <c r="Q137" s="92"/>
      <c r="R137" s="92"/>
      <c r="S137" s="92"/>
      <c r="T137" s="92"/>
      <c r="U137" s="92"/>
      <c r="V137" s="92"/>
      <c r="W137" s="92"/>
      <c r="Y137" s="92" t="s">
        <v>1947</v>
      </c>
      <c r="Z137" s="92"/>
      <c r="AA137" s="92"/>
      <c r="AB137" s="92">
        <f>ROUND((SUM(AB134:AB136)),2)</f>
        <v>0</v>
      </c>
      <c r="AC137" s="92"/>
      <c r="AD137" s="92"/>
      <c r="AE137" s="92"/>
      <c r="AF137" s="92"/>
      <c r="AG137" s="92"/>
      <c r="AH137" s="92"/>
      <c r="AI137" s="92"/>
      <c r="AK137" s="92" t="s">
        <v>1947</v>
      </c>
      <c r="AL137" s="92"/>
      <c r="AM137" s="92"/>
      <c r="AN137" s="92">
        <f>ROUND((SUM(AN134:AN136)),2)</f>
        <v>0</v>
      </c>
      <c r="AO137" s="92"/>
      <c r="AP137" s="92"/>
      <c r="AQ137" s="92"/>
      <c r="AR137" s="92"/>
      <c r="AS137" s="92"/>
      <c r="AT137" s="92"/>
      <c r="AU137" s="92"/>
      <c r="AW137" s="92"/>
      <c r="AX137" s="92"/>
      <c r="AY137" s="92"/>
      <c r="AZ137" s="92"/>
      <c r="BA137" s="92"/>
      <c r="BC137" s="92"/>
      <c r="BD137" s="92"/>
      <c r="BE137" s="92"/>
      <c r="BF137" s="92"/>
      <c r="BG137" s="92"/>
      <c r="BI137" s="92"/>
      <c r="BJ137" s="92"/>
      <c r="BK137" s="92"/>
      <c r="BL137" s="92"/>
      <c r="BM137" s="92"/>
      <c r="BO137" s="92"/>
      <c r="BP137" s="92"/>
      <c r="BQ137" s="92"/>
      <c r="BR137" s="92"/>
      <c r="BS137" s="92"/>
      <c r="BU137" s="92"/>
      <c r="BV137" s="92"/>
      <c r="BW137" s="92"/>
      <c r="BX137" s="92"/>
      <c r="BY137" s="92"/>
      <c r="CA137" s="92"/>
      <c r="CB137" s="92"/>
      <c r="CC137" s="92"/>
      <c r="CD137" s="92"/>
      <c r="CE137" s="92"/>
      <c r="CG137" s="92"/>
      <c r="CH137" s="92"/>
      <c r="CI137" s="92"/>
      <c r="CJ137" s="92"/>
      <c r="CK137" s="92"/>
      <c r="CR137" s="83"/>
      <c r="DO137" s="92"/>
      <c r="DP137" s="92"/>
      <c r="DQ137" s="92"/>
      <c r="DR137" s="92"/>
      <c r="DU137"/>
      <c r="DV137"/>
      <c r="DY137" s="92"/>
      <c r="DZ137" s="92"/>
      <c r="EA137" s="92"/>
      <c r="EB137" s="92"/>
    </row>
    <row r="138" spans="1:132" x14ac:dyDescent="0.2">
      <c r="A138" s="92" t="s">
        <v>1948</v>
      </c>
      <c r="B138" s="92"/>
      <c r="C138" s="92"/>
      <c r="D138" s="92">
        <f>ROUND((D137/C70),2)</f>
        <v>0</v>
      </c>
      <c r="E138" s="154"/>
      <c r="F138" s="92"/>
      <c r="G138" s="92"/>
      <c r="H138" s="92"/>
      <c r="I138" s="92"/>
      <c r="J138" s="92"/>
      <c r="K138" s="92"/>
      <c r="M138" s="92" t="s">
        <v>1948</v>
      </c>
      <c r="N138" s="92"/>
      <c r="O138" s="92"/>
      <c r="P138" s="92">
        <f>ROUND((P137/$O$70),2)</f>
        <v>164.19</v>
      </c>
      <c r="Q138" s="92"/>
      <c r="R138" s="92"/>
      <c r="S138" s="92"/>
      <c r="T138" s="92"/>
      <c r="U138" s="92"/>
      <c r="V138" s="92"/>
      <c r="W138" s="92"/>
      <c r="Y138" s="92" t="s">
        <v>1948</v>
      </c>
      <c r="Z138" s="92"/>
      <c r="AA138" s="92"/>
      <c r="AB138" s="92">
        <f>ROUND((AB137/$AA$70),2)</f>
        <v>0</v>
      </c>
      <c r="AC138" s="92"/>
      <c r="AD138" s="92"/>
      <c r="AE138" s="92"/>
      <c r="AF138" s="92"/>
      <c r="AG138" s="92"/>
      <c r="AH138" s="92"/>
      <c r="AI138" s="92"/>
      <c r="AK138" s="92" t="s">
        <v>1948</v>
      </c>
      <c r="AL138" s="92"/>
      <c r="AM138" s="92"/>
      <c r="AN138" s="92">
        <f>ROUND((AN137/27),2)</f>
        <v>0</v>
      </c>
      <c r="AO138" s="92"/>
      <c r="AP138" s="92"/>
      <c r="AQ138" s="92"/>
      <c r="AR138" s="92"/>
      <c r="AS138" s="92"/>
      <c r="AT138" s="92"/>
      <c r="AU138" s="92"/>
      <c r="AW138" s="92"/>
      <c r="AX138" s="92"/>
      <c r="AY138" s="92"/>
      <c r="AZ138" s="92"/>
      <c r="BA138" s="92"/>
      <c r="BC138" s="92"/>
      <c r="BD138" s="92"/>
      <c r="BE138" s="92"/>
      <c r="BF138" s="92"/>
      <c r="BG138" s="92"/>
      <c r="BI138" s="92"/>
      <c r="BJ138" s="92"/>
      <c r="BK138" s="92"/>
      <c r="BL138" s="92"/>
      <c r="BM138" s="92"/>
      <c r="BO138" s="92"/>
      <c r="BP138" s="92"/>
      <c r="BQ138" s="92"/>
      <c r="BR138" s="92"/>
      <c r="BS138" s="92"/>
      <c r="BU138" s="92"/>
      <c r="BV138" s="92"/>
      <c r="BW138" s="92"/>
      <c r="BX138" s="92"/>
      <c r="BY138" s="92"/>
      <c r="CA138" s="92"/>
      <c r="CB138" s="92"/>
      <c r="CC138" s="92"/>
      <c r="CD138" s="92"/>
      <c r="CE138" s="92"/>
      <c r="CG138" s="92"/>
      <c r="CH138" s="92"/>
      <c r="CI138" s="92"/>
      <c r="CJ138" s="92"/>
      <c r="CK138" s="92"/>
      <c r="CR138" s="83"/>
      <c r="DO138" s="92"/>
      <c r="DP138" s="92"/>
      <c r="DQ138" s="92"/>
      <c r="DR138" s="92"/>
      <c r="DU138"/>
      <c r="DV138"/>
      <c r="DY138" s="92"/>
      <c r="DZ138" s="92"/>
      <c r="EA138" s="92"/>
      <c r="EB138" s="92"/>
    </row>
    <row r="139" spans="1:132" x14ac:dyDescent="0.2">
      <c r="A139" s="92" t="s">
        <v>1951</v>
      </c>
      <c r="B139" s="92"/>
      <c r="C139" s="92"/>
      <c r="D139" s="313">
        <f>'2024-FORM GAO-70a'!D12</f>
        <v>0</v>
      </c>
      <c r="E139" s="154"/>
      <c r="F139" s="92"/>
      <c r="G139" s="92"/>
      <c r="H139" s="92"/>
      <c r="I139" s="92"/>
      <c r="J139" s="92"/>
      <c r="K139" s="92"/>
      <c r="M139" s="92" t="s">
        <v>1951</v>
      </c>
      <c r="N139" s="92"/>
      <c r="O139" s="92"/>
      <c r="P139" s="313">
        <f>'2022-FORM GAO-70a'!D12</f>
        <v>0</v>
      </c>
      <c r="Q139" s="92"/>
      <c r="R139" s="92"/>
      <c r="S139" s="92"/>
      <c r="T139" s="92"/>
      <c r="U139" s="92"/>
      <c r="V139" s="92"/>
      <c r="W139" s="92"/>
      <c r="Y139" s="92" t="s">
        <v>1951</v>
      </c>
      <c r="Z139" s="92"/>
      <c r="AA139" s="92"/>
      <c r="AB139" s="313">
        <f>'2021-FORM GAO-70a'!D12</f>
        <v>0</v>
      </c>
      <c r="AC139" s="92"/>
      <c r="AD139" s="92"/>
      <c r="AE139" s="92"/>
      <c r="AF139" s="92"/>
      <c r="AG139" s="92"/>
      <c r="AH139" s="92"/>
      <c r="AI139" s="92"/>
      <c r="AK139" s="92" t="s">
        <v>1951</v>
      </c>
      <c r="AL139" s="92"/>
      <c r="AM139" s="92"/>
      <c r="AN139" s="313">
        <f>ROUND(('2020-FORM GAO-70a'!D12),2)</f>
        <v>0</v>
      </c>
      <c r="AO139" s="92"/>
      <c r="AP139" s="92"/>
      <c r="AQ139" s="92"/>
      <c r="AR139" s="92"/>
      <c r="AS139" s="92"/>
      <c r="AT139" s="92"/>
      <c r="AU139" s="92"/>
      <c r="AW139" s="92"/>
      <c r="AX139" s="92"/>
      <c r="AY139" s="92"/>
      <c r="AZ139" s="92"/>
      <c r="BA139" s="92"/>
      <c r="BC139" s="92"/>
      <c r="BD139" s="92"/>
      <c r="BE139" s="92"/>
      <c r="BF139" s="92"/>
      <c r="BG139" s="92"/>
      <c r="BI139" s="92"/>
      <c r="BJ139" s="92"/>
      <c r="BK139" s="92"/>
      <c r="BL139" s="92"/>
      <c r="BM139" s="92"/>
      <c r="BO139" s="92"/>
      <c r="BP139" s="92"/>
      <c r="BQ139" s="92"/>
      <c r="BR139" s="92"/>
      <c r="BS139" s="92"/>
      <c r="BU139" s="92"/>
      <c r="BV139" s="92"/>
      <c r="BW139" s="92"/>
      <c r="BX139" s="92"/>
      <c r="BY139" s="92"/>
      <c r="CA139" s="92"/>
      <c r="CB139" s="92"/>
      <c r="CC139" s="92"/>
      <c r="CD139" s="92"/>
      <c r="CE139" s="92"/>
      <c r="CG139" s="92"/>
      <c r="CH139" s="92"/>
      <c r="CI139" s="92"/>
      <c r="CJ139" s="92"/>
      <c r="CK139" s="92"/>
      <c r="CR139" s="83"/>
      <c r="DO139" s="92"/>
      <c r="DP139" s="92"/>
      <c r="DQ139" s="92"/>
      <c r="DR139" s="92"/>
      <c r="DU139"/>
      <c r="DV139"/>
      <c r="DY139" s="92"/>
      <c r="DZ139" s="92"/>
      <c r="EA139" s="92"/>
      <c r="EB139" s="92"/>
    </row>
    <row r="140" spans="1:132" x14ac:dyDescent="0.2">
      <c r="A140" s="328" t="s">
        <v>1966</v>
      </c>
      <c r="B140" s="92"/>
      <c r="C140" s="92"/>
      <c r="D140" s="310">
        <f>ROUND((SUM(D138:D139)),2)</f>
        <v>0</v>
      </c>
      <c r="E140" s="154"/>
      <c r="F140" s="92"/>
      <c r="G140" s="92"/>
      <c r="H140" s="92"/>
      <c r="I140" s="92"/>
      <c r="J140" s="92"/>
      <c r="K140" s="92"/>
      <c r="M140" s="328" t="s">
        <v>1966</v>
      </c>
      <c r="N140" s="92"/>
      <c r="O140" s="92"/>
      <c r="P140" s="328">
        <f>ROUND((SUM(P138:P139)),2)</f>
        <v>164.19</v>
      </c>
      <c r="Q140" s="92"/>
      <c r="R140" s="92"/>
      <c r="S140" s="92"/>
      <c r="T140" s="92"/>
      <c r="U140" s="92"/>
      <c r="V140" s="92"/>
      <c r="W140" s="92"/>
      <c r="Y140" s="328" t="s">
        <v>1966</v>
      </c>
      <c r="Z140" s="92"/>
      <c r="AA140" s="92"/>
      <c r="AB140" s="328">
        <f>ROUND((SUM(AB138:AB139)),2)</f>
        <v>0</v>
      </c>
      <c r="AC140" s="92"/>
      <c r="AD140" s="92"/>
      <c r="AE140" s="92"/>
      <c r="AF140" s="92"/>
      <c r="AG140" s="92"/>
      <c r="AH140" s="92"/>
      <c r="AI140" s="92"/>
      <c r="AK140" s="328" t="s">
        <v>1966</v>
      </c>
      <c r="AL140" s="92"/>
      <c r="AM140" s="92"/>
      <c r="AN140" s="328">
        <f>ROUND((SUM(AN138:AN139)),2)</f>
        <v>0</v>
      </c>
      <c r="AO140" s="92"/>
      <c r="AP140" s="92"/>
      <c r="AQ140" s="92"/>
      <c r="AR140" s="92"/>
      <c r="AS140" s="92"/>
      <c r="AT140" s="92"/>
      <c r="AU140" s="92"/>
      <c r="AW140" s="92"/>
      <c r="AX140" s="92"/>
      <c r="AY140" s="92"/>
      <c r="AZ140" s="92"/>
      <c r="BA140" s="92"/>
      <c r="BC140" s="92"/>
      <c r="BD140" s="92"/>
      <c r="BE140" s="92"/>
      <c r="BF140" s="92"/>
      <c r="BG140" s="92"/>
      <c r="BI140" s="92"/>
      <c r="BJ140" s="92"/>
      <c r="BK140" s="92"/>
      <c r="BL140" s="92"/>
      <c r="BM140" s="92"/>
      <c r="BO140" s="92"/>
      <c r="BP140" s="92"/>
      <c r="BQ140" s="92"/>
      <c r="BR140" s="92"/>
      <c r="BS140" s="92"/>
      <c r="BU140" s="92"/>
      <c r="BV140" s="92"/>
      <c r="BW140" s="92"/>
      <c r="BX140" s="92"/>
      <c r="BY140" s="92"/>
      <c r="CA140" s="92"/>
      <c r="CB140" s="92"/>
      <c r="CC140" s="92"/>
      <c r="CD140" s="92"/>
      <c r="CE140" s="92"/>
      <c r="CG140" s="92"/>
      <c r="CH140" s="92"/>
      <c r="CI140" s="92"/>
      <c r="CJ140" s="92"/>
      <c r="CK140" s="92"/>
      <c r="CR140" s="83"/>
      <c r="DO140" s="92"/>
      <c r="DP140" s="92"/>
      <c r="DQ140" s="92"/>
      <c r="DR140" s="92"/>
      <c r="DU140"/>
      <c r="DV140"/>
      <c r="DY140" s="92"/>
      <c r="DZ140" s="92"/>
      <c r="EA140" s="92"/>
      <c r="EB140" s="92"/>
    </row>
    <row r="141" spans="1:132" x14ac:dyDescent="0.2">
      <c r="A141" s="307" t="s">
        <v>1972</v>
      </c>
      <c r="B141" s="92"/>
      <c r="C141" s="92"/>
      <c r="D141" s="92">
        <f>ROUND((IF(B64="Y",0,IF(B66&gt;=2020,D102,0))),2)</f>
        <v>0</v>
      </c>
      <c r="E141" s="154"/>
      <c r="F141" s="92"/>
      <c r="G141" s="92"/>
      <c r="H141" s="92"/>
      <c r="I141" s="92"/>
      <c r="J141" s="92"/>
      <c r="K141" s="92"/>
      <c r="M141" s="307" t="s">
        <v>1972</v>
      </c>
      <c r="N141" s="92"/>
      <c r="O141" s="92"/>
      <c r="P141" s="92">
        <f>ROUND((IF($N$64="Y",0,IF($N$66&gt;=2020,$P$102,0))),2)</f>
        <v>104.65</v>
      </c>
      <c r="Q141" s="92"/>
      <c r="R141" s="92"/>
      <c r="S141" s="92"/>
      <c r="T141" s="92"/>
      <c r="U141" s="92"/>
      <c r="V141" s="92"/>
      <c r="W141" s="92"/>
      <c r="Y141" s="307" t="s">
        <v>1972</v>
      </c>
      <c r="Z141" s="92"/>
      <c r="AA141" s="92"/>
      <c r="AB141" s="92">
        <f>ROUND((IF($Z$64="Y",0,IF($Z$66&gt;=2020,$AB$102,0))),2)</f>
        <v>0</v>
      </c>
      <c r="AC141" s="92"/>
      <c r="AD141" s="92"/>
      <c r="AE141" s="92"/>
      <c r="AF141" s="92"/>
      <c r="AG141" s="92"/>
      <c r="AH141" s="92"/>
      <c r="AI141" s="92"/>
      <c r="AK141" s="307" t="s">
        <v>1972</v>
      </c>
      <c r="AL141" s="92"/>
      <c r="AM141" s="92"/>
      <c r="AN141" s="92">
        <f>ROUND((IF($AL$64="Y",0,IF($AL$66&gt;=2020,$AN$102,0))),2)</f>
        <v>0</v>
      </c>
      <c r="AO141" s="92"/>
      <c r="AP141" s="92"/>
      <c r="AQ141" s="92"/>
      <c r="AR141" s="92"/>
      <c r="AS141" s="92"/>
      <c r="AT141" s="92"/>
      <c r="AU141" s="92"/>
      <c r="AW141" s="92"/>
      <c r="AX141" s="92"/>
      <c r="AY141" s="92"/>
      <c r="AZ141" s="92"/>
      <c r="BA141" s="92"/>
      <c r="BC141" s="92"/>
      <c r="BD141" s="92"/>
      <c r="BE141" s="92"/>
      <c r="BF141" s="92"/>
      <c r="BG141" s="92"/>
      <c r="BI141" s="92"/>
      <c r="BJ141" s="92"/>
      <c r="BK141" s="92"/>
      <c r="BL141" s="92"/>
      <c r="BM141" s="92"/>
      <c r="BO141" s="92"/>
      <c r="BP141" s="92"/>
      <c r="BQ141" s="92"/>
      <c r="BR141" s="92"/>
      <c r="BS141" s="92"/>
      <c r="BU141" s="92"/>
      <c r="BV141" s="92"/>
      <c r="BW141" s="92"/>
      <c r="BX141" s="92"/>
      <c r="BY141" s="92"/>
      <c r="CA141" s="92"/>
      <c r="CB141" s="92"/>
      <c r="CC141" s="92"/>
      <c r="CD141" s="92"/>
      <c r="CE141" s="92"/>
      <c r="CG141" s="92"/>
      <c r="CH141" s="92"/>
      <c r="CI141" s="92"/>
      <c r="CJ141" s="92"/>
      <c r="CK141" s="92"/>
      <c r="CR141" s="83"/>
      <c r="DO141" s="92"/>
      <c r="DP141" s="92"/>
      <c r="DQ141" s="92"/>
      <c r="DR141" s="92"/>
      <c r="DU141"/>
      <c r="DV141"/>
      <c r="DY141" s="92"/>
      <c r="DZ141" s="92"/>
      <c r="EA141" s="92"/>
      <c r="EB141" s="92"/>
    </row>
    <row r="142" spans="1:132" x14ac:dyDescent="0.2">
      <c r="A142" s="307" t="s">
        <v>1971</v>
      </c>
      <c r="B142" s="92"/>
      <c r="C142" s="92"/>
      <c r="D142" s="92">
        <f>ROUND((IF(B66&lt;2020,0,IF(B64="Y",D124,0))),2)</f>
        <v>0</v>
      </c>
      <c r="E142" s="154"/>
      <c r="F142" s="92"/>
      <c r="G142" s="92"/>
      <c r="H142" s="92"/>
      <c r="I142" s="92"/>
      <c r="J142" s="92"/>
      <c r="K142" s="92"/>
      <c r="M142" s="307" t="s">
        <v>1971</v>
      </c>
      <c r="N142" s="92"/>
      <c r="O142" s="92"/>
      <c r="P142" s="92">
        <f>ROUND((IF($N$66&lt;2020,0,IF($N$64="Y",$P$124,0))),2)</f>
        <v>0</v>
      </c>
      <c r="Q142" s="92"/>
      <c r="R142" s="92"/>
      <c r="S142" s="92"/>
      <c r="T142" s="92"/>
      <c r="U142" s="92"/>
      <c r="V142" s="92"/>
      <c r="W142" s="92"/>
      <c r="Y142" s="307" t="s">
        <v>1971</v>
      </c>
      <c r="Z142" s="92"/>
      <c r="AA142" s="92"/>
      <c r="AB142" s="92">
        <f>ROUND((IF($Z$66&lt;2020,0,IF($Z$64="Y",$AB$124,0))),2)</f>
        <v>0</v>
      </c>
      <c r="AC142" s="92"/>
      <c r="AD142" s="92"/>
      <c r="AE142" s="92"/>
      <c r="AF142" s="92"/>
      <c r="AG142" s="92"/>
      <c r="AH142" s="92"/>
      <c r="AI142" s="92"/>
      <c r="AK142" s="307" t="s">
        <v>1971</v>
      </c>
      <c r="AL142" s="92"/>
      <c r="AM142" s="92"/>
      <c r="AN142" s="92">
        <f>ROUND((IF($AL$66&lt;2020,0,IF($AL$64="Y",$AN$124,0))),2)</f>
        <v>0</v>
      </c>
      <c r="AO142" s="92"/>
      <c r="AP142" s="92"/>
      <c r="AQ142" s="92"/>
      <c r="AR142" s="92"/>
      <c r="AS142" s="92"/>
      <c r="AT142" s="92"/>
      <c r="AU142" s="92"/>
      <c r="AW142" s="92"/>
      <c r="AX142" s="92"/>
      <c r="AY142" s="92"/>
      <c r="AZ142" s="92"/>
      <c r="BA142" s="92"/>
      <c r="BC142" s="92"/>
      <c r="BD142" s="92"/>
      <c r="BE142" s="92"/>
      <c r="BF142" s="92"/>
      <c r="BG142" s="92"/>
      <c r="BI142" s="92"/>
      <c r="BJ142" s="92"/>
      <c r="BK142" s="92"/>
      <c r="BL142" s="92"/>
      <c r="BM142" s="92"/>
      <c r="BO142" s="92"/>
      <c r="BP142" s="92"/>
      <c r="BQ142" s="92"/>
      <c r="BR142" s="92"/>
      <c r="BS142" s="92"/>
      <c r="BU142" s="92"/>
      <c r="BV142" s="92"/>
      <c r="BW142" s="92"/>
      <c r="BX142" s="92"/>
      <c r="BY142" s="92"/>
      <c r="CA142" s="92"/>
      <c r="CB142" s="92"/>
      <c r="CC142" s="92"/>
      <c r="CD142" s="92"/>
      <c r="CE142" s="92"/>
      <c r="CG142" s="92"/>
      <c r="CH142" s="92"/>
      <c r="CI142" s="92"/>
      <c r="CJ142" s="92"/>
      <c r="CK142" s="92"/>
      <c r="CR142" s="83"/>
      <c r="DO142" s="92"/>
      <c r="DP142" s="92"/>
      <c r="DQ142" s="92"/>
      <c r="DR142" s="92"/>
      <c r="DU142"/>
      <c r="DV142"/>
      <c r="DY142" s="92"/>
      <c r="DZ142" s="92"/>
      <c r="EA142" s="92"/>
      <c r="EB142" s="92"/>
    </row>
    <row r="143" spans="1:132" x14ac:dyDescent="0.2">
      <c r="A143" s="307" t="s">
        <v>1970</v>
      </c>
      <c r="B143" s="92"/>
      <c r="C143" s="92"/>
      <c r="D143" s="92">
        <f>ROUND((IF(B66=" ",0,IF(B66&lt;2020,D140,0))),2)</f>
        <v>0</v>
      </c>
      <c r="E143" s="154"/>
      <c r="F143" s="92"/>
      <c r="G143" s="92"/>
      <c r="H143" s="92"/>
      <c r="I143" s="92"/>
      <c r="J143" s="92"/>
      <c r="K143" s="92"/>
      <c r="M143" s="307" t="s">
        <v>1970</v>
      </c>
      <c r="N143" s="92"/>
      <c r="O143" s="92"/>
      <c r="P143" s="92">
        <f>ROUND((IF($N66=" ",0,IF($N$66&lt;2020,$P$140,0))),2)</f>
        <v>0</v>
      </c>
      <c r="Q143" s="92"/>
      <c r="R143" s="92"/>
      <c r="S143" s="92"/>
      <c r="T143" s="92"/>
      <c r="U143" s="92"/>
      <c r="V143" s="92"/>
      <c r="W143" s="92"/>
      <c r="Y143" s="307" t="s">
        <v>1970</v>
      </c>
      <c r="Z143" s="92"/>
      <c r="AA143" s="92"/>
      <c r="AB143" s="92">
        <f>ROUND((IF($Z66=" ",0,IF($Z$66&lt;2020,$AB$140,0))),2)</f>
        <v>0</v>
      </c>
      <c r="AC143" s="92"/>
      <c r="AD143" s="92"/>
      <c r="AE143" s="92"/>
      <c r="AF143" s="92"/>
      <c r="AG143" s="92"/>
      <c r="AH143" s="92"/>
      <c r="AI143" s="92"/>
      <c r="AK143" s="307" t="s">
        <v>1970</v>
      </c>
      <c r="AL143" s="92"/>
      <c r="AM143" s="92"/>
      <c r="AN143" s="92">
        <f>ROUND((IF($AL$66=" ",0,IF($AL$66&lt;2020,$AN$140,0))),2)</f>
        <v>0</v>
      </c>
      <c r="AO143" s="92"/>
      <c r="AP143" s="92"/>
      <c r="AQ143" s="92"/>
      <c r="AR143" s="92"/>
      <c r="AS143" s="92"/>
      <c r="AT143" s="92"/>
      <c r="AU143" s="92"/>
      <c r="AW143" s="92"/>
      <c r="AX143" s="92"/>
      <c r="AY143" s="92"/>
      <c r="AZ143" s="92"/>
      <c r="BA143" s="92"/>
      <c r="BC143" s="92"/>
      <c r="BD143" s="92"/>
      <c r="BE143" s="92"/>
      <c r="BF143" s="92"/>
      <c r="BG143" s="92"/>
      <c r="BI143" s="92"/>
      <c r="BJ143" s="92"/>
      <c r="BK143" s="92"/>
      <c r="BL143" s="92"/>
      <c r="BM143" s="92"/>
      <c r="BO143" s="92"/>
      <c r="BP143" s="92"/>
      <c r="BQ143" s="92"/>
      <c r="BR143" s="92"/>
      <c r="BS143" s="92"/>
      <c r="BU143" s="92"/>
      <c r="BV143" s="92"/>
      <c r="BW143" s="92"/>
      <c r="BX143" s="92"/>
      <c r="BY143" s="92"/>
      <c r="CA143" s="92"/>
      <c r="CB143" s="92"/>
      <c r="CC143" s="92"/>
      <c r="CD143" s="92"/>
      <c r="CE143" s="92"/>
      <c r="CG143" s="92"/>
      <c r="CH143" s="92"/>
      <c r="CI143" s="92"/>
      <c r="CJ143" s="92"/>
      <c r="CK143" s="92"/>
      <c r="CR143" s="83"/>
      <c r="DO143" s="92"/>
      <c r="DP143" s="92"/>
      <c r="DQ143" s="92"/>
      <c r="DR143" s="92"/>
      <c r="DU143"/>
      <c r="DV143"/>
      <c r="DY143" s="92"/>
      <c r="DZ143" s="92"/>
      <c r="EA143" s="92"/>
      <c r="EB143" s="92"/>
    </row>
    <row r="144" spans="1:132"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104.65</v>
      </c>
      <c r="Q144" s="92"/>
      <c r="R144" s="92"/>
      <c r="S144" s="92"/>
      <c r="T144" s="92"/>
      <c r="U144" s="92"/>
      <c r="V144" s="92"/>
      <c r="W144" s="92"/>
      <c r="Y144" s="329" t="s">
        <v>5</v>
      </c>
      <c r="Z144" s="302"/>
      <c r="AA144" s="302"/>
      <c r="AB144" s="302">
        <f>ROUND((IF($Z$63="E",0,SUM($AB$141:$AB$143))),2)</f>
        <v>0</v>
      </c>
      <c r="AC144" s="92"/>
      <c r="AD144" s="92"/>
      <c r="AE144" s="92"/>
      <c r="AF144" s="92"/>
      <c r="AG144" s="92"/>
      <c r="AH144" s="92"/>
      <c r="AI144" s="92"/>
      <c r="AK144" s="329" t="s">
        <v>5</v>
      </c>
      <c r="AL144" s="302"/>
      <c r="AM144" s="302"/>
      <c r="AN144" s="302">
        <f>ROUND((IF($AL$63="E",0,SUM($AN$141:$AN$143))),2)</f>
        <v>0</v>
      </c>
      <c r="AO144" s="92"/>
      <c r="AP144" s="92"/>
      <c r="AQ144" s="92"/>
      <c r="AR144" s="92"/>
      <c r="AS144" s="92"/>
      <c r="AT144" s="92"/>
      <c r="AU144" s="92"/>
      <c r="AW144" s="92"/>
      <c r="AX144" s="92"/>
      <c r="AY144" s="92"/>
      <c r="AZ144" s="92"/>
      <c r="BA144" s="92"/>
      <c r="BC144" s="92"/>
      <c r="BD144" s="92"/>
      <c r="BE144" s="92"/>
      <c r="BF144" s="92"/>
      <c r="BG144" s="92"/>
      <c r="BI144" s="92"/>
      <c r="BJ144" s="92"/>
      <c r="BK144" s="92"/>
      <c r="BL144" s="92"/>
      <c r="BM144" s="92"/>
      <c r="BO144" s="92"/>
      <c r="BP144" s="92"/>
      <c r="BQ144" s="92"/>
      <c r="BR144" s="92"/>
      <c r="BS144" s="92"/>
      <c r="BU144" s="92"/>
      <c r="BV144" s="92"/>
      <c r="BW144" s="92"/>
      <c r="BX144" s="92"/>
      <c r="BY144" s="92"/>
      <c r="CA144" s="92"/>
      <c r="CB144" s="92"/>
      <c r="CC144" s="92"/>
      <c r="CD144" s="92"/>
      <c r="CE144" s="92"/>
      <c r="CG144" s="92"/>
      <c r="CH144" s="92"/>
      <c r="CI144" s="92"/>
      <c r="CJ144" s="92"/>
      <c r="CK144" s="92"/>
      <c r="CR144" s="83"/>
      <c r="DO144" s="92"/>
      <c r="DP144" s="92"/>
      <c r="DQ144" s="92"/>
      <c r="DR144" s="92"/>
      <c r="DU144"/>
      <c r="DV144"/>
      <c r="DY144" s="92"/>
      <c r="DZ144" s="92"/>
      <c r="EA144" s="92"/>
      <c r="EB144" s="92"/>
    </row>
    <row r="145" spans="1:132"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329" t="s">
        <v>1974</v>
      </c>
      <c r="AL145" s="302"/>
      <c r="AM145" s="302"/>
      <c r="AN145" s="330">
        <f>ROUND(((AL70*AL67)+AL68),2)</f>
        <v>0</v>
      </c>
      <c r="AO145" s="92"/>
      <c r="AP145" s="92"/>
      <c r="AQ145" s="92"/>
      <c r="AR145" s="92"/>
      <c r="AS145" s="92"/>
      <c r="AT145" s="92"/>
      <c r="AU145" s="92"/>
      <c r="AW145" s="92"/>
      <c r="AX145" s="92"/>
      <c r="AY145" s="92"/>
      <c r="AZ145" s="92"/>
      <c r="BA145" s="92"/>
      <c r="BC145" s="92"/>
      <c r="BD145" s="92"/>
      <c r="BE145" s="92"/>
      <c r="BF145" s="92"/>
      <c r="BG145" s="92"/>
      <c r="BI145" s="92"/>
      <c r="BJ145" s="92"/>
      <c r="BK145" s="92"/>
      <c r="BL145" s="92"/>
      <c r="BM145" s="92"/>
      <c r="BO145" s="92"/>
      <c r="BP145" s="92"/>
      <c r="BQ145" s="92"/>
      <c r="BR145" s="92"/>
      <c r="BS145" s="92"/>
      <c r="BU145" s="92"/>
      <c r="BV145" s="92"/>
      <c r="BW145" s="92"/>
      <c r="BX145" s="92"/>
      <c r="BY145" s="92"/>
      <c r="CA145" s="92"/>
      <c r="CB145" s="92"/>
      <c r="CC145" s="92"/>
      <c r="CD145" s="92"/>
      <c r="CE145" s="92"/>
      <c r="CG145" s="92"/>
      <c r="CH145" s="92"/>
      <c r="CI145" s="92"/>
      <c r="CJ145" s="92"/>
      <c r="CK145" s="92"/>
      <c r="CR145" s="83"/>
      <c r="DO145" s="92"/>
      <c r="DP145" s="92"/>
      <c r="DQ145" s="92"/>
      <c r="DR145" s="92"/>
      <c r="DU145"/>
      <c r="DV145"/>
      <c r="DY145" s="92"/>
      <c r="DZ145" s="92"/>
      <c r="EA145" s="92"/>
      <c r="EB145" s="92"/>
    </row>
    <row r="146" spans="1:132"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P146" s="92"/>
      <c r="AQ146" s="92"/>
      <c r="AR146" s="92"/>
      <c r="AS146" s="92"/>
      <c r="AT146" s="92"/>
      <c r="AU146" s="92"/>
      <c r="AW146" s="92"/>
      <c r="AX146" s="92"/>
      <c r="AY146" s="92"/>
      <c r="AZ146" s="92"/>
      <c r="BA146" s="92"/>
      <c r="BC146" s="92"/>
      <c r="BD146" s="92"/>
      <c r="BE146" s="92"/>
      <c r="BF146" s="92"/>
      <c r="BG146" s="92"/>
      <c r="BI146" s="92"/>
      <c r="BJ146" s="92"/>
      <c r="BK146" s="92"/>
      <c r="BL146" s="92"/>
      <c r="BM146" s="92"/>
      <c r="BO146" s="92"/>
      <c r="BP146" s="92"/>
      <c r="BQ146" s="92"/>
      <c r="BR146" s="92"/>
      <c r="BS146" s="92"/>
      <c r="BU146" s="92"/>
      <c r="BV146" s="92"/>
      <c r="BW146" s="92"/>
      <c r="BX146" s="92"/>
      <c r="BY146" s="92"/>
      <c r="CA146" s="92"/>
      <c r="CB146" s="92"/>
      <c r="CC146" s="92"/>
      <c r="CD146" s="92"/>
      <c r="CE146" s="92"/>
      <c r="CG146" s="92"/>
      <c r="CH146" s="92"/>
      <c r="CI146" s="92"/>
      <c r="CJ146" s="92"/>
      <c r="CK146" s="92"/>
      <c r="CR146" s="83"/>
      <c r="DO146" s="92"/>
      <c r="DP146" s="92"/>
      <c r="DQ146" s="92"/>
      <c r="DR146" s="92"/>
      <c r="DU146"/>
      <c r="DV146"/>
      <c r="DY146" s="92"/>
      <c r="DZ146" s="92"/>
      <c r="EA146" s="92"/>
      <c r="EB146" s="92"/>
    </row>
    <row r="147" spans="1:132"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P147" s="92"/>
      <c r="AQ147" s="92"/>
      <c r="AR147" s="92"/>
      <c r="AS147" s="92"/>
      <c r="AT147" s="92"/>
      <c r="AU147" s="92"/>
      <c r="AW147" s="92"/>
      <c r="AX147" s="92"/>
      <c r="AY147" s="92"/>
      <c r="AZ147" s="92"/>
      <c r="BA147" s="92"/>
      <c r="BC147" s="92"/>
      <c r="BD147" s="92"/>
      <c r="BE147" s="92"/>
      <c r="BF147" s="92"/>
      <c r="BG147" s="92"/>
      <c r="BI147" s="92"/>
      <c r="BJ147" s="92"/>
      <c r="BK147" s="92"/>
      <c r="BL147" s="92"/>
      <c r="BM147" s="92"/>
      <c r="BO147" s="92"/>
      <c r="BP147" s="92"/>
      <c r="BQ147" s="92"/>
      <c r="BR147" s="92"/>
      <c r="BS147" s="92"/>
      <c r="BU147" s="92"/>
      <c r="BV147" s="92"/>
      <c r="BW147" s="92"/>
      <c r="BX147" s="92"/>
      <c r="BY147" s="92"/>
      <c r="CA147" s="92"/>
      <c r="CB147" s="92"/>
      <c r="CC147" s="92"/>
      <c r="CD147" s="92"/>
      <c r="CE147" s="92"/>
      <c r="CG147" s="92"/>
      <c r="CH147" s="92"/>
      <c r="CI147" s="92"/>
      <c r="CJ147" s="92"/>
      <c r="CK147" s="92"/>
      <c r="CR147" s="83"/>
      <c r="DO147" s="92"/>
      <c r="DP147" s="92"/>
      <c r="DQ147" s="92"/>
      <c r="DR147" s="92"/>
      <c r="DU147"/>
      <c r="DV147"/>
      <c r="DY147" s="92"/>
      <c r="DZ147" s="92"/>
      <c r="EA147" s="92"/>
      <c r="EB147" s="92"/>
    </row>
    <row r="148" spans="1:132"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P148" s="92"/>
      <c r="AQ148" s="92"/>
      <c r="AR148" s="92"/>
      <c r="AS148" s="92"/>
      <c r="AT148" s="92"/>
      <c r="AU148" s="92"/>
      <c r="AW148" s="92"/>
      <c r="AX148" s="92"/>
      <c r="AY148" s="92"/>
      <c r="AZ148" s="92"/>
      <c r="BA148" s="92"/>
      <c r="BC148" s="92"/>
      <c r="BD148" s="92"/>
      <c r="BE148" s="92"/>
      <c r="BF148" s="92"/>
      <c r="BG148" s="92"/>
      <c r="BI148" s="92"/>
      <c r="BJ148" s="92"/>
      <c r="BK148" s="92"/>
      <c r="BL148" s="92"/>
      <c r="BM148" s="92"/>
      <c r="BO148" s="92"/>
      <c r="BP148" s="92"/>
      <c r="BQ148" s="92"/>
      <c r="BR148" s="92"/>
      <c r="BS148" s="92"/>
      <c r="BU148" s="92"/>
      <c r="BV148" s="92"/>
      <c r="BW148" s="92"/>
      <c r="BX148" s="92"/>
      <c r="BY148" s="92"/>
      <c r="CA148" s="92"/>
      <c r="CB148" s="92"/>
      <c r="CC148" s="92"/>
      <c r="CD148" s="92"/>
      <c r="CE148" s="92"/>
      <c r="CG148" s="92"/>
      <c r="CH148" s="92"/>
      <c r="CI148" s="92"/>
      <c r="CJ148" s="92"/>
      <c r="CK148" s="92"/>
      <c r="CR148" s="83"/>
      <c r="DO148" s="92"/>
      <c r="DP148" s="92"/>
      <c r="DQ148" s="92"/>
      <c r="DR148" s="92"/>
      <c r="DU148"/>
      <c r="DV148"/>
      <c r="DY148" s="92"/>
      <c r="DZ148" s="92"/>
      <c r="EA148" s="92"/>
      <c r="EB148" s="92"/>
    </row>
    <row r="149" spans="1:132"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P149" s="92"/>
      <c r="AQ149" s="92"/>
      <c r="AR149" s="92"/>
      <c r="AS149" s="92"/>
      <c r="AT149" s="92"/>
      <c r="AU149" s="92"/>
      <c r="AW149" s="92"/>
      <c r="AX149" s="92"/>
      <c r="AY149" s="92"/>
      <c r="AZ149" s="92"/>
      <c r="BA149" s="92"/>
      <c r="BC149" s="92"/>
      <c r="BD149" s="92"/>
      <c r="BE149" s="92"/>
      <c r="BF149" s="92"/>
      <c r="BG149" s="92"/>
      <c r="BI149" s="92"/>
      <c r="BJ149" s="92"/>
      <c r="BK149" s="92"/>
      <c r="BL149" s="92"/>
      <c r="BM149" s="92"/>
      <c r="BO149" s="92"/>
      <c r="BP149" s="92"/>
      <c r="BQ149" s="92"/>
      <c r="BR149" s="92"/>
      <c r="BS149" s="92"/>
      <c r="BU149" s="92"/>
      <c r="BV149" s="92"/>
      <c r="BW149" s="92"/>
      <c r="BX149" s="92"/>
      <c r="BY149" s="92"/>
      <c r="CA149" s="92"/>
      <c r="CB149" s="92"/>
      <c r="CC149" s="92"/>
      <c r="CD149" s="92"/>
      <c r="CE149" s="92"/>
      <c r="CG149" s="92"/>
      <c r="CH149" s="92"/>
      <c r="CI149" s="92"/>
      <c r="CJ149" s="92"/>
      <c r="CK149" s="92"/>
      <c r="CR149" s="83"/>
      <c r="DO149" s="92"/>
      <c r="DP149" s="92"/>
      <c r="DQ149" s="92"/>
      <c r="DR149" s="92"/>
      <c r="DU149"/>
      <c r="DV149"/>
      <c r="DY149" s="92"/>
      <c r="DZ149" s="92"/>
      <c r="EA149" s="92"/>
      <c r="EB149" s="92"/>
    </row>
    <row r="150" spans="1:132"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P150" s="92"/>
      <c r="AQ150" s="92"/>
      <c r="AR150" s="92"/>
      <c r="AS150" s="92"/>
      <c r="AT150" s="92"/>
      <c r="AU150" s="92"/>
      <c r="AW150" s="92"/>
      <c r="AX150" s="92"/>
      <c r="AY150" s="92"/>
      <c r="AZ150" s="92"/>
      <c r="BA150" s="92"/>
      <c r="BC150" s="92"/>
      <c r="BD150" s="92"/>
      <c r="BE150" s="92"/>
      <c r="BF150" s="92"/>
      <c r="BG150" s="92"/>
      <c r="BI150" s="92"/>
      <c r="BJ150" s="92"/>
      <c r="BK150" s="92"/>
      <c r="BL150" s="92"/>
      <c r="BM150" s="92"/>
      <c r="BO150" s="92"/>
      <c r="BP150" s="92"/>
      <c r="BQ150" s="92"/>
      <c r="BR150" s="92"/>
      <c r="BS150" s="92"/>
      <c r="BU150" s="92"/>
      <c r="BV150" s="92"/>
      <c r="BW150" s="92"/>
      <c r="BX150" s="92"/>
      <c r="BY150" s="92"/>
      <c r="CA150" s="92"/>
      <c r="CB150" s="92"/>
      <c r="CC150" s="92"/>
      <c r="CD150" s="92"/>
      <c r="CE150" s="92"/>
      <c r="CG150" s="92"/>
      <c r="CH150" s="92"/>
      <c r="CI150" s="92"/>
      <c r="CJ150" s="92"/>
      <c r="CK150" s="92"/>
      <c r="CR150" s="83"/>
      <c r="DO150" s="92"/>
      <c r="DP150" s="92"/>
      <c r="DQ150" s="92"/>
      <c r="DR150" s="92"/>
      <c r="DU150"/>
      <c r="DV150"/>
      <c r="DY150" s="92"/>
      <c r="DZ150" s="92"/>
      <c r="EA150" s="92"/>
      <c r="EB150" s="92"/>
    </row>
    <row r="151" spans="1:132" x14ac:dyDescent="0.2">
      <c r="A151" s="92"/>
      <c r="B151" s="92"/>
      <c r="C151" s="92"/>
      <c r="D151" s="92">
        <f>IF(D78&lt;0,0,IF($AL$63="S",VLOOKUP($AN$78,$AK$7:$AO$14,5,TRUE),VLOOKUP($AN$78,$AK$21:$AO$28,5,TRUE)))</f>
        <v>0</v>
      </c>
      <c r="E151" s="92"/>
      <c r="F151" s="92"/>
      <c r="G151" s="92"/>
      <c r="H151" s="92"/>
      <c r="I151" s="92"/>
      <c r="J151" s="92"/>
      <c r="K151" s="92"/>
      <c r="M151" s="92"/>
      <c r="N151" s="92"/>
      <c r="O151" s="92"/>
      <c r="P151" s="92" t="e">
        <f>IF(P78&lt;0,0,IF($AL$63="S",VLOOKUP($AN$78,$AK$7:$AO$14,5,TRUE),VLOOKUP($AN$78,$AK$21:$AO$28,5,TRUE)))</f>
        <v>#N/A</v>
      </c>
      <c r="Q151" s="92"/>
      <c r="R151" s="92"/>
      <c r="S151" s="92"/>
      <c r="T151" s="92"/>
      <c r="U151" s="92"/>
      <c r="V151" s="92"/>
      <c r="W151" s="92"/>
      <c r="Y151" s="92"/>
      <c r="Z151" s="92"/>
      <c r="AA151" s="92"/>
      <c r="AB151" s="92">
        <f>IF(AB78&lt;0,0,IF($AL$63="S",VLOOKUP($AN$78,$AK$7:$AO$14,5,TRUE),VLOOKUP($AN$78,$AK$21:$AO$28,5,TRUE)))</f>
        <v>0</v>
      </c>
      <c r="AC151" s="92"/>
      <c r="AD151" s="92"/>
      <c r="AE151" s="92"/>
      <c r="AF151" s="92"/>
      <c r="AG151" s="92"/>
      <c r="AH151" s="92"/>
      <c r="AI151" s="92"/>
      <c r="AK151" s="92"/>
      <c r="AL151" s="92"/>
      <c r="AM151" s="92"/>
      <c r="AN151" s="92">
        <f>IF(AN78&lt;0,0,IF($AL$63="S",VLOOKUP($AN$78,$AK$7:$AO$14,5,TRUE),VLOOKUP($AN$78,$AK$21:$AO$28,5,TRUE)))</f>
        <v>0</v>
      </c>
      <c r="AO151" s="92"/>
      <c r="AP151" s="92"/>
      <c r="AQ151" s="92"/>
      <c r="AR151" s="92"/>
      <c r="AS151" s="92"/>
      <c r="AT151" s="92"/>
      <c r="AU151" s="92"/>
      <c r="AW151" s="92"/>
      <c r="AX151" s="92"/>
      <c r="AY151" s="92"/>
      <c r="AZ151" s="92"/>
      <c r="BA151" s="92"/>
      <c r="BC151" s="92"/>
      <c r="BD151" s="92"/>
      <c r="BE151" s="92"/>
      <c r="BF151" s="92"/>
      <c r="BG151" s="92"/>
      <c r="BI151" s="92"/>
      <c r="BJ151" s="92"/>
      <c r="BK151" s="92"/>
      <c r="BL151" s="92"/>
      <c r="BM151" s="92"/>
      <c r="BO151" s="92"/>
      <c r="BP151" s="92"/>
      <c r="BQ151" s="92"/>
      <c r="BR151" s="92"/>
      <c r="BS151" s="92"/>
      <c r="BU151" s="92"/>
      <c r="BV151" s="92"/>
      <c r="BW151" s="92"/>
      <c r="BX151" s="92"/>
      <c r="BY151" s="92"/>
      <c r="CA151" s="92"/>
      <c r="CB151" s="92"/>
      <c r="CC151" s="92"/>
      <c r="CD151" s="92"/>
      <c r="CE151" s="92"/>
      <c r="CG151" s="92"/>
      <c r="CH151" s="92"/>
      <c r="CI151" s="92"/>
      <c r="CJ151" s="92"/>
      <c r="CK151" s="92"/>
      <c r="CR151" s="83"/>
      <c r="DO151" s="92"/>
      <c r="DP151" s="92"/>
      <c r="DQ151" s="92"/>
      <c r="DR151" s="92"/>
      <c r="DU151"/>
      <c r="DV151"/>
      <c r="DY151" s="92"/>
      <c r="DZ151" s="92"/>
      <c r="EA151" s="92"/>
      <c r="EB151" s="92"/>
    </row>
    <row r="152" spans="1:132"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P152" s="92"/>
      <c r="AQ152" s="92"/>
      <c r="AR152" s="92"/>
      <c r="AS152" s="92"/>
      <c r="AT152" s="92"/>
      <c r="AU152" s="92"/>
      <c r="AW152" s="92"/>
      <c r="AX152" s="92"/>
      <c r="AY152" s="92"/>
      <c r="AZ152" s="92"/>
      <c r="BA152" s="92"/>
      <c r="BC152" s="92"/>
      <c r="BD152" s="92"/>
      <c r="BE152" s="92"/>
      <c r="BF152" s="92"/>
      <c r="BG152" s="92"/>
      <c r="BI152" s="92"/>
      <c r="BJ152" s="92"/>
      <c r="BK152" s="92"/>
      <c r="BL152" s="92"/>
      <c r="BM152" s="92"/>
      <c r="BO152" s="92"/>
      <c r="BP152" s="92"/>
      <c r="BQ152" s="92"/>
      <c r="BR152" s="92"/>
      <c r="BS152" s="92"/>
      <c r="BU152" s="92"/>
      <c r="BV152" s="92"/>
      <c r="BW152" s="92"/>
      <c r="BX152" s="92"/>
      <c r="BY152" s="92"/>
      <c r="CA152" s="92"/>
      <c r="CB152" s="92"/>
      <c r="CC152" s="92"/>
      <c r="CD152" s="92"/>
      <c r="CE152" s="92"/>
      <c r="CG152" s="92"/>
      <c r="CH152" s="92"/>
      <c r="CI152" s="92"/>
      <c r="CJ152" s="92"/>
      <c r="CK152" s="92"/>
      <c r="CR152" s="83"/>
      <c r="DO152" s="92"/>
      <c r="DP152" s="92"/>
      <c r="DQ152" s="92"/>
      <c r="DR152" s="92"/>
      <c r="DU152"/>
      <c r="DV152"/>
      <c r="DY152" s="92"/>
      <c r="DZ152" s="92"/>
      <c r="EA152" s="92"/>
      <c r="EB152" s="92"/>
    </row>
    <row r="153" spans="1:132"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P153" s="92"/>
      <c r="AQ153" s="92"/>
      <c r="AR153" s="92"/>
      <c r="AS153" s="92"/>
      <c r="AT153" s="92"/>
      <c r="AU153" s="92"/>
      <c r="AW153" s="92"/>
      <c r="AX153" s="92"/>
      <c r="AY153" s="92"/>
      <c r="AZ153" s="92"/>
      <c r="BA153" s="92"/>
      <c r="BC153" s="92"/>
      <c r="BD153" s="92"/>
      <c r="BE153" s="92"/>
      <c r="BF153" s="92"/>
      <c r="BG153" s="92"/>
      <c r="BI153" s="92"/>
      <c r="BJ153" s="92"/>
      <c r="BK153" s="92"/>
      <c r="BL153" s="92"/>
      <c r="BM153" s="92"/>
      <c r="BO153" s="92"/>
      <c r="BP153" s="92"/>
      <c r="BQ153" s="92"/>
      <c r="BR153" s="92"/>
      <c r="BS153" s="92"/>
      <c r="BU153" s="92"/>
      <c r="BV153" s="92"/>
      <c r="BW153" s="92"/>
      <c r="BX153" s="92"/>
      <c r="BY153" s="92"/>
      <c r="CA153" s="92"/>
      <c r="CB153" s="92"/>
      <c r="CC153" s="92"/>
      <c r="CD153" s="92"/>
      <c r="CE153" s="92"/>
      <c r="CG153" s="92"/>
      <c r="CH153" s="92"/>
      <c r="CI153" s="92"/>
      <c r="CJ153" s="92"/>
      <c r="CK153" s="92"/>
      <c r="CR153" s="83"/>
      <c r="DO153" s="92"/>
      <c r="DP153" s="92"/>
      <c r="DQ153" s="92"/>
      <c r="DR153" s="92"/>
      <c r="DU153"/>
      <c r="DV153"/>
      <c r="DY153" s="92"/>
      <c r="DZ153" s="92"/>
      <c r="EA153" s="92"/>
      <c r="EB153" s="92"/>
    </row>
    <row r="154" spans="1:132"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P154" s="92"/>
      <c r="AQ154" s="92"/>
      <c r="AR154" s="92"/>
      <c r="AS154" s="92"/>
      <c r="AT154" s="92"/>
      <c r="AU154" s="92"/>
      <c r="AW154" s="92"/>
      <c r="AX154" s="92"/>
      <c r="AY154" s="92"/>
      <c r="AZ154" s="92"/>
      <c r="BA154" s="92"/>
      <c r="BC154" s="92"/>
      <c r="BD154" s="92"/>
      <c r="BE154" s="92"/>
      <c r="BF154" s="92"/>
      <c r="BG154" s="92"/>
      <c r="BI154" s="92"/>
      <c r="BJ154" s="92"/>
      <c r="BK154" s="92"/>
      <c r="BL154" s="92"/>
      <c r="BM154" s="92"/>
      <c r="BO154" s="92"/>
      <c r="BP154" s="92"/>
      <c r="BQ154" s="92"/>
      <c r="BR154" s="92"/>
      <c r="BS154" s="92"/>
      <c r="BU154" s="92"/>
      <c r="BV154" s="92"/>
      <c r="BW154" s="92"/>
      <c r="BX154" s="92"/>
      <c r="BY154" s="92"/>
      <c r="CA154" s="92"/>
      <c r="CB154" s="92"/>
      <c r="CC154" s="92"/>
      <c r="CD154" s="92"/>
      <c r="CE154" s="92"/>
      <c r="CG154" s="92"/>
      <c r="CH154" s="92"/>
      <c r="CI154" s="92"/>
      <c r="CJ154" s="92"/>
      <c r="CK154" s="92"/>
      <c r="CR154" s="83"/>
      <c r="DO154" s="92"/>
      <c r="DP154" s="92"/>
      <c r="DQ154" s="92"/>
      <c r="DR154" s="92"/>
      <c r="DU154"/>
      <c r="DV154"/>
      <c r="DY154" s="92"/>
      <c r="DZ154" s="92"/>
      <c r="EA154" s="92"/>
      <c r="EB154" s="92"/>
    </row>
    <row r="155" spans="1:132"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P155" s="92"/>
      <c r="AQ155" s="92"/>
      <c r="AR155" s="92"/>
      <c r="AS155" s="92"/>
      <c r="AT155" s="92"/>
      <c r="AU155" s="92"/>
      <c r="AW155" s="92"/>
      <c r="AX155" s="92"/>
      <c r="AY155" s="92"/>
      <c r="AZ155" s="92"/>
      <c r="BA155" s="92"/>
      <c r="BC155" s="92"/>
      <c r="BD155" s="92"/>
      <c r="BE155" s="92"/>
      <c r="BF155" s="92"/>
      <c r="BG155" s="92"/>
      <c r="BI155" s="92"/>
      <c r="BJ155" s="92"/>
      <c r="BK155" s="92"/>
      <c r="BL155" s="92"/>
      <c r="BM155" s="92"/>
      <c r="BO155" s="92"/>
      <c r="BP155" s="92"/>
      <c r="BQ155" s="92"/>
      <c r="BR155" s="92"/>
      <c r="BS155" s="92"/>
      <c r="BU155" s="92"/>
      <c r="BV155" s="92"/>
      <c r="BW155" s="92"/>
      <c r="BX155" s="92"/>
      <c r="BY155" s="92"/>
      <c r="CA155" s="92"/>
      <c r="CB155" s="92"/>
      <c r="CC155" s="92"/>
      <c r="CD155" s="92"/>
      <c r="CE155" s="92"/>
      <c r="CG155" s="92"/>
      <c r="CH155" s="92"/>
      <c r="CI155" s="92"/>
      <c r="CJ155" s="92"/>
      <c r="CK155" s="92"/>
      <c r="CR155" s="83"/>
      <c r="DO155" s="92"/>
      <c r="DP155" s="92"/>
      <c r="DQ155" s="92"/>
      <c r="DR155" s="92"/>
      <c r="DU155"/>
      <c r="DV155"/>
      <c r="DY155" s="92"/>
      <c r="DZ155" s="92"/>
      <c r="EA155" s="92"/>
      <c r="EB155" s="92"/>
    </row>
    <row r="156" spans="1:132"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P156" s="92"/>
      <c r="AQ156" s="92"/>
      <c r="AR156" s="92"/>
      <c r="AS156" s="92"/>
      <c r="AT156" s="92"/>
      <c r="AU156" s="92"/>
      <c r="AW156" s="92"/>
      <c r="AX156" s="92"/>
      <c r="AY156" s="92"/>
      <c r="AZ156" s="92"/>
      <c r="BA156" s="92"/>
      <c r="BC156" s="92"/>
      <c r="BD156" s="92"/>
      <c r="BE156" s="92"/>
      <c r="BF156" s="92"/>
      <c r="BG156" s="92"/>
      <c r="BI156" s="92"/>
      <c r="BJ156" s="92"/>
      <c r="BK156" s="92"/>
      <c r="BL156" s="92"/>
      <c r="BM156" s="92"/>
      <c r="BO156" s="92"/>
      <c r="BP156" s="92"/>
      <c r="BQ156" s="92"/>
      <c r="BR156" s="92"/>
      <c r="BS156" s="92"/>
      <c r="BU156" s="92"/>
      <c r="BV156" s="92"/>
      <c r="BW156" s="92"/>
      <c r="BX156" s="92"/>
      <c r="BY156" s="92"/>
      <c r="CA156" s="92"/>
      <c r="CB156" s="92"/>
      <c r="CC156" s="92"/>
      <c r="CD156" s="92"/>
      <c r="CE156" s="92"/>
      <c r="CG156" s="92"/>
      <c r="CH156" s="92"/>
      <c r="CI156" s="92"/>
      <c r="CJ156" s="92"/>
      <c r="CK156" s="92"/>
      <c r="CR156" s="83"/>
      <c r="DO156" s="92"/>
      <c r="DP156" s="92"/>
      <c r="DQ156" s="92"/>
      <c r="DR156" s="92"/>
      <c r="DU156"/>
      <c r="DV156"/>
      <c r="DY156" s="92"/>
      <c r="DZ156" s="92"/>
      <c r="EA156" s="92"/>
      <c r="EB156" s="92"/>
    </row>
    <row r="157" spans="1:132"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P157" s="92"/>
      <c r="AQ157" s="92"/>
      <c r="AR157" s="92"/>
      <c r="AS157" s="92"/>
      <c r="AT157" s="92"/>
      <c r="AU157" s="92"/>
      <c r="AW157" s="92"/>
      <c r="AX157" s="92"/>
      <c r="AY157" s="92"/>
      <c r="AZ157" s="92"/>
      <c r="BA157" s="92"/>
      <c r="BC157" s="92"/>
      <c r="BD157" s="92"/>
      <c r="BE157" s="92"/>
      <c r="BF157" s="92"/>
      <c r="BG157" s="92"/>
      <c r="BI157" s="92"/>
      <c r="BJ157" s="92"/>
      <c r="BK157" s="92"/>
      <c r="BL157" s="92"/>
      <c r="BM157" s="92"/>
      <c r="BO157" s="92"/>
      <c r="BP157" s="92"/>
      <c r="BQ157" s="92"/>
      <c r="BR157" s="92"/>
      <c r="BS157" s="92"/>
      <c r="BU157" s="92"/>
      <c r="BV157" s="92"/>
      <c r="BW157" s="92"/>
      <c r="BX157" s="92"/>
      <c r="BY157" s="92"/>
      <c r="CA157" s="92"/>
      <c r="CB157" s="92"/>
      <c r="CC157" s="92"/>
      <c r="CD157" s="92"/>
      <c r="CE157" s="92"/>
      <c r="CG157" s="92"/>
      <c r="CH157" s="92"/>
      <c r="CI157" s="92"/>
      <c r="CJ157" s="92"/>
      <c r="CK157" s="92"/>
      <c r="CR157" s="83"/>
      <c r="DO157" s="92"/>
      <c r="DP157" s="92"/>
      <c r="DQ157" s="92"/>
      <c r="DR157" s="92"/>
      <c r="DU157"/>
      <c r="DV157"/>
      <c r="DY157" s="92"/>
      <c r="DZ157" s="92"/>
      <c r="EA157" s="92"/>
      <c r="EB157" s="92"/>
    </row>
    <row r="158" spans="1:132"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P158" s="92"/>
      <c r="AQ158" s="92"/>
      <c r="AR158" s="92"/>
      <c r="AS158" s="92"/>
      <c r="AT158" s="92"/>
      <c r="AU158" s="92"/>
      <c r="AW158" s="92"/>
      <c r="AX158" s="92"/>
      <c r="AY158" s="92"/>
      <c r="AZ158" s="92"/>
      <c r="BA158" s="92"/>
      <c r="BC158" s="92"/>
      <c r="BD158" s="92"/>
      <c r="BE158" s="92"/>
      <c r="BF158" s="92"/>
      <c r="BG158" s="92"/>
      <c r="BI158" s="92"/>
      <c r="BJ158" s="92"/>
      <c r="BK158" s="92"/>
      <c r="BL158" s="92"/>
      <c r="BM158" s="92"/>
      <c r="BO158" s="92"/>
      <c r="BP158" s="92"/>
      <c r="BQ158" s="92"/>
      <c r="BR158" s="92"/>
      <c r="BS158" s="92"/>
      <c r="BU158" s="92"/>
      <c r="BV158" s="92"/>
      <c r="BW158" s="92"/>
      <c r="BX158" s="92"/>
      <c r="BY158" s="92"/>
      <c r="CA158" s="92"/>
      <c r="CB158" s="92"/>
      <c r="CC158" s="92"/>
      <c r="CD158" s="92"/>
      <c r="CE158" s="92"/>
      <c r="CG158" s="92"/>
      <c r="CH158" s="92"/>
      <c r="CI158" s="92"/>
      <c r="CJ158" s="92"/>
      <c r="CK158" s="92"/>
      <c r="CR158" s="83"/>
      <c r="DO158" s="92"/>
      <c r="DP158" s="92"/>
      <c r="DQ158" s="92"/>
      <c r="DR158" s="92"/>
      <c r="DU158"/>
      <c r="DV158"/>
      <c r="DY158" s="92"/>
      <c r="DZ158" s="92"/>
      <c r="EA158" s="92"/>
      <c r="EB158" s="92"/>
    </row>
    <row r="159" spans="1:132"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P159" s="122"/>
      <c r="AQ159" s="122"/>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G159" s="122" t="s">
        <v>12</v>
      </c>
      <c r="CH159" s="122"/>
      <c r="CI159" s="122"/>
      <c r="CJ159" s="122"/>
      <c r="CK159" s="122"/>
      <c r="CM159" s="122" t="s">
        <v>12</v>
      </c>
      <c r="CN159" s="122"/>
      <c r="CO159" s="122"/>
      <c r="CP159" s="122"/>
      <c r="CQ159" s="122"/>
      <c r="CR159" s="153"/>
      <c r="CS159" s="122"/>
      <c r="CT159" s="122"/>
      <c r="CU159" s="122"/>
      <c r="CV159" s="122"/>
      <c r="CW159" s="122"/>
      <c r="CX159" s="122"/>
      <c r="CY159" s="122"/>
      <c r="CZ159" s="122"/>
      <c r="DA159" s="122"/>
      <c r="DB159" s="122"/>
      <c r="DC159" s="122"/>
      <c r="DD159" s="122"/>
      <c r="DE159" s="122"/>
      <c r="DF159" s="122"/>
      <c r="DG159" s="122"/>
      <c r="DH159" s="122"/>
      <c r="DI159" s="122"/>
    </row>
  </sheetData>
  <sheetProtection algorithmName="SHA-512" hashValue="cPzJSIt1rZj4kz7yej+m9XvRyVEF6Um10AUhYxXtsaztJ11dBWQpVhFCwCx5P11NF6JdiD0k/WEBpnWHNzIBjA==" saltValue="nysS2/eGzVGs9WPpUCL06Q==" spinCount="100000" sheet="1" objects="1" scenarios="1"/>
  <mergeCells count="152">
    <mergeCell ref="G33:H33"/>
    <mergeCell ref="A31:E31"/>
    <mergeCell ref="A33:B33"/>
    <mergeCell ref="A1:E1"/>
    <mergeCell ref="A3:E3"/>
    <mergeCell ref="A5:B5"/>
    <mergeCell ref="C5:D5"/>
    <mergeCell ref="A17:E17"/>
    <mergeCell ref="A19:B19"/>
    <mergeCell ref="CS19:CT19"/>
    <mergeCell ref="CY19:CZ19"/>
    <mergeCell ref="G1:K1"/>
    <mergeCell ref="G3:K3"/>
    <mergeCell ref="G5:H5"/>
    <mergeCell ref="I5:J5"/>
    <mergeCell ref="G17:K17"/>
    <mergeCell ref="G19:H19"/>
    <mergeCell ref="G31:K31"/>
    <mergeCell ref="CA19:CB19"/>
    <mergeCell ref="CG19:CH19"/>
    <mergeCell ref="CO5:CP5"/>
    <mergeCell ref="CS5:CT5"/>
    <mergeCell ref="CU5:CV5"/>
    <mergeCell ref="BO5:BP5"/>
    <mergeCell ref="BQ5:BR5"/>
    <mergeCell ref="BU5:BV5"/>
    <mergeCell ref="BW5:BX5"/>
    <mergeCell ref="CA5:CB5"/>
    <mergeCell ref="CC5:CD5"/>
    <mergeCell ref="M5:N5"/>
    <mergeCell ref="O5:P5"/>
    <mergeCell ref="S5:T5"/>
    <mergeCell ref="U5:V5"/>
    <mergeCell ref="M33:N33"/>
    <mergeCell ref="S33:T33"/>
    <mergeCell ref="Y33:Z33"/>
    <mergeCell ref="AE33:AF33"/>
    <mergeCell ref="AK33:AL33"/>
    <mergeCell ref="AQ33:AR33"/>
    <mergeCell ref="CM19:CN19"/>
    <mergeCell ref="M31:Q31"/>
    <mergeCell ref="S31:W31"/>
    <mergeCell ref="Y31:AC31"/>
    <mergeCell ref="AE31:AI31"/>
    <mergeCell ref="AK31:AO31"/>
    <mergeCell ref="AQ31:AU31"/>
    <mergeCell ref="BC19:BD19"/>
    <mergeCell ref="BI19:BJ19"/>
    <mergeCell ref="BO19:BP19"/>
    <mergeCell ref="DY17:DZ17"/>
    <mergeCell ref="EC17:ED17"/>
    <mergeCell ref="EE17:EF17"/>
    <mergeCell ref="M19:N19"/>
    <mergeCell ref="S19:T19"/>
    <mergeCell ref="Y19:Z19"/>
    <mergeCell ref="AE19:AF19"/>
    <mergeCell ref="AK19:AL19"/>
    <mergeCell ref="AQ19:AR19"/>
    <mergeCell ref="AW19:AX19"/>
    <mergeCell ref="CY17:DC17"/>
    <mergeCell ref="DE17:DI17"/>
    <mergeCell ref="DK17:DL17"/>
    <mergeCell ref="DQ17:DR17"/>
    <mergeCell ref="DS17:DT17"/>
    <mergeCell ref="DW17:DX17"/>
    <mergeCell ref="BO17:BS17"/>
    <mergeCell ref="BU17:BY17"/>
    <mergeCell ref="CA17:CE17"/>
    <mergeCell ref="CG17:CK17"/>
    <mergeCell ref="CM17:CQ17"/>
    <mergeCell ref="CS17:CW17"/>
    <mergeCell ref="DE19:DF19"/>
    <mergeCell ref="BU19:BV19"/>
    <mergeCell ref="DK15:DO15"/>
    <mergeCell ref="M17:Q17"/>
    <mergeCell ref="S17:W17"/>
    <mergeCell ref="Y17:AC17"/>
    <mergeCell ref="AE17:AI17"/>
    <mergeCell ref="AK17:AO17"/>
    <mergeCell ref="AQ17:AU17"/>
    <mergeCell ref="AW17:BA17"/>
    <mergeCell ref="BC17:BG17"/>
    <mergeCell ref="BI17:BM17"/>
    <mergeCell ref="DQ5:DR5"/>
    <mergeCell ref="DS5:DT5"/>
    <mergeCell ref="DW5:DX5"/>
    <mergeCell ref="DY5:DZ5"/>
    <mergeCell ref="EC5:ED5"/>
    <mergeCell ref="EE5:EF5"/>
    <mergeCell ref="CY5:CZ5"/>
    <mergeCell ref="DA5:DB5"/>
    <mergeCell ref="DE5:DF5"/>
    <mergeCell ref="DG5:DH5"/>
    <mergeCell ref="DK5:DL5"/>
    <mergeCell ref="DM5:DN5"/>
    <mergeCell ref="Y5:Z5"/>
    <mergeCell ref="AA5:AB5"/>
    <mergeCell ref="CM3:CQ3"/>
    <mergeCell ref="CS3:CW3"/>
    <mergeCell ref="CY3:DC3"/>
    <mergeCell ref="AW5:AX5"/>
    <mergeCell ref="AY5:AZ5"/>
    <mergeCell ref="BC5:BD5"/>
    <mergeCell ref="BE5:BF5"/>
    <mergeCell ref="BI5:BJ5"/>
    <mergeCell ref="BK5:BL5"/>
    <mergeCell ref="AE5:AF5"/>
    <mergeCell ref="AG5:AH5"/>
    <mergeCell ref="AK5:AL5"/>
    <mergeCell ref="AM5:AN5"/>
    <mergeCell ref="AQ5:AR5"/>
    <mergeCell ref="AS5:AT5"/>
    <mergeCell ref="CG5:CH5"/>
    <mergeCell ref="CI5:CJ5"/>
    <mergeCell ref="CM5:CN5"/>
    <mergeCell ref="DK3:DO3"/>
    <mergeCell ref="DQ3:DT3"/>
    <mergeCell ref="BC3:BG3"/>
    <mergeCell ref="BI3:BM3"/>
    <mergeCell ref="BO3:BS3"/>
    <mergeCell ref="BU3:BY3"/>
    <mergeCell ref="CA3:CE3"/>
    <mergeCell ref="CG3:CK3"/>
    <mergeCell ref="Y1:AC1"/>
    <mergeCell ref="AE1:AI1"/>
    <mergeCell ref="AK1:AO1"/>
    <mergeCell ref="AQ1:AU1"/>
    <mergeCell ref="DQ1:DU1"/>
    <mergeCell ref="DW1:EA1"/>
    <mergeCell ref="EC1:EG1"/>
    <mergeCell ref="M3:Q3"/>
    <mergeCell ref="S3:W3"/>
    <mergeCell ref="Y3:AC3"/>
    <mergeCell ref="AE3:AI3"/>
    <mergeCell ref="AK3:AO3"/>
    <mergeCell ref="AQ3:AU3"/>
    <mergeCell ref="AW3:BA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E3:DI3"/>
  </mergeCells>
  <pageMargins left="0.75" right="0.75" top="1" bottom="1" header="0.5" footer="0.5"/>
  <pageSetup orientation="portrait"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U159"/>
  <sheetViews>
    <sheetView topLeftCell="A31" zoomScale="90" zoomScaleNormal="90" workbookViewId="0">
      <selection activeCell="G34" sqref="G34"/>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19.7109375" customWidth="1"/>
    <col min="38" max="38" width="22.28515625" customWidth="1"/>
    <col min="39" max="39" width="18" customWidth="1"/>
    <col min="40" max="40" width="10.85546875" customWidth="1"/>
    <col min="41" max="41" width="13.5703125" customWidth="1"/>
    <col min="43" max="43" width="19.7109375" customWidth="1"/>
    <col min="44" max="44" width="22.28515625" customWidth="1"/>
    <col min="45" max="45" width="18" customWidth="1"/>
    <col min="46" max="46" width="10.85546875" customWidth="1"/>
    <col min="47" max="47" width="13.5703125" customWidth="1"/>
    <col min="49" max="49" width="23.85546875" customWidth="1"/>
    <col min="50" max="50" width="14.42578125" customWidth="1"/>
    <col min="51" max="51" width="20" customWidth="1"/>
    <col min="52" max="52" width="13.140625" customWidth="1"/>
    <col min="53" max="53" width="1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5703125" style="154"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140625" style="92"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85546875" style="92" customWidth="1"/>
    <col min="104" max="106" width="19.42578125" style="92" customWidth="1"/>
    <col min="107" max="107" width="12.7109375" customWidth="1"/>
    <col min="109" max="109" width="26.5703125" customWidth="1"/>
    <col min="110" max="110" width="13.7109375" customWidth="1"/>
    <col min="111" max="111" width="28.28515625" style="92" customWidth="1"/>
    <col min="112" max="112" width="12.85546875" style="92" customWidth="1"/>
    <col min="113" max="113" width="22.7109375" style="92" customWidth="1"/>
    <col min="114" max="114" width="22.5703125" style="92" customWidth="1"/>
    <col min="115" max="115" width="27.28515625" customWidth="1"/>
    <col min="116" max="116" width="13.7109375" customWidth="1"/>
    <col min="117" max="117" width="11.28515625" customWidth="1"/>
    <col min="118" max="118" width="12.85546875" customWidth="1"/>
    <col min="119" max="119" width="12.5703125" customWidth="1"/>
  </cols>
  <sheetData>
    <row r="1" spans="1:125" ht="23.25" x14ac:dyDescent="0.35">
      <c r="A1" s="734" t="s">
        <v>2591</v>
      </c>
      <c r="B1" s="734"/>
      <c r="C1" s="734"/>
      <c r="D1" s="734"/>
      <c r="E1" s="734"/>
      <c r="F1" s="453"/>
      <c r="G1" s="734" t="s">
        <v>2591</v>
      </c>
      <c r="H1" s="734"/>
      <c r="I1" s="734"/>
      <c r="J1" s="734"/>
      <c r="K1" s="734"/>
      <c r="M1" s="734" t="s">
        <v>2227</v>
      </c>
      <c r="N1" s="734"/>
      <c r="O1" s="734"/>
      <c r="P1" s="734"/>
      <c r="Q1" s="734"/>
      <c r="R1" s="453"/>
      <c r="S1" s="734" t="s">
        <v>2227</v>
      </c>
      <c r="T1" s="734"/>
      <c r="U1" s="734"/>
      <c r="V1" s="734"/>
      <c r="W1" s="734"/>
      <c r="Y1" s="734" t="s">
        <v>1907</v>
      </c>
      <c r="Z1" s="734"/>
      <c r="AA1" s="734"/>
      <c r="AB1" s="734"/>
      <c r="AC1" s="734"/>
      <c r="AD1" s="453"/>
      <c r="AE1" s="734" t="s">
        <v>1907</v>
      </c>
      <c r="AF1" s="734"/>
      <c r="AG1" s="734"/>
      <c r="AH1" s="734"/>
      <c r="AI1" s="734"/>
      <c r="AK1" s="734" t="s">
        <v>1868</v>
      </c>
      <c r="AL1" s="734"/>
      <c r="AM1" s="734"/>
      <c r="AN1" s="734"/>
      <c r="AO1" s="734"/>
      <c r="AQ1" s="734" t="s">
        <v>1867</v>
      </c>
      <c r="AR1" s="734"/>
      <c r="AS1" s="734"/>
      <c r="AT1" s="734"/>
      <c r="AU1" s="734"/>
      <c r="AW1" s="734" t="s">
        <v>1471</v>
      </c>
      <c r="AX1" s="734"/>
      <c r="AY1" s="734"/>
      <c r="AZ1" s="734"/>
      <c r="BA1" s="734"/>
      <c r="BC1" s="734" t="s">
        <v>1360</v>
      </c>
      <c r="BD1" s="734"/>
      <c r="BE1" s="734"/>
      <c r="BF1" s="734"/>
      <c r="BG1" s="734"/>
      <c r="BI1" s="734" t="s">
        <v>1227</v>
      </c>
      <c r="BJ1" s="734"/>
      <c r="BK1" s="734"/>
      <c r="BL1" s="734"/>
      <c r="BM1" s="734"/>
      <c r="BO1" s="734" t="s">
        <v>1190</v>
      </c>
      <c r="BP1" s="734"/>
      <c r="BQ1" s="734"/>
      <c r="BR1" s="734"/>
      <c r="BS1" s="734"/>
      <c r="BU1" s="734" t="s">
        <v>1138</v>
      </c>
      <c r="BV1" s="734"/>
      <c r="BW1" s="734"/>
      <c r="BX1" s="734"/>
      <c r="BY1" s="734"/>
      <c r="CA1" s="734" t="s">
        <v>139</v>
      </c>
      <c r="CB1" s="734"/>
      <c r="CC1" s="734"/>
      <c r="CD1" s="734"/>
      <c r="CE1" s="734"/>
      <c r="CF1" s="83"/>
      <c r="CG1" s="734" t="s">
        <v>97</v>
      </c>
      <c r="CH1" s="734"/>
      <c r="CI1" s="734"/>
      <c r="CJ1" s="734"/>
      <c r="CK1" s="734"/>
      <c r="CM1" s="734" t="s">
        <v>1036</v>
      </c>
      <c r="CN1" s="734"/>
      <c r="CO1" s="734"/>
      <c r="CP1" s="734"/>
      <c r="CQ1" s="734"/>
      <c r="CS1" s="734" t="s">
        <v>1037</v>
      </c>
      <c r="CT1" s="734"/>
      <c r="CU1" s="734"/>
      <c r="CV1" s="734"/>
      <c r="CW1" s="734"/>
      <c r="CY1" s="734" t="s">
        <v>1038</v>
      </c>
      <c r="CZ1" s="734"/>
      <c r="DA1" s="734"/>
      <c r="DB1" s="734"/>
      <c r="DC1" s="734"/>
      <c r="DD1" s="92"/>
      <c r="DE1" s="734" t="s">
        <v>1039</v>
      </c>
      <c r="DF1" s="734"/>
      <c r="DG1" s="734"/>
      <c r="DH1" s="734"/>
      <c r="DI1" s="734"/>
      <c r="DJ1"/>
      <c r="DK1" s="735" t="s">
        <v>1040</v>
      </c>
      <c r="DL1" s="735"/>
      <c r="DM1" s="735"/>
      <c r="DN1" s="735"/>
      <c r="DO1" s="735"/>
      <c r="DQ1" s="735" t="s">
        <v>1041</v>
      </c>
      <c r="DR1" s="735"/>
      <c r="DS1" s="735"/>
      <c r="DT1" s="735"/>
      <c r="DU1" s="735"/>
    </row>
    <row r="2" spans="1:125"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Q2" s="92"/>
      <c r="AR2" s="92"/>
      <c r="AS2" s="92"/>
      <c r="AT2" s="92"/>
      <c r="AU2" s="92"/>
      <c r="AW2" s="92"/>
      <c r="AX2" s="92"/>
      <c r="AY2" s="92"/>
      <c r="AZ2" s="92"/>
      <c r="BA2" s="92"/>
      <c r="BC2" s="92"/>
      <c r="BD2" s="92"/>
      <c r="BE2" s="92"/>
      <c r="BF2" s="92"/>
      <c r="BG2" s="92"/>
      <c r="BI2" s="92"/>
      <c r="BJ2" s="92"/>
      <c r="BK2" s="92"/>
      <c r="BL2" s="92"/>
      <c r="BM2" s="92"/>
      <c r="BO2" s="92"/>
      <c r="BP2" s="92"/>
      <c r="BQ2" s="92"/>
      <c r="BR2" s="92"/>
      <c r="BS2" s="92"/>
      <c r="BU2" s="92"/>
      <c r="BV2" s="92"/>
      <c r="BW2" s="92"/>
      <c r="BX2" s="92"/>
      <c r="BY2" s="92"/>
      <c r="CF2" s="83"/>
      <c r="CY2" s="93" t="s">
        <v>1042</v>
      </c>
      <c r="DC2" s="92"/>
      <c r="DD2" s="92"/>
      <c r="DE2" s="93" t="s">
        <v>1042</v>
      </c>
      <c r="DF2" s="92"/>
      <c r="DJ2"/>
      <c r="DK2" s="94" t="s">
        <v>1043</v>
      </c>
      <c r="DL2" s="95">
        <v>3500</v>
      </c>
      <c r="DM2" s="92"/>
      <c r="DN2" s="92"/>
      <c r="DO2" s="96"/>
      <c r="DP2" s="97"/>
      <c r="DQ2" s="94" t="s">
        <v>1043</v>
      </c>
      <c r="DR2" s="95">
        <v>3400</v>
      </c>
      <c r="DS2" s="92"/>
      <c r="DT2" s="92"/>
      <c r="DU2" s="96"/>
    </row>
    <row r="3" spans="1:125" ht="17.25" x14ac:dyDescent="0.25">
      <c r="A3" s="736" t="s">
        <v>1908</v>
      </c>
      <c r="B3" s="736"/>
      <c r="C3" s="736"/>
      <c r="D3" s="736"/>
      <c r="E3" s="736"/>
      <c r="F3" s="452"/>
      <c r="G3" s="737" t="s">
        <v>1911</v>
      </c>
      <c r="H3" s="737"/>
      <c r="I3" s="737"/>
      <c r="J3" s="737"/>
      <c r="K3" s="737"/>
      <c r="M3" s="736" t="s">
        <v>1908</v>
      </c>
      <c r="N3" s="736"/>
      <c r="O3" s="736"/>
      <c r="P3" s="736"/>
      <c r="Q3" s="736"/>
      <c r="R3" s="452"/>
      <c r="S3" s="737" t="s">
        <v>1911</v>
      </c>
      <c r="T3" s="737"/>
      <c r="U3" s="737"/>
      <c r="V3" s="737"/>
      <c r="W3" s="737"/>
      <c r="Y3" s="736" t="s">
        <v>1908</v>
      </c>
      <c r="Z3" s="736"/>
      <c r="AA3" s="736"/>
      <c r="AB3" s="736"/>
      <c r="AC3" s="736"/>
      <c r="AD3" s="452"/>
      <c r="AE3" s="737" t="s">
        <v>1911</v>
      </c>
      <c r="AF3" s="737"/>
      <c r="AG3" s="737"/>
      <c r="AH3" s="737"/>
      <c r="AI3" s="737"/>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83"/>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92"/>
      <c r="DE3" s="738" t="s">
        <v>1044</v>
      </c>
      <c r="DF3" s="738"/>
      <c r="DG3" s="738"/>
      <c r="DH3" s="738"/>
      <c r="DI3"/>
      <c r="DJ3"/>
      <c r="DK3" s="98" t="s">
        <v>1045</v>
      </c>
      <c r="DL3" s="92"/>
      <c r="DM3" s="92"/>
      <c r="DN3" s="92"/>
      <c r="DO3" s="92"/>
      <c r="DQ3" s="98" t="s">
        <v>1045</v>
      </c>
      <c r="DR3" s="92"/>
      <c r="DS3" s="92"/>
      <c r="DT3" s="92"/>
      <c r="DU3" s="92"/>
    </row>
    <row r="4" spans="1:125"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Q4" s="99"/>
      <c r="AR4" s="92"/>
      <c r="AS4" s="92"/>
      <c r="AT4" s="92"/>
      <c r="AU4" s="92"/>
      <c r="AW4" s="99"/>
      <c r="AX4" s="92"/>
      <c r="AY4" s="92"/>
      <c r="AZ4" s="92"/>
      <c r="BA4" s="92"/>
      <c r="BC4" s="99"/>
      <c r="BD4" s="92"/>
      <c r="BE4" s="92"/>
      <c r="BF4" s="92"/>
      <c r="BG4" s="92"/>
      <c r="BI4" s="99"/>
      <c r="BJ4" s="92"/>
      <c r="BK4" s="92"/>
      <c r="BL4" s="92"/>
      <c r="BM4" s="92"/>
      <c r="BO4" s="99"/>
      <c r="BP4" s="92"/>
      <c r="BQ4" s="92"/>
      <c r="BR4" s="92"/>
      <c r="BS4" s="92"/>
      <c r="BU4" s="99"/>
      <c r="BV4" s="92"/>
      <c r="BW4" s="92"/>
      <c r="BX4" s="92"/>
      <c r="BY4" s="92"/>
      <c r="CA4" s="99"/>
      <c r="CF4" s="83"/>
      <c r="CG4" s="99"/>
      <c r="CM4" s="99"/>
      <c r="CS4" s="99"/>
      <c r="CY4" s="99"/>
      <c r="DC4" s="92"/>
      <c r="DD4" s="92"/>
      <c r="DE4" s="100" t="s">
        <v>1042</v>
      </c>
      <c r="DG4"/>
      <c r="DH4"/>
      <c r="DI4"/>
      <c r="DJ4"/>
      <c r="DK4" s="92"/>
      <c r="DL4" s="92"/>
      <c r="DM4" s="92"/>
      <c r="DN4" s="92"/>
      <c r="DO4" s="92"/>
      <c r="DQ4" s="92"/>
      <c r="DR4" s="92"/>
      <c r="DS4" s="92"/>
      <c r="DT4" s="92"/>
      <c r="DU4" s="92"/>
    </row>
    <row r="5" spans="1:125"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F5" s="83"/>
      <c r="CG5" s="739" t="s">
        <v>1046</v>
      </c>
      <c r="CH5" s="740"/>
      <c r="CI5" s="741"/>
      <c r="CJ5" s="742"/>
      <c r="CM5" s="739" t="s">
        <v>1046</v>
      </c>
      <c r="CN5" s="740"/>
      <c r="CO5" s="741"/>
      <c r="CP5" s="742"/>
      <c r="CS5" s="739" t="s">
        <v>1046</v>
      </c>
      <c r="CT5" s="740"/>
      <c r="CU5" s="741"/>
      <c r="CV5" s="742"/>
      <c r="CY5" s="739" t="s">
        <v>1046</v>
      </c>
      <c r="CZ5" s="740"/>
      <c r="DA5" s="741"/>
      <c r="DB5" s="742"/>
      <c r="DC5" s="92"/>
      <c r="DD5" s="92"/>
      <c r="DE5" s="743" t="s">
        <v>1046</v>
      </c>
      <c r="DF5" s="744"/>
      <c r="DG5" s="745"/>
      <c r="DH5" s="746"/>
      <c r="DI5"/>
      <c r="DJ5"/>
      <c r="DK5" s="739" t="s">
        <v>1046</v>
      </c>
      <c r="DL5" s="740"/>
      <c r="DM5" s="741"/>
      <c r="DN5" s="742"/>
      <c r="DO5" s="92"/>
      <c r="DQ5" s="739" t="s">
        <v>1046</v>
      </c>
      <c r="DR5" s="740"/>
      <c r="DS5" s="741"/>
      <c r="DT5" s="742"/>
      <c r="DU5" s="92"/>
    </row>
    <row r="6" spans="1:125"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83"/>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92"/>
      <c r="DE6" s="102" t="s">
        <v>1047</v>
      </c>
      <c r="DF6" s="102" t="s">
        <v>1048</v>
      </c>
      <c r="DG6" s="102" t="s">
        <v>1052</v>
      </c>
      <c r="DH6" s="101" t="s">
        <v>1050</v>
      </c>
      <c r="DI6" s="101" t="s">
        <v>1051</v>
      </c>
      <c r="DJ6"/>
      <c r="DK6" s="101" t="s">
        <v>1047</v>
      </c>
      <c r="DL6" s="101" t="s">
        <v>1048</v>
      </c>
      <c r="DM6" s="101" t="s">
        <v>1049</v>
      </c>
      <c r="DN6" s="101" t="s">
        <v>1050</v>
      </c>
      <c r="DO6" s="101" t="s">
        <v>1051</v>
      </c>
      <c r="DQ6" s="101" t="s">
        <v>1047</v>
      </c>
      <c r="DR6" s="101" t="s">
        <v>1048</v>
      </c>
      <c r="DS6" s="101" t="s">
        <v>1049</v>
      </c>
      <c r="DT6" s="101" t="s">
        <v>1050</v>
      </c>
      <c r="DU6" s="101" t="s">
        <v>1051</v>
      </c>
    </row>
    <row r="7" spans="1:125" x14ac:dyDescent="0.2">
      <c r="A7" s="168">
        <v>0</v>
      </c>
      <c r="B7" s="168">
        <f t="shared" ref="B7:B13" si="0">A8</f>
        <v>4350</v>
      </c>
      <c r="C7" s="168">
        <v>0</v>
      </c>
      <c r="D7" s="168">
        <v>0</v>
      </c>
      <c r="E7" s="168">
        <v>0</v>
      </c>
      <c r="F7" s="292"/>
      <c r="G7" s="168">
        <v>0</v>
      </c>
      <c r="H7" s="168">
        <f t="shared" ref="H7:H13" si="1">G8</f>
        <v>6475</v>
      </c>
      <c r="I7" s="168">
        <v>0</v>
      </c>
      <c r="J7" s="168">
        <v>0</v>
      </c>
      <c r="K7" s="168">
        <v>0</v>
      </c>
      <c r="M7" s="168">
        <v>0</v>
      </c>
      <c r="N7" s="168">
        <f t="shared" ref="N7:N13" si="2">M8</f>
        <v>3950</v>
      </c>
      <c r="O7" s="168">
        <v>0</v>
      </c>
      <c r="P7" s="168">
        <v>0</v>
      </c>
      <c r="Q7" s="168">
        <v>0</v>
      </c>
      <c r="R7" s="292"/>
      <c r="S7" s="168">
        <v>0</v>
      </c>
      <c r="T7" s="168">
        <f t="shared" ref="T7:T13" si="3">S8</f>
        <v>6275</v>
      </c>
      <c r="U7" s="168">
        <v>0</v>
      </c>
      <c r="V7" s="168">
        <v>0</v>
      </c>
      <c r="W7" s="168">
        <v>0</v>
      </c>
      <c r="Y7" s="168">
        <v>0</v>
      </c>
      <c r="Z7" s="168">
        <v>3800</v>
      </c>
      <c r="AA7" s="168">
        <v>0</v>
      </c>
      <c r="AB7" s="168">
        <v>0</v>
      </c>
      <c r="AC7" s="168">
        <v>0</v>
      </c>
      <c r="AD7" s="292"/>
      <c r="AE7" s="168">
        <v>0</v>
      </c>
      <c r="AF7" s="168">
        <v>6200</v>
      </c>
      <c r="AG7" s="168">
        <v>0</v>
      </c>
      <c r="AH7" s="168">
        <v>0</v>
      </c>
      <c r="AI7" s="168">
        <v>0</v>
      </c>
      <c r="AK7" s="168">
        <v>0</v>
      </c>
      <c r="AL7" s="168">
        <v>3800</v>
      </c>
      <c r="AM7" s="168">
        <v>0</v>
      </c>
      <c r="AN7" s="168">
        <v>0</v>
      </c>
      <c r="AO7" s="168">
        <v>0</v>
      </c>
      <c r="AQ7" s="168">
        <v>0</v>
      </c>
      <c r="AR7" s="168">
        <v>3700</v>
      </c>
      <c r="AS7" s="168">
        <v>0</v>
      </c>
      <c r="AT7" s="168">
        <v>0</v>
      </c>
      <c r="AU7" s="168">
        <v>0</v>
      </c>
      <c r="AW7" s="168">
        <v>0</v>
      </c>
      <c r="AX7" s="168">
        <v>2300</v>
      </c>
      <c r="AY7" s="168">
        <v>0</v>
      </c>
      <c r="AZ7" s="168">
        <v>0</v>
      </c>
      <c r="BA7" s="168">
        <v>0</v>
      </c>
      <c r="BC7" s="168">
        <v>0</v>
      </c>
      <c r="BD7" s="168">
        <v>2250</v>
      </c>
      <c r="BE7" s="168">
        <v>0</v>
      </c>
      <c r="BF7" s="168">
        <v>0</v>
      </c>
      <c r="BG7" s="168">
        <v>0</v>
      </c>
      <c r="BI7" s="168">
        <v>0</v>
      </c>
      <c r="BJ7" s="168">
        <v>2300</v>
      </c>
      <c r="BK7" s="168">
        <v>0</v>
      </c>
      <c r="BL7" s="168">
        <v>0</v>
      </c>
      <c r="BM7" s="168">
        <v>0</v>
      </c>
      <c r="BO7" s="168">
        <v>0</v>
      </c>
      <c r="BP7" s="168">
        <v>2250</v>
      </c>
      <c r="BQ7" s="168">
        <v>0</v>
      </c>
      <c r="BR7" s="168">
        <v>0</v>
      </c>
      <c r="BS7" s="168">
        <v>0</v>
      </c>
      <c r="BU7" s="168">
        <v>0</v>
      </c>
      <c r="BV7" s="168">
        <v>2200</v>
      </c>
      <c r="BW7" s="168">
        <v>0</v>
      </c>
      <c r="BX7" s="168">
        <v>0</v>
      </c>
      <c r="BY7" s="168">
        <v>0</v>
      </c>
      <c r="CA7" s="103">
        <v>0</v>
      </c>
      <c r="CB7" s="103">
        <v>2150</v>
      </c>
      <c r="CC7" s="103">
        <v>0</v>
      </c>
      <c r="CD7" s="103">
        <v>0</v>
      </c>
      <c r="CE7" s="103">
        <v>0</v>
      </c>
      <c r="CF7" s="83"/>
      <c r="CG7" s="103">
        <v>0</v>
      </c>
      <c r="CH7" s="103">
        <v>2100</v>
      </c>
      <c r="CI7" s="103">
        <v>0</v>
      </c>
      <c r="CJ7" s="103">
        <v>0</v>
      </c>
      <c r="CK7" s="103" t="s">
        <v>1053</v>
      </c>
      <c r="CM7" s="103">
        <v>0</v>
      </c>
      <c r="CN7" s="103">
        <v>6050</v>
      </c>
      <c r="CO7" s="103">
        <v>0</v>
      </c>
      <c r="CP7" s="103">
        <v>0</v>
      </c>
      <c r="CQ7" s="103" t="s">
        <v>1053</v>
      </c>
      <c r="CS7" s="103">
        <v>0</v>
      </c>
      <c r="CT7" s="103">
        <v>6050</v>
      </c>
      <c r="CU7" s="103">
        <v>0</v>
      </c>
      <c r="CV7" s="103">
        <v>0</v>
      </c>
      <c r="CW7" s="103" t="s">
        <v>1053</v>
      </c>
      <c r="CY7" s="103">
        <v>0</v>
      </c>
      <c r="CZ7" s="103">
        <v>7180</v>
      </c>
      <c r="DA7" s="103">
        <v>0</v>
      </c>
      <c r="DB7" s="103">
        <v>0</v>
      </c>
      <c r="DC7" s="103" t="s">
        <v>1053</v>
      </c>
      <c r="DD7" s="92"/>
      <c r="DE7" s="104">
        <v>0</v>
      </c>
      <c r="DF7" s="104">
        <v>2650</v>
      </c>
      <c r="DG7" s="103">
        <v>0</v>
      </c>
      <c r="DH7" s="103">
        <v>0</v>
      </c>
      <c r="DI7" s="105" t="s">
        <v>1053</v>
      </c>
      <c r="DJ7"/>
      <c r="DK7" s="103">
        <v>0</v>
      </c>
      <c r="DL7" s="103">
        <v>2650</v>
      </c>
      <c r="DM7" s="103">
        <v>0</v>
      </c>
      <c r="DN7" s="103">
        <v>0</v>
      </c>
      <c r="DO7" s="103" t="s">
        <v>1053</v>
      </c>
      <c r="DQ7" s="103">
        <v>0</v>
      </c>
      <c r="DR7" s="103">
        <v>2650</v>
      </c>
      <c r="DS7" s="103">
        <v>0</v>
      </c>
      <c r="DT7" s="103">
        <v>0</v>
      </c>
      <c r="DU7" s="103" t="s">
        <v>1053</v>
      </c>
    </row>
    <row r="8" spans="1:125" x14ac:dyDescent="0.2">
      <c r="A8" s="168">
        <v>4350</v>
      </c>
      <c r="B8" s="168">
        <f t="shared" si="0"/>
        <v>14625</v>
      </c>
      <c r="C8" s="168">
        <v>0</v>
      </c>
      <c r="D8" s="169">
        <v>0.1</v>
      </c>
      <c r="E8" s="168">
        <f t="shared" ref="E8:E14" si="4">A8</f>
        <v>4350</v>
      </c>
      <c r="F8" s="292"/>
      <c r="G8" s="168">
        <v>6475</v>
      </c>
      <c r="H8" s="168">
        <f t="shared" si="1"/>
        <v>11613</v>
      </c>
      <c r="I8" s="168">
        <v>0</v>
      </c>
      <c r="J8" s="169">
        <v>0.1</v>
      </c>
      <c r="K8" s="168">
        <f t="shared" ref="K8:K14" si="5">G8</f>
        <v>6475</v>
      </c>
      <c r="M8" s="168">
        <v>3950</v>
      </c>
      <c r="N8" s="168">
        <f t="shared" si="2"/>
        <v>13900</v>
      </c>
      <c r="O8" s="168">
        <v>0</v>
      </c>
      <c r="P8" s="169">
        <v>0.1</v>
      </c>
      <c r="Q8" s="168">
        <f t="shared" ref="Q8:Q14" si="6">M8</f>
        <v>3950</v>
      </c>
      <c r="R8" s="292"/>
      <c r="S8" s="168">
        <v>6275</v>
      </c>
      <c r="T8" s="168">
        <f t="shared" si="3"/>
        <v>11250</v>
      </c>
      <c r="U8" s="168">
        <v>0</v>
      </c>
      <c r="V8" s="169">
        <v>0.1</v>
      </c>
      <c r="W8" s="168">
        <f t="shared" ref="W8:W14" si="7">S8</f>
        <v>6275</v>
      </c>
      <c r="Y8" s="168">
        <v>3800</v>
      </c>
      <c r="Z8" s="168">
        <v>13675</v>
      </c>
      <c r="AA8" s="168">
        <v>0</v>
      </c>
      <c r="AB8" s="169">
        <v>0.1</v>
      </c>
      <c r="AC8" s="168">
        <v>3800</v>
      </c>
      <c r="AD8" s="292"/>
      <c r="AE8" s="168">
        <v>6200</v>
      </c>
      <c r="AF8" s="168">
        <v>11138</v>
      </c>
      <c r="AG8" s="168">
        <v>0</v>
      </c>
      <c r="AH8" s="169">
        <v>0.1</v>
      </c>
      <c r="AI8" s="168">
        <v>6200</v>
      </c>
      <c r="AK8" s="168">
        <v>3800</v>
      </c>
      <c r="AL8" s="168">
        <v>13500</v>
      </c>
      <c r="AM8" s="168">
        <v>0</v>
      </c>
      <c r="AN8" s="169">
        <v>0.1</v>
      </c>
      <c r="AO8" s="168">
        <v>3800</v>
      </c>
      <c r="AQ8" s="168">
        <v>3700</v>
      </c>
      <c r="AR8" s="168">
        <v>13225</v>
      </c>
      <c r="AS8" s="168">
        <v>0</v>
      </c>
      <c r="AT8" s="169">
        <v>0.1</v>
      </c>
      <c r="AU8" s="168">
        <v>3700</v>
      </c>
      <c r="AW8" s="168">
        <v>2300</v>
      </c>
      <c r="AX8" s="168">
        <v>11625</v>
      </c>
      <c r="AY8" s="168">
        <v>0</v>
      </c>
      <c r="AZ8" s="169">
        <v>0.1</v>
      </c>
      <c r="BA8" s="168">
        <v>2300</v>
      </c>
      <c r="BC8" s="168">
        <v>2250</v>
      </c>
      <c r="BD8" s="168">
        <v>11525</v>
      </c>
      <c r="BE8" s="168">
        <v>0</v>
      </c>
      <c r="BF8" s="169">
        <v>0.1</v>
      </c>
      <c r="BG8" s="168">
        <v>2250</v>
      </c>
      <c r="BI8" s="168">
        <v>2300</v>
      </c>
      <c r="BJ8" s="168">
        <v>11525</v>
      </c>
      <c r="BK8" s="168">
        <v>0</v>
      </c>
      <c r="BL8" s="169">
        <v>0.1</v>
      </c>
      <c r="BM8" s="168">
        <v>2300</v>
      </c>
      <c r="BO8" s="168">
        <v>2250</v>
      </c>
      <c r="BP8" s="168">
        <v>11325</v>
      </c>
      <c r="BQ8" s="168">
        <v>0</v>
      </c>
      <c r="BR8" s="169">
        <v>0.1</v>
      </c>
      <c r="BS8" s="168">
        <v>2250</v>
      </c>
      <c r="BU8" s="168">
        <v>2200</v>
      </c>
      <c r="BV8" s="168">
        <v>11125</v>
      </c>
      <c r="BW8" s="168">
        <v>0</v>
      </c>
      <c r="BX8" s="169">
        <v>0.1</v>
      </c>
      <c r="BY8" s="168">
        <v>2200</v>
      </c>
      <c r="CA8" s="103">
        <v>2150</v>
      </c>
      <c r="CB8" s="103">
        <v>10850</v>
      </c>
      <c r="CC8" s="103">
        <v>0</v>
      </c>
      <c r="CD8" s="106">
        <v>0.1</v>
      </c>
      <c r="CE8" s="103">
        <v>2150</v>
      </c>
      <c r="CF8" s="83"/>
      <c r="CG8" s="103">
        <v>2100</v>
      </c>
      <c r="CH8" s="103">
        <v>10600</v>
      </c>
      <c r="CI8" s="103">
        <v>0</v>
      </c>
      <c r="CJ8" s="106">
        <v>0.1</v>
      </c>
      <c r="CK8" s="103">
        <v>2100</v>
      </c>
      <c r="CM8" s="103">
        <v>6050</v>
      </c>
      <c r="CN8" s="103">
        <v>10425</v>
      </c>
      <c r="CO8" s="103">
        <v>0</v>
      </c>
      <c r="CP8" s="106">
        <v>0.1</v>
      </c>
      <c r="CQ8" s="103">
        <v>6050</v>
      </c>
      <c r="CS8" s="103">
        <v>6050</v>
      </c>
      <c r="CT8" s="103">
        <v>10425</v>
      </c>
      <c r="CU8" s="103">
        <v>0</v>
      </c>
      <c r="CV8" s="106">
        <v>0.1</v>
      </c>
      <c r="CW8" s="103">
        <v>6050</v>
      </c>
      <c r="CY8" s="103">
        <v>7180</v>
      </c>
      <c r="CZ8" s="103">
        <v>10400</v>
      </c>
      <c r="DA8" s="103">
        <v>0</v>
      </c>
      <c r="DB8" s="106">
        <v>0.1</v>
      </c>
      <c r="DC8" s="103">
        <v>7180</v>
      </c>
      <c r="DD8" s="92"/>
      <c r="DE8" s="107">
        <v>2650</v>
      </c>
      <c r="DF8" s="107">
        <v>10400</v>
      </c>
      <c r="DG8" s="103">
        <v>0</v>
      </c>
      <c r="DH8" s="106">
        <v>0.1</v>
      </c>
      <c r="DI8" s="105" t="s">
        <v>1054</v>
      </c>
      <c r="DJ8"/>
      <c r="DK8" s="103">
        <v>2650</v>
      </c>
      <c r="DL8" s="103">
        <v>10300</v>
      </c>
      <c r="DM8" s="103">
        <v>0</v>
      </c>
      <c r="DN8" s="106">
        <v>0.1</v>
      </c>
      <c r="DO8" s="103">
        <v>2650</v>
      </c>
      <c r="DQ8" s="103">
        <v>2650</v>
      </c>
      <c r="DR8" s="103">
        <v>10120</v>
      </c>
      <c r="DS8" s="103">
        <v>0</v>
      </c>
      <c r="DT8" s="106">
        <v>0.1</v>
      </c>
      <c r="DU8" s="103">
        <v>2650</v>
      </c>
    </row>
    <row r="9" spans="1:125" x14ac:dyDescent="0.2">
      <c r="A9" s="168">
        <v>14625</v>
      </c>
      <c r="B9" s="168">
        <f t="shared" si="0"/>
        <v>46125</v>
      </c>
      <c r="C9" s="168">
        <v>1027.5</v>
      </c>
      <c r="D9" s="169">
        <v>0.12</v>
      </c>
      <c r="E9" s="168">
        <f t="shared" si="4"/>
        <v>14625</v>
      </c>
      <c r="F9" s="292"/>
      <c r="G9" s="168">
        <v>11613</v>
      </c>
      <c r="H9" s="168">
        <f t="shared" si="1"/>
        <v>27363</v>
      </c>
      <c r="I9" s="168">
        <v>513.75</v>
      </c>
      <c r="J9" s="169">
        <v>0.12</v>
      </c>
      <c r="K9" s="168">
        <f t="shared" si="5"/>
        <v>11613</v>
      </c>
      <c r="M9" s="168">
        <v>13900</v>
      </c>
      <c r="N9" s="168">
        <f t="shared" si="2"/>
        <v>44475</v>
      </c>
      <c r="O9" s="168">
        <v>995</v>
      </c>
      <c r="P9" s="169">
        <v>0.12</v>
      </c>
      <c r="Q9" s="168">
        <f t="shared" si="6"/>
        <v>13900</v>
      </c>
      <c r="R9" s="292"/>
      <c r="S9" s="168">
        <v>11250</v>
      </c>
      <c r="T9" s="168">
        <f t="shared" si="3"/>
        <v>26538</v>
      </c>
      <c r="U9" s="168">
        <v>497.5</v>
      </c>
      <c r="V9" s="169">
        <v>0.12</v>
      </c>
      <c r="W9" s="168">
        <f t="shared" si="7"/>
        <v>11250</v>
      </c>
      <c r="Y9" s="168">
        <v>13675</v>
      </c>
      <c r="Z9" s="168">
        <v>43925</v>
      </c>
      <c r="AA9" s="168">
        <v>987.5</v>
      </c>
      <c r="AB9" s="169">
        <v>0.12</v>
      </c>
      <c r="AC9" s="168">
        <v>13675</v>
      </c>
      <c r="AD9" s="292"/>
      <c r="AE9" s="168">
        <v>11138</v>
      </c>
      <c r="AF9" s="168">
        <v>26263</v>
      </c>
      <c r="AG9" s="168">
        <v>493.75</v>
      </c>
      <c r="AH9" s="169">
        <v>0.12</v>
      </c>
      <c r="AI9" s="168">
        <v>11138</v>
      </c>
      <c r="AK9" s="168">
        <v>13500</v>
      </c>
      <c r="AL9" s="168">
        <v>43275</v>
      </c>
      <c r="AM9" s="168">
        <v>970</v>
      </c>
      <c r="AN9" s="169">
        <v>0.12</v>
      </c>
      <c r="AO9" s="168">
        <v>13500</v>
      </c>
      <c r="AQ9" s="168">
        <v>13225</v>
      </c>
      <c r="AR9" s="168">
        <v>42400</v>
      </c>
      <c r="AS9" s="168">
        <v>952.5</v>
      </c>
      <c r="AT9" s="169">
        <v>0.12</v>
      </c>
      <c r="AU9" s="168">
        <v>13225</v>
      </c>
      <c r="AW9" s="168">
        <v>11625</v>
      </c>
      <c r="AX9" s="168">
        <v>40250</v>
      </c>
      <c r="AY9" s="168">
        <v>932.5</v>
      </c>
      <c r="AZ9" s="169">
        <v>0.15</v>
      </c>
      <c r="BA9" s="168">
        <v>11625</v>
      </c>
      <c r="BC9" s="168">
        <v>11525</v>
      </c>
      <c r="BD9" s="168">
        <v>39900</v>
      </c>
      <c r="BE9" s="168">
        <v>927.5</v>
      </c>
      <c r="BF9" s="169">
        <v>0.15</v>
      </c>
      <c r="BG9" s="168">
        <v>11525</v>
      </c>
      <c r="BI9" s="168">
        <v>11525</v>
      </c>
      <c r="BJ9" s="168">
        <v>39750</v>
      </c>
      <c r="BK9" s="168">
        <v>922.5</v>
      </c>
      <c r="BL9" s="169">
        <v>0.15</v>
      </c>
      <c r="BM9" s="168">
        <v>11525</v>
      </c>
      <c r="BO9" s="168">
        <v>11325</v>
      </c>
      <c r="BP9" s="168">
        <v>39150</v>
      </c>
      <c r="BQ9" s="168">
        <v>907.5</v>
      </c>
      <c r="BR9" s="169">
        <v>0.15</v>
      </c>
      <c r="BS9" s="168">
        <v>11325</v>
      </c>
      <c r="BU9" s="168">
        <v>11125</v>
      </c>
      <c r="BV9" s="168">
        <v>38450</v>
      </c>
      <c r="BW9" s="168">
        <v>892.5</v>
      </c>
      <c r="BX9" s="169">
        <v>0.15</v>
      </c>
      <c r="BY9" s="168">
        <v>11125</v>
      </c>
      <c r="CA9" s="103">
        <v>10850</v>
      </c>
      <c r="CB9" s="103">
        <v>37500</v>
      </c>
      <c r="CC9" s="103">
        <v>870</v>
      </c>
      <c r="CD9" s="106">
        <v>0.15</v>
      </c>
      <c r="CE9" s="103">
        <v>10850</v>
      </c>
      <c r="CF9" s="83"/>
      <c r="CG9" s="103">
        <v>10600</v>
      </c>
      <c r="CH9" s="103">
        <v>36600</v>
      </c>
      <c r="CI9" s="103">
        <v>850</v>
      </c>
      <c r="CJ9" s="106">
        <v>0.15</v>
      </c>
      <c r="CK9" s="103">
        <v>10600</v>
      </c>
      <c r="CM9" s="103">
        <v>10425</v>
      </c>
      <c r="CN9" s="103">
        <v>36050</v>
      </c>
      <c r="CO9" s="103">
        <v>437.5</v>
      </c>
      <c r="CP9" s="106">
        <v>0.15</v>
      </c>
      <c r="CQ9" s="103">
        <v>1045</v>
      </c>
      <c r="CS9" s="103">
        <v>10425</v>
      </c>
      <c r="CT9" s="103">
        <v>36050</v>
      </c>
      <c r="CU9" s="103">
        <f>437.5</f>
        <v>437.5</v>
      </c>
      <c r="CV9" s="106">
        <v>0.15</v>
      </c>
      <c r="CW9" s="103">
        <v>1045</v>
      </c>
      <c r="CY9" s="103">
        <v>10400</v>
      </c>
      <c r="CZ9" s="103">
        <v>36200</v>
      </c>
      <c r="DA9" s="103">
        <v>322</v>
      </c>
      <c r="DB9" s="106">
        <v>0.15</v>
      </c>
      <c r="DC9" s="103">
        <v>10400</v>
      </c>
      <c r="DD9" s="92"/>
      <c r="DE9" s="107">
        <v>10400</v>
      </c>
      <c r="DF9" s="107">
        <v>35400</v>
      </c>
      <c r="DG9" s="103">
        <v>775</v>
      </c>
      <c r="DH9" s="106">
        <v>0.15</v>
      </c>
      <c r="DI9" s="107">
        <v>10400</v>
      </c>
      <c r="DJ9"/>
      <c r="DK9" s="103">
        <v>10300</v>
      </c>
      <c r="DL9" s="103">
        <v>33960</v>
      </c>
      <c r="DM9" s="103">
        <v>765</v>
      </c>
      <c r="DN9" s="106">
        <v>0.15</v>
      </c>
      <c r="DO9" s="103">
        <v>10300</v>
      </c>
      <c r="DQ9" s="103">
        <v>10120</v>
      </c>
      <c r="DR9" s="103">
        <v>33520</v>
      </c>
      <c r="DS9" s="103">
        <v>747</v>
      </c>
      <c r="DT9" s="106">
        <v>0.15</v>
      </c>
      <c r="DU9" s="103">
        <v>10120</v>
      </c>
    </row>
    <row r="10" spans="1:125" x14ac:dyDescent="0.2">
      <c r="A10" s="168">
        <v>46125</v>
      </c>
      <c r="B10" s="168">
        <f t="shared" si="0"/>
        <v>93425</v>
      </c>
      <c r="C10" s="168">
        <v>4807.5</v>
      </c>
      <c r="D10" s="169">
        <v>0.22</v>
      </c>
      <c r="E10" s="168">
        <f t="shared" si="4"/>
        <v>46125</v>
      </c>
      <c r="F10" s="292"/>
      <c r="G10" s="168">
        <v>27363</v>
      </c>
      <c r="H10" s="168">
        <f t="shared" si="1"/>
        <v>51013</v>
      </c>
      <c r="I10" s="168">
        <v>2403.75</v>
      </c>
      <c r="J10" s="169">
        <v>0.22</v>
      </c>
      <c r="K10" s="168">
        <f t="shared" si="5"/>
        <v>27363</v>
      </c>
      <c r="M10" s="168">
        <v>44475</v>
      </c>
      <c r="N10" s="168">
        <f t="shared" si="2"/>
        <v>90325</v>
      </c>
      <c r="O10" s="168">
        <v>4664</v>
      </c>
      <c r="P10" s="169">
        <v>0.22</v>
      </c>
      <c r="Q10" s="168">
        <f t="shared" si="6"/>
        <v>44475</v>
      </c>
      <c r="R10" s="292"/>
      <c r="S10" s="168">
        <v>26538</v>
      </c>
      <c r="T10" s="168">
        <f t="shared" si="3"/>
        <v>49463</v>
      </c>
      <c r="U10" s="168">
        <v>2332</v>
      </c>
      <c r="V10" s="169">
        <v>0.22</v>
      </c>
      <c r="W10" s="168">
        <f t="shared" si="7"/>
        <v>26538</v>
      </c>
      <c r="Y10" s="168">
        <v>43925</v>
      </c>
      <c r="Z10" s="168">
        <v>89325</v>
      </c>
      <c r="AA10" s="168">
        <v>4617.5</v>
      </c>
      <c r="AB10" s="169">
        <v>0.22</v>
      </c>
      <c r="AC10" s="168">
        <v>43925</v>
      </c>
      <c r="AD10" s="292"/>
      <c r="AE10" s="168">
        <v>26263</v>
      </c>
      <c r="AF10" s="168">
        <v>48963</v>
      </c>
      <c r="AG10" s="168">
        <v>2308.75</v>
      </c>
      <c r="AH10" s="169">
        <v>0.22</v>
      </c>
      <c r="AI10" s="168">
        <v>26263</v>
      </c>
      <c r="AK10" s="168">
        <v>43275</v>
      </c>
      <c r="AL10" s="168">
        <v>88000</v>
      </c>
      <c r="AM10" s="168">
        <v>4543</v>
      </c>
      <c r="AN10" s="169">
        <v>0.22</v>
      </c>
      <c r="AO10" s="168">
        <v>43275</v>
      </c>
      <c r="AQ10" s="168">
        <v>42400</v>
      </c>
      <c r="AR10" s="168">
        <v>86200</v>
      </c>
      <c r="AS10" s="168">
        <v>4453.5</v>
      </c>
      <c r="AT10" s="169">
        <v>0.22</v>
      </c>
      <c r="AU10" s="168">
        <v>42400</v>
      </c>
      <c r="AW10" s="168">
        <v>40250</v>
      </c>
      <c r="AX10" s="168">
        <v>94200</v>
      </c>
      <c r="AY10" s="168">
        <v>5226.25</v>
      </c>
      <c r="AZ10" s="169">
        <v>0.25</v>
      </c>
      <c r="BA10" s="168">
        <v>40250</v>
      </c>
      <c r="BC10" s="168">
        <v>39900</v>
      </c>
      <c r="BD10" s="168">
        <v>93400</v>
      </c>
      <c r="BE10" s="168">
        <v>5183.75</v>
      </c>
      <c r="BF10" s="169">
        <v>0.25</v>
      </c>
      <c r="BG10" s="168">
        <v>39900</v>
      </c>
      <c r="BI10" s="168">
        <v>39750</v>
      </c>
      <c r="BJ10" s="168">
        <v>93050</v>
      </c>
      <c r="BK10" s="168">
        <v>5156.25</v>
      </c>
      <c r="BL10" s="169">
        <v>0.25</v>
      </c>
      <c r="BM10" s="168">
        <v>39750</v>
      </c>
      <c r="BO10" s="168">
        <v>39150</v>
      </c>
      <c r="BP10" s="168">
        <v>91600</v>
      </c>
      <c r="BQ10" s="168">
        <v>5081.25</v>
      </c>
      <c r="BR10" s="169">
        <v>0.25</v>
      </c>
      <c r="BS10" s="168">
        <v>39150</v>
      </c>
      <c r="BU10" s="168">
        <v>38450</v>
      </c>
      <c r="BV10" s="168">
        <v>90050</v>
      </c>
      <c r="BW10" s="168">
        <v>4991.25</v>
      </c>
      <c r="BX10" s="169">
        <v>0.25</v>
      </c>
      <c r="BY10" s="168">
        <v>38450</v>
      </c>
      <c r="CA10" s="103">
        <v>37500</v>
      </c>
      <c r="CB10" s="103">
        <v>87800</v>
      </c>
      <c r="CC10" s="103">
        <v>4867.5</v>
      </c>
      <c r="CD10" s="106">
        <v>0.25</v>
      </c>
      <c r="CE10" s="103">
        <v>37500</v>
      </c>
      <c r="CF10" s="83"/>
      <c r="CG10" s="103">
        <v>36600</v>
      </c>
      <c r="CH10" s="103">
        <v>85700</v>
      </c>
      <c r="CI10" s="103">
        <v>4750</v>
      </c>
      <c r="CJ10" s="106">
        <v>0.25</v>
      </c>
      <c r="CK10" s="103">
        <v>36600</v>
      </c>
      <c r="CM10" s="103">
        <v>36050</v>
      </c>
      <c r="CN10" s="103">
        <v>67700</v>
      </c>
      <c r="CO10" s="103">
        <v>4281.25</v>
      </c>
      <c r="CP10" s="106">
        <v>0.25</v>
      </c>
      <c r="CQ10" s="103">
        <v>36050</v>
      </c>
      <c r="CS10" s="103">
        <v>36050</v>
      </c>
      <c r="CT10" s="103">
        <v>67700</v>
      </c>
      <c r="CU10" s="103">
        <v>4281.25</v>
      </c>
      <c r="CV10" s="106">
        <v>0.25</v>
      </c>
      <c r="CW10" s="103">
        <v>36050</v>
      </c>
      <c r="CY10" s="103">
        <v>36200</v>
      </c>
      <c r="CZ10" s="103">
        <v>66530</v>
      </c>
      <c r="DA10" s="103">
        <v>4192</v>
      </c>
      <c r="DB10" s="106">
        <v>0.25</v>
      </c>
      <c r="DC10" s="103">
        <v>36200</v>
      </c>
      <c r="DD10" s="92"/>
      <c r="DE10" s="107">
        <v>35400</v>
      </c>
      <c r="DF10" s="107">
        <v>84300</v>
      </c>
      <c r="DG10" s="103">
        <v>4525</v>
      </c>
      <c r="DH10" s="106">
        <v>0.25</v>
      </c>
      <c r="DI10" s="107">
        <v>35400</v>
      </c>
      <c r="DJ10"/>
      <c r="DK10" s="103">
        <v>33960</v>
      </c>
      <c r="DL10" s="103">
        <v>79725</v>
      </c>
      <c r="DM10" s="103">
        <v>4314</v>
      </c>
      <c r="DN10" s="106">
        <v>0.25</v>
      </c>
      <c r="DO10" s="103">
        <v>33960</v>
      </c>
      <c r="DQ10" s="103">
        <v>33520</v>
      </c>
      <c r="DR10" s="103">
        <v>77075</v>
      </c>
      <c r="DS10" s="103">
        <v>4257</v>
      </c>
      <c r="DT10" s="106">
        <v>0.25</v>
      </c>
      <c r="DU10" s="103">
        <v>33520</v>
      </c>
    </row>
    <row r="11" spans="1:125" x14ac:dyDescent="0.2">
      <c r="A11" s="168">
        <v>93425</v>
      </c>
      <c r="B11" s="168">
        <f t="shared" si="0"/>
        <v>174400</v>
      </c>
      <c r="C11" s="168">
        <v>15213.5</v>
      </c>
      <c r="D11" s="169">
        <v>0.24</v>
      </c>
      <c r="E11" s="168">
        <f t="shared" si="4"/>
        <v>93425</v>
      </c>
      <c r="F11" s="292"/>
      <c r="G11" s="168">
        <v>51013</v>
      </c>
      <c r="H11" s="168">
        <f t="shared" si="1"/>
        <v>91500</v>
      </c>
      <c r="I11" s="168">
        <v>7606.75</v>
      </c>
      <c r="J11" s="169">
        <v>0.24</v>
      </c>
      <c r="K11" s="168">
        <f t="shared" si="5"/>
        <v>51013</v>
      </c>
      <c r="M11" s="168">
        <v>90325</v>
      </c>
      <c r="N11" s="168">
        <f t="shared" si="2"/>
        <v>168875</v>
      </c>
      <c r="O11" s="168">
        <v>14751</v>
      </c>
      <c r="P11" s="169">
        <v>0.24</v>
      </c>
      <c r="Q11" s="168">
        <f t="shared" si="6"/>
        <v>90325</v>
      </c>
      <c r="R11" s="292"/>
      <c r="S11" s="168">
        <v>49463</v>
      </c>
      <c r="T11" s="168">
        <f t="shared" si="3"/>
        <v>88738</v>
      </c>
      <c r="U11" s="168">
        <v>7375.5</v>
      </c>
      <c r="V11" s="169">
        <v>0.24</v>
      </c>
      <c r="W11" s="168">
        <f t="shared" si="7"/>
        <v>49463</v>
      </c>
      <c r="Y11" s="168">
        <v>89325</v>
      </c>
      <c r="Z11" s="168">
        <v>167100</v>
      </c>
      <c r="AA11" s="168">
        <v>14605.5</v>
      </c>
      <c r="AB11" s="169">
        <v>0.24</v>
      </c>
      <c r="AC11" s="168">
        <v>89325</v>
      </c>
      <c r="AD11" s="292"/>
      <c r="AE11" s="168">
        <v>48963</v>
      </c>
      <c r="AF11" s="168">
        <v>87850</v>
      </c>
      <c r="AG11" s="168">
        <v>7302.75</v>
      </c>
      <c r="AH11" s="169">
        <v>0.24</v>
      </c>
      <c r="AI11" s="168">
        <v>48963</v>
      </c>
      <c r="AK11" s="168">
        <v>88000</v>
      </c>
      <c r="AL11" s="168">
        <v>164525</v>
      </c>
      <c r="AM11" s="168">
        <v>14382.5</v>
      </c>
      <c r="AN11" s="169">
        <v>0.24</v>
      </c>
      <c r="AO11" s="168">
        <v>88000</v>
      </c>
      <c r="AQ11" s="168">
        <v>86200</v>
      </c>
      <c r="AR11" s="168">
        <v>161200</v>
      </c>
      <c r="AS11" s="168">
        <v>14089.5</v>
      </c>
      <c r="AT11" s="169">
        <v>0.24</v>
      </c>
      <c r="AU11" s="168">
        <v>86200</v>
      </c>
      <c r="AW11" s="168">
        <v>94200</v>
      </c>
      <c r="AX11" s="168">
        <v>193950</v>
      </c>
      <c r="AY11" s="168">
        <v>18713.75</v>
      </c>
      <c r="AZ11" s="169">
        <v>0.28000000000000003</v>
      </c>
      <c r="BA11" s="168">
        <v>94200</v>
      </c>
      <c r="BC11" s="168">
        <v>93400</v>
      </c>
      <c r="BD11" s="168">
        <v>192400</v>
      </c>
      <c r="BE11" s="168">
        <v>18558.75</v>
      </c>
      <c r="BF11" s="169">
        <v>0.28000000000000003</v>
      </c>
      <c r="BG11" s="168">
        <v>93400</v>
      </c>
      <c r="BI11" s="168">
        <v>93050</v>
      </c>
      <c r="BJ11" s="168">
        <v>191600</v>
      </c>
      <c r="BK11" s="168">
        <v>18481.25</v>
      </c>
      <c r="BL11" s="169">
        <v>0.28000000000000003</v>
      </c>
      <c r="BM11" s="168">
        <v>93050</v>
      </c>
      <c r="BO11" s="168">
        <v>91600</v>
      </c>
      <c r="BP11" s="168">
        <v>188600</v>
      </c>
      <c r="BQ11" s="168">
        <v>18193.75</v>
      </c>
      <c r="BR11" s="169">
        <v>0.28000000000000003</v>
      </c>
      <c r="BS11" s="168">
        <v>91600</v>
      </c>
      <c r="BU11" s="168">
        <v>90050</v>
      </c>
      <c r="BV11" s="168">
        <v>185450</v>
      </c>
      <c r="BW11" s="168">
        <v>17891.25</v>
      </c>
      <c r="BX11" s="169">
        <v>0.28000000000000003</v>
      </c>
      <c r="BY11" s="168">
        <v>90050</v>
      </c>
      <c r="CA11" s="103">
        <v>87800</v>
      </c>
      <c r="CB11" s="103">
        <v>180800</v>
      </c>
      <c r="CC11" s="103">
        <v>17442.5</v>
      </c>
      <c r="CD11" s="106">
        <v>0.28000000000000003</v>
      </c>
      <c r="CE11" s="103">
        <v>87800</v>
      </c>
      <c r="CF11" s="83"/>
      <c r="CG11" s="103">
        <v>85700</v>
      </c>
      <c r="CH11" s="103">
        <v>176500</v>
      </c>
      <c r="CI11" s="103">
        <v>17025</v>
      </c>
      <c r="CJ11" s="106">
        <v>0.28000000000000003</v>
      </c>
      <c r="CK11" s="103">
        <v>85700</v>
      </c>
      <c r="CM11" s="103">
        <v>67700</v>
      </c>
      <c r="CN11" s="103">
        <v>84450</v>
      </c>
      <c r="CO11" s="103">
        <v>12193.75</v>
      </c>
      <c r="CP11" s="106">
        <v>0.27</v>
      </c>
      <c r="CQ11" s="103">
        <v>67700</v>
      </c>
      <c r="CS11" s="103">
        <v>67700</v>
      </c>
      <c r="CT11" s="103">
        <v>84450</v>
      </c>
      <c r="CU11" s="103">
        <v>12193.75</v>
      </c>
      <c r="CV11" s="106">
        <v>0.27</v>
      </c>
      <c r="CW11" s="103">
        <v>67700</v>
      </c>
      <c r="CY11" s="103">
        <v>66530</v>
      </c>
      <c r="CZ11" s="103">
        <v>173600</v>
      </c>
      <c r="DA11" s="103">
        <v>11774.5</v>
      </c>
      <c r="DB11" s="106">
        <v>0.28000000000000003</v>
      </c>
      <c r="DC11" s="103">
        <v>66530</v>
      </c>
      <c r="DD11" s="92"/>
      <c r="DE11" s="107">
        <v>84300</v>
      </c>
      <c r="DF11" s="107">
        <v>173600</v>
      </c>
      <c r="DG11" s="103">
        <v>16750</v>
      </c>
      <c r="DH11" s="106">
        <v>0.28000000000000003</v>
      </c>
      <c r="DI11" s="107">
        <v>84300</v>
      </c>
      <c r="DJ11"/>
      <c r="DK11" s="103">
        <v>79725</v>
      </c>
      <c r="DL11" s="103">
        <v>166500</v>
      </c>
      <c r="DM11" s="103">
        <v>15755.25</v>
      </c>
      <c r="DN11" s="106">
        <v>0.28000000000000003</v>
      </c>
      <c r="DO11" s="103">
        <v>79725</v>
      </c>
      <c r="DQ11" s="103">
        <v>77075</v>
      </c>
      <c r="DR11" s="103">
        <v>162800</v>
      </c>
      <c r="DS11" s="103">
        <v>15145.75</v>
      </c>
      <c r="DT11" s="106">
        <v>0.28000000000000003</v>
      </c>
      <c r="DU11" s="103">
        <v>77075</v>
      </c>
    </row>
    <row r="12" spans="1:125" x14ac:dyDescent="0.2">
      <c r="A12" s="168">
        <v>174400</v>
      </c>
      <c r="B12" s="168">
        <f t="shared" si="0"/>
        <v>220300</v>
      </c>
      <c r="C12" s="168">
        <v>34647.5</v>
      </c>
      <c r="D12" s="169">
        <v>0.32</v>
      </c>
      <c r="E12" s="168">
        <f t="shared" si="4"/>
        <v>174400</v>
      </c>
      <c r="F12" s="292"/>
      <c r="G12" s="168">
        <v>91500</v>
      </c>
      <c r="H12" s="168">
        <f t="shared" si="1"/>
        <v>114450</v>
      </c>
      <c r="I12" s="168">
        <v>17323.75</v>
      </c>
      <c r="J12" s="169">
        <v>0.32</v>
      </c>
      <c r="K12" s="168">
        <f t="shared" si="5"/>
        <v>91500</v>
      </c>
      <c r="M12" s="168">
        <v>168875</v>
      </c>
      <c r="N12" s="168">
        <f t="shared" si="2"/>
        <v>213375</v>
      </c>
      <c r="O12" s="168">
        <v>33603</v>
      </c>
      <c r="P12" s="169">
        <v>0.32</v>
      </c>
      <c r="Q12" s="168">
        <f t="shared" si="6"/>
        <v>168875</v>
      </c>
      <c r="R12" s="292"/>
      <c r="S12" s="168">
        <v>88738</v>
      </c>
      <c r="T12" s="168">
        <f t="shared" si="3"/>
        <v>110988</v>
      </c>
      <c r="U12" s="168">
        <v>16801.5</v>
      </c>
      <c r="V12" s="169">
        <v>0.32</v>
      </c>
      <c r="W12" s="168">
        <f t="shared" si="7"/>
        <v>88738</v>
      </c>
      <c r="Y12" s="168">
        <v>167100</v>
      </c>
      <c r="Z12" s="168">
        <v>211150</v>
      </c>
      <c r="AA12" s="168">
        <v>33271.5</v>
      </c>
      <c r="AB12" s="169">
        <v>0.32</v>
      </c>
      <c r="AC12" s="168">
        <v>167100</v>
      </c>
      <c r="AD12" s="292"/>
      <c r="AE12" s="168">
        <v>87850</v>
      </c>
      <c r="AF12" s="168">
        <v>109875</v>
      </c>
      <c r="AG12" s="168">
        <v>16635.75</v>
      </c>
      <c r="AH12" s="169">
        <v>0.32</v>
      </c>
      <c r="AI12" s="168">
        <v>87850</v>
      </c>
      <c r="AK12" s="168">
        <v>164525</v>
      </c>
      <c r="AL12" s="168">
        <v>207900</v>
      </c>
      <c r="AM12" s="168">
        <v>32748.5</v>
      </c>
      <c r="AN12" s="169">
        <v>0.32</v>
      </c>
      <c r="AO12" s="168">
        <v>164525</v>
      </c>
      <c r="AQ12" s="168">
        <v>161200</v>
      </c>
      <c r="AR12" s="168">
        <v>203700</v>
      </c>
      <c r="AS12" s="168">
        <v>32089.5</v>
      </c>
      <c r="AT12" s="169">
        <v>0.32</v>
      </c>
      <c r="AU12" s="168">
        <v>161200</v>
      </c>
      <c r="AW12" s="168">
        <v>193950</v>
      </c>
      <c r="AX12" s="168">
        <v>419000</v>
      </c>
      <c r="AY12" s="168">
        <v>46643.75</v>
      </c>
      <c r="AZ12" s="169">
        <v>0.33</v>
      </c>
      <c r="BA12" s="168">
        <v>193950</v>
      </c>
      <c r="BC12" s="168">
        <v>192400</v>
      </c>
      <c r="BD12" s="168">
        <v>415600</v>
      </c>
      <c r="BE12" s="168">
        <v>46278.75</v>
      </c>
      <c r="BF12" s="169">
        <v>0.33</v>
      </c>
      <c r="BG12" s="168">
        <v>192400</v>
      </c>
      <c r="BI12" s="168">
        <v>191600</v>
      </c>
      <c r="BJ12" s="168">
        <v>413800</v>
      </c>
      <c r="BK12" s="168">
        <v>46075.25</v>
      </c>
      <c r="BL12" s="169">
        <v>0.33</v>
      </c>
      <c r="BM12" s="168">
        <v>191600</v>
      </c>
      <c r="BO12" s="168">
        <v>188600</v>
      </c>
      <c r="BP12" s="168">
        <v>407350</v>
      </c>
      <c r="BQ12" s="168">
        <v>45353.75</v>
      </c>
      <c r="BR12" s="169">
        <v>0.33</v>
      </c>
      <c r="BS12" s="168">
        <v>188600</v>
      </c>
      <c r="BU12" s="168">
        <v>185450</v>
      </c>
      <c r="BV12" s="168">
        <v>400550</v>
      </c>
      <c r="BW12" s="168">
        <v>44603.25</v>
      </c>
      <c r="BX12" s="169">
        <v>0.33</v>
      </c>
      <c r="BY12" s="168">
        <v>185450</v>
      </c>
      <c r="CA12" s="103">
        <v>180800</v>
      </c>
      <c r="CB12" s="103">
        <v>390500</v>
      </c>
      <c r="CC12" s="103">
        <v>43482.5</v>
      </c>
      <c r="CD12" s="106">
        <v>0.33</v>
      </c>
      <c r="CE12" s="103">
        <v>180800</v>
      </c>
      <c r="CF12" s="83"/>
      <c r="CG12" s="103">
        <v>176500</v>
      </c>
      <c r="CH12" s="103">
        <v>381250</v>
      </c>
      <c r="CI12" s="103">
        <v>42449</v>
      </c>
      <c r="CJ12" s="106">
        <v>0.33</v>
      </c>
      <c r="CK12" s="103">
        <v>176500</v>
      </c>
      <c r="CM12" s="103">
        <v>84450</v>
      </c>
      <c r="CN12" s="103">
        <v>87700</v>
      </c>
      <c r="CO12" s="103">
        <v>16716.25</v>
      </c>
      <c r="CP12" s="106">
        <v>0.3</v>
      </c>
      <c r="CQ12" s="103">
        <v>84450</v>
      </c>
      <c r="CS12" s="103">
        <v>84450</v>
      </c>
      <c r="CT12" s="103">
        <v>87700</v>
      </c>
      <c r="CU12" s="103">
        <v>16716.25</v>
      </c>
      <c r="CV12" s="106">
        <v>0.3</v>
      </c>
      <c r="CW12" s="103">
        <v>84450</v>
      </c>
      <c r="CY12" s="103">
        <v>173600</v>
      </c>
      <c r="CZ12" s="103">
        <v>375000</v>
      </c>
      <c r="DA12" s="103">
        <v>41754.1</v>
      </c>
      <c r="DB12" s="106">
        <v>0.33</v>
      </c>
      <c r="DC12" s="103">
        <v>173600</v>
      </c>
      <c r="DD12" s="92"/>
      <c r="DE12" s="107">
        <v>173600</v>
      </c>
      <c r="DF12" s="107">
        <v>375000</v>
      </c>
      <c r="DG12" s="103">
        <v>41754</v>
      </c>
      <c r="DH12" s="106">
        <v>0.33</v>
      </c>
      <c r="DI12" s="107">
        <v>173600</v>
      </c>
      <c r="DJ12"/>
      <c r="DK12" s="103">
        <v>166500</v>
      </c>
      <c r="DL12" s="103">
        <v>359650</v>
      </c>
      <c r="DM12" s="103">
        <v>40052.25</v>
      </c>
      <c r="DN12" s="106">
        <v>0.33</v>
      </c>
      <c r="DO12" s="103">
        <v>166500</v>
      </c>
      <c r="DQ12" s="103">
        <v>162800</v>
      </c>
      <c r="DR12" s="103">
        <v>351650</v>
      </c>
      <c r="DS12" s="103">
        <v>39148.75</v>
      </c>
      <c r="DT12" s="106">
        <v>0.33</v>
      </c>
      <c r="DU12" s="103">
        <v>162800</v>
      </c>
    </row>
    <row r="13" spans="1:125" ht="25.5" x14ac:dyDescent="0.2">
      <c r="A13" s="168">
        <v>220300</v>
      </c>
      <c r="B13" s="168">
        <f t="shared" si="0"/>
        <v>544250</v>
      </c>
      <c r="C13" s="168">
        <v>49335.5</v>
      </c>
      <c r="D13" s="169">
        <v>0.35</v>
      </c>
      <c r="E13" s="168">
        <f t="shared" si="4"/>
        <v>220300</v>
      </c>
      <c r="F13" s="292"/>
      <c r="G13" s="168">
        <v>114450</v>
      </c>
      <c r="H13" s="168">
        <f t="shared" si="1"/>
        <v>276425</v>
      </c>
      <c r="I13" s="168">
        <v>24667.75</v>
      </c>
      <c r="J13" s="169">
        <v>0.35</v>
      </c>
      <c r="K13" s="168">
        <f t="shared" si="5"/>
        <v>114450</v>
      </c>
      <c r="M13" s="168">
        <v>213375</v>
      </c>
      <c r="N13" s="168">
        <f t="shared" si="2"/>
        <v>527550</v>
      </c>
      <c r="O13" s="168">
        <v>47843</v>
      </c>
      <c r="P13" s="169">
        <v>0.35</v>
      </c>
      <c r="Q13" s="168">
        <f t="shared" si="6"/>
        <v>213375</v>
      </c>
      <c r="R13" s="292"/>
      <c r="S13" s="168">
        <v>110988</v>
      </c>
      <c r="T13" s="168">
        <f t="shared" si="3"/>
        <v>268075</v>
      </c>
      <c r="U13" s="168">
        <v>23921.5</v>
      </c>
      <c r="V13" s="169">
        <v>0.35</v>
      </c>
      <c r="W13" s="168">
        <f t="shared" si="7"/>
        <v>110988</v>
      </c>
      <c r="Y13" s="168">
        <v>211150</v>
      </c>
      <c r="Z13" s="168">
        <v>522200</v>
      </c>
      <c r="AA13" s="168">
        <v>47367.5</v>
      </c>
      <c r="AB13" s="169">
        <v>0.35</v>
      </c>
      <c r="AC13" s="168">
        <v>211150</v>
      </c>
      <c r="AD13" s="292"/>
      <c r="AE13" s="168">
        <v>109875</v>
      </c>
      <c r="AF13" s="168">
        <v>265400</v>
      </c>
      <c r="AG13" s="168">
        <v>23683.75</v>
      </c>
      <c r="AH13" s="169">
        <v>0.35</v>
      </c>
      <c r="AI13" s="168">
        <v>109875</v>
      </c>
      <c r="AK13" s="168">
        <v>207900</v>
      </c>
      <c r="AL13" s="168">
        <v>514100</v>
      </c>
      <c r="AM13" s="168">
        <v>46628.5</v>
      </c>
      <c r="AN13" s="169">
        <v>0.35</v>
      </c>
      <c r="AO13" s="168">
        <v>207900</v>
      </c>
      <c r="AQ13" s="168">
        <v>203700</v>
      </c>
      <c r="AR13" s="168">
        <v>503700</v>
      </c>
      <c r="AS13" s="168">
        <v>45689.5</v>
      </c>
      <c r="AT13" s="169">
        <v>0.35</v>
      </c>
      <c r="AU13" s="168">
        <v>203700</v>
      </c>
      <c r="AW13" s="168">
        <v>419000</v>
      </c>
      <c r="AX13" s="168">
        <v>420700</v>
      </c>
      <c r="AY13" s="168">
        <v>120910.25</v>
      </c>
      <c r="AZ13" s="169">
        <v>0.35</v>
      </c>
      <c r="BA13" s="168">
        <v>419000</v>
      </c>
      <c r="BC13" s="168">
        <v>415600</v>
      </c>
      <c r="BD13" s="168">
        <v>417300</v>
      </c>
      <c r="BE13" s="168">
        <v>119934.75</v>
      </c>
      <c r="BF13" s="169">
        <v>0.35</v>
      </c>
      <c r="BG13" s="168">
        <v>415600</v>
      </c>
      <c r="BI13" s="168">
        <v>413800</v>
      </c>
      <c r="BJ13" s="168">
        <v>415500</v>
      </c>
      <c r="BK13" s="168">
        <v>119401.25</v>
      </c>
      <c r="BL13" s="169">
        <v>0.35</v>
      </c>
      <c r="BM13" s="168">
        <v>413800</v>
      </c>
      <c r="BO13" s="168">
        <v>407350</v>
      </c>
      <c r="BP13" s="168">
        <v>409000</v>
      </c>
      <c r="BQ13" s="168">
        <v>117541.25</v>
      </c>
      <c r="BR13" s="169">
        <v>0.35</v>
      </c>
      <c r="BS13" s="168">
        <v>407350</v>
      </c>
      <c r="BU13" s="168">
        <v>400550</v>
      </c>
      <c r="BV13" s="168">
        <v>402200</v>
      </c>
      <c r="BW13" s="168">
        <v>115586.25</v>
      </c>
      <c r="BX13" s="169">
        <v>0.35</v>
      </c>
      <c r="BY13" s="168">
        <v>400550</v>
      </c>
      <c r="CA13" s="103">
        <v>390500</v>
      </c>
      <c r="CB13" s="103" t="s">
        <v>1057</v>
      </c>
      <c r="CC13" s="103">
        <v>112683.5</v>
      </c>
      <c r="CD13" s="106">
        <v>0.35</v>
      </c>
      <c r="CE13" s="103">
        <v>390500</v>
      </c>
      <c r="CF13" s="83"/>
      <c r="CG13" s="103">
        <v>381250</v>
      </c>
      <c r="CH13" s="103" t="s">
        <v>13</v>
      </c>
      <c r="CI13" s="103">
        <v>110016.5</v>
      </c>
      <c r="CJ13" s="106">
        <v>0.35</v>
      </c>
      <c r="CK13" s="103">
        <v>381250</v>
      </c>
      <c r="CM13" s="103">
        <v>87700</v>
      </c>
      <c r="CN13" s="103">
        <v>173900</v>
      </c>
      <c r="CO13" s="103">
        <v>17691.25</v>
      </c>
      <c r="CP13" s="106">
        <v>0.28000000000000003</v>
      </c>
      <c r="CQ13" s="103">
        <v>87700</v>
      </c>
      <c r="CS13" s="103">
        <v>87700</v>
      </c>
      <c r="CT13" s="103">
        <v>173900</v>
      </c>
      <c r="CU13" s="103">
        <v>17691.25</v>
      </c>
      <c r="CV13" s="106">
        <v>0.28000000000000003</v>
      </c>
      <c r="CW13" s="103">
        <v>87700</v>
      </c>
      <c r="CY13" s="103">
        <v>375000</v>
      </c>
      <c r="CZ13" s="103" t="s">
        <v>13</v>
      </c>
      <c r="DA13" s="103">
        <v>108216.1</v>
      </c>
      <c r="DB13" s="106">
        <v>0.35</v>
      </c>
      <c r="DC13" s="103">
        <v>375000</v>
      </c>
      <c r="DD13" s="92"/>
      <c r="DE13" s="107">
        <v>375000</v>
      </c>
      <c r="DF13" s="105" t="s">
        <v>13</v>
      </c>
      <c r="DG13" s="103">
        <v>108216</v>
      </c>
      <c r="DH13" s="106">
        <v>0.35</v>
      </c>
      <c r="DI13" s="107">
        <v>375000</v>
      </c>
      <c r="DJ13"/>
      <c r="DK13" s="103">
        <v>359650</v>
      </c>
      <c r="DL13" s="103" t="s">
        <v>13</v>
      </c>
      <c r="DM13" s="103">
        <v>103791.75</v>
      </c>
      <c r="DN13" s="106">
        <v>0.35</v>
      </c>
      <c r="DO13" s="103">
        <v>359650</v>
      </c>
      <c r="DQ13" s="103">
        <v>351650</v>
      </c>
      <c r="DR13" s="103" t="s">
        <v>13</v>
      </c>
      <c r="DS13" s="103">
        <v>101469.25</v>
      </c>
      <c r="DT13" s="106">
        <v>0.35</v>
      </c>
      <c r="DU13" s="103">
        <v>351650</v>
      </c>
    </row>
    <row r="14" spans="1:125" x14ac:dyDescent="0.2">
      <c r="A14" s="168">
        <v>544250</v>
      </c>
      <c r="B14" s="168" t="s">
        <v>1057</v>
      </c>
      <c r="C14" s="168">
        <v>162718</v>
      </c>
      <c r="D14" s="169">
        <v>0.37</v>
      </c>
      <c r="E14" s="168">
        <f t="shared" si="4"/>
        <v>544250</v>
      </c>
      <c r="F14" s="292"/>
      <c r="G14" s="168">
        <v>276425</v>
      </c>
      <c r="H14" s="168" t="s">
        <v>1057</v>
      </c>
      <c r="I14" s="168">
        <v>81359</v>
      </c>
      <c r="J14" s="169">
        <v>0.37</v>
      </c>
      <c r="K14" s="168">
        <f t="shared" si="5"/>
        <v>276425</v>
      </c>
      <c r="M14" s="168">
        <v>527550</v>
      </c>
      <c r="N14" s="168" t="s">
        <v>1057</v>
      </c>
      <c r="O14" s="168">
        <v>157804.25</v>
      </c>
      <c r="P14" s="169">
        <v>0.37</v>
      </c>
      <c r="Q14" s="168">
        <f t="shared" si="6"/>
        <v>527550</v>
      </c>
      <c r="R14" s="292"/>
      <c r="S14" s="168">
        <v>268075</v>
      </c>
      <c r="T14" s="168" t="s">
        <v>1057</v>
      </c>
      <c r="U14" s="168">
        <v>78902.13</v>
      </c>
      <c r="V14" s="169">
        <v>0.37</v>
      </c>
      <c r="W14" s="168">
        <f t="shared" si="7"/>
        <v>268075</v>
      </c>
      <c r="Y14" s="168">
        <v>522200</v>
      </c>
      <c r="Z14" s="168" t="s">
        <v>1057</v>
      </c>
      <c r="AA14" s="168">
        <v>156235</v>
      </c>
      <c r="AB14" s="169">
        <v>0.37</v>
      </c>
      <c r="AC14" s="168">
        <v>522200</v>
      </c>
      <c r="AD14" s="292"/>
      <c r="AE14" s="168">
        <v>265400</v>
      </c>
      <c r="AF14" s="168" t="s">
        <v>1057</v>
      </c>
      <c r="AG14" s="168">
        <v>78117.5</v>
      </c>
      <c r="AH14" s="169">
        <v>0.37</v>
      </c>
      <c r="AI14" s="168">
        <v>265400</v>
      </c>
      <c r="AK14" s="168">
        <v>514100</v>
      </c>
      <c r="AL14" s="168" t="s">
        <v>1057</v>
      </c>
      <c r="AM14" s="168">
        <v>153798.5</v>
      </c>
      <c r="AN14" s="169">
        <v>0.37</v>
      </c>
      <c r="AO14" s="168">
        <v>514100</v>
      </c>
      <c r="AQ14" s="168">
        <v>503700</v>
      </c>
      <c r="AR14" s="168" t="s">
        <v>1057</v>
      </c>
      <c r="AS14" s="168">
        <v>150689.5</v>
      </c>
      <c r="AT14" s="169">
        <v>0.37</v>
      </c>
      <c r="AU14" s="168">
        <v>503700</v>
      </c>
      <c r="AW14" s="168">
        <v>420700</v>
      </c>
      <c r="AX14" s="168" t="s">
        <v>1057</v>
      </c>
      <c r="AY14" s="168">
        <v>121505.25</v>
      </c>
      <c r="AZ14" s="169">
        <v>0.39600000000000002</v>
      </c>
      <c r="BA14" s="168">
        <v>420700</v>
      </c>
      <c r="BC14" s="168">
        <v>417300</v>
      </c>
      <c r="BD14" s="168" t="s">
        <v>1057</v>
      </c>
      <c r="BE14" s="168">
        <v>120529.75</v>
      </c>
      <c r="BF14" s="169">
        <v>0.39600000000000002</v>
      </c>
      <c r="BG14" s="168">
        <v>417300</v>
      </c>
      <c r="BI14" s="168">
        <v>415500</v>
      </c>
      <c r="BJ14" s="168" t="s">
        <v>1057</v>
      </c>
      <c r="BK14" s="168">
        <v>119996.25</v>
      </c>
      <c r="BL14" s="169">
        <v>0.39600000000000002</v>
      </c>
      <c r="BM14" s="168">
        <v>415500</v>
      </c>
      <c r="BO14" s="168">
        <v>409000</v>
      </c>
      <c r="BP14" s="168" t="s">
        <v>1057</v>
      </c>
      <c r="BQ14" s="168">
        <v>118118.75</v>
      </c>
      <c r="BR14" s="169">
        <v>0.39600000000000002</v>
      </c>
      <c r="BS14" s="168">
        <v>409000</v>
      </c>
      <c r="BU14" s="168">
        <v>402200</v>
      </c>
      <c r="BV14" s="168" t="s">
        <v>1057</v>
      </c>
      <c r="BW14" s="168">
        <v>116163.75</v>
      </c>
      <c r="BX14" s="169">
        <v>0.39600000000000002</v>
      </c>
      <c r="BY14" s="168">
        <v>402200</v>
      </c>
      <c r="CA14" s="103">
        <v>0</v>
      </c>
      <c r="CB14" s="103">
        <v>0</v>
      </c>
      <c r="CC14" s="103">
        <v>0</v>
      </c>
      <c r="CD14" s="106">
        <v>0</v>
      </c>
      <c r="CE14" s="103">
        <v>0</v>
      </c>
      <c r="CF14" s="83"/>
      <c r="CG14" s="103">
        <v>0</v>
      </c>
      <c r="CH14" s="103">
        <v>0</v>
      </c>
      <c r="CI14" s="103">
        <v>0</v>
      </c>
      <c r="CJ14" s="106">
        <v>0</v>
      </c>
      <c r="CK14" s="103">
        <v>0</v>
      </c>
      <c r="CM14" s="103">
        <v>173900</v>
      </c>
      <c r="CN14" s="103">
        <v>375700</v>
      </c>
      <c r="CO14" s="103">
        <v>41827.25</v>
      </c>
      <c r="CP14" s="106">
        <v>0.33</v>
      </c>
      <c r="CQ14" s="103">
        <v>173900</v>
      </c>
      <c r="CS14" s="103">
        <v>173900</v>
      </c>
      <c r="CT14" s="103">
        <v>375700</v>
      </c>
      <c r="CU14" s="103">
        <v>41827.25</v>
      </c>
      <c r="CV14" s="106">
        <v>0.33</v>
      </c>
      <c r="CW14" s="103">
        <v>173900</v>
      </c>
      <c r="DC14" s="92"/>
      <c r="DD14" s="92"/>
      <c r="DG14"/>
      <c r="DH14"/>
      <c r="DI14"/>
      <c r="DJ14"/>
      <c r="DK14" s="92"/>
      <c r="DL14" s="92"/>
      <c r="DM14" s="92"/>
      <c r="DN14" s="92"/>
      <c r="DO14" s="92"/>
      <c r="DQ14" s="92"/>
      <c r="DR14" s="92"/>
      <c r="DS14" s="92"/>
      <c r="DT14" s="92"/>
      <c r="DU14" s="92"/>
    </row>
    <row r="15" spans="1:125"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F15" s="83"/>
      <c r="CG15" s="103">
        <v>0</v>
      </c>
      <c r="CH15" s="103">
        <v>0</v>
      </c>
      <c r="CI15" s="103">
        <v>0</v>
      </c>
      <c r="CJ15" s="106">
        <v>0</v>
      </c>
      <c r="CK15" s="103">
        <v>0</v>
      </c>
      <c r="CM15" s="103">
        <v>375700</v>
      </c>
      <c r="CN15" s="103" t="s">
        <v>13</v>
      </c>
      <c r="CO15" s="103">
        <v>108421.25</v>
      </c>
      <c r="CP15" s="106">
        <v>0.35</v>
      </c>
      <c r="CQ15" s="103">
        <v>375700</v>
      </c>
      <c r="CS15" s="103">
        <v>375700</v>
      </c>
      <c r="CT15" s="103" t="s">
        <v>13</v>
      </c>
      <c r="CU15" s="103">
        <v>108421.25</v>
      </c>
      <c r="CV15" s="106">
        <v>0.35</v>
      </c>
      <c r="CW15" s="103">
        <v>375700</v>
      </c>
      <c r="CY15" s="736" t="s">
        <v>1055</v>
      </c>
      <c r="CZ15" s="736"/>
      <c r="DA15" s="736"/>
      <c r="DB15" s="736"/>
      <c r="DC15" s="736"/>
      <c r="DD15" s="92"/>
      <c r="DE15" s="108" t="s">
        <v>1055</v>
      </c>
      <c r="DG15"/>
      <c r="DH15"/>
      <c r="DI15"/>
      <c r="DJ15"/>
      <c r="DK15" s="98" t="s">
        <v>1055</v>
      </c>
      <c r="DL15" s="92"/>
      <c r="DM15" s="92"/>
      <c r="DN15" s="92"/>
      <c r="DO15" s="92"/>
      <c r="DQ15" s="98" t="s">
        <v>1055</v>
      </c>
      <c r="DR15" s="92"/>
      <c r="DS15" s="92"/>
      <c r="DT15" s="92"/>
      <c r="DU15" s="92"/>
    </row>
    <row r="16" spans="1:125"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Q16" s="92"/>
      <c r="AR16" s="92"/>
      <c r="AS16" s="92"/>
      <c r="AT16" s="92"/>
      <c r="AU16" s="92"/>
      <c r="AW16" s="92"/>
      <c r="AX16" s="92"/>
      <c r="AY16" s="92"/>
      <c r="AZ16" s="92"/>
      <c r="BA16" s="92"/>
      <c r="BC16" s="92"/>
      <c r="BD16" s="92"/>
      <c r="BE16" s="92"/>
      <c r="BF16" s="92"/>
      <c r="BG16" s="92"/>
      <c r="BI16" s="92"/>
      <c r="BJ16" s="92"/>
      <c r="BK16" s="92"/>
      <c r="BL16" s="92"/>
      <c r="BM16" s="92"/>
      <c r="BO16" s="92"/>
      <c r="BP16" s="92"/>
      <c r="BQ16" s="92"/>
      <c r="BR16" s="92"/>
      <c r="BS16" s="92"/>
      <c r="BU16" s="92"/>
      <c r="BV16" s="92"/>
      <c r="BW16" s="92"/>
      <c r="BX16" s="92"/>
      <c r="BY16" s="92"/>
      <c r="CF16" s="83"/>
      <c r="DC16" s="92"/>
      <c r="DD16" s="92"/>
      <c r="DG16"/>
      <c r="DH16"/>
      <c r="DI16"/>
      <c r="DJ16"/>
      <c r="DK16" s="92"/>
      <c r="DL16" s="92"/>
      <c r="DM16" s="92"/>
      <c r="DN16" s="92"/>
      <c r="DO16" s="92"/>
      <c r="DQ16" s="92"/>
      <c r="DR16" s="92"/>
      <c r="DS16" s="92"/>
      <c r="DT16" s="92"/>
      <c r="DU16" s="92"/>
    </row>
    <row r="17" spans="1:125" ht="17.25" x14ac:dyDescent="0.25">
      <c r="A17" s="736" t="s">
        <v>1909</v>
      </c>
      <c r="B17" s="736"/>
      <c r="C17" s="736"/>
      <c r="D17" s="736"/>
      <c r="E17" s="736"/>
      <c r="F17" s="452"/>
      <c r="G17" s="736" t="s">
        <v>1912</v>
      </c>
      <c r="H17" s="736"/>
      <c r="I17" s="736"/>
      <c r="J17" s="736"/>
      <c r="K17" s="736"/>
      <c r="M17" s="736" t="s">
        <v>1909</v>
      </c>
      <c r="N17" s="736"/>
      <c r="O17" s="736"/>
      <c r="P17" s="736"/>
      <c r="Q17" s="736"/>
      <c r="R17" s="452"/>
      <c r="S17" s="736" t="s">
        <v>1912</v>
      </c>
      <c r="T17" s="736"/>
      <c r="U17" s="736"/>
      <c r="V17" s="736"/>
      <c r="W17" s="736"/>
      <c r="Y17" s="736" t="s">
        <v>1909</v>
      </c>
      <c r="Z17" s="736"/>
      <c r="AA17" s="736"/>
      <c r="AB17" s="736"/>
      <c r="AC17" s="736"/>
      <c r="AD17" s="452"/>
      <c r="AE17" s="736" t="s">
        <v>1912</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F17" s="83"/>
      <c r="CG17" s="736" t="s">
        <v>1055</v>
      </c>
      <c r="CH17" s="736"/>
      <c r="CI17" s="736"/>
      <c r="CJ17" s="736"/>
      <c r="CK17" s="736"/>
      <c r="CM17" s="736" t="s">
        <v>1055</v>
      </c>
      <c r="CN17" s="736"/>
      <c r="CO17" s="736"/>
      <c r="CP17" s="736"/>
      <c r="CQ17" s="736"/>
      <c r="CS17" s="736" t="s">
        <v>1055</v>
      </c>
      <c r="CT17" s="736"/>
      <c r="CU17" s="736"/>
      <c r="CV17" s="736"/>
      <c r="CW17" s="736"/>
      <c r="CY17" s="739" t="s">
        <v>1046</v>
      </c>
      <c r="CZ17" s="740"/>
      <c r="DA17" s="109"/>
      <c r="DB17" s="110"/>
      <c r="DC17" s="92"/>
      <c r="DD17" s="92"/>
      <c r="DE17" s="743" t="s">
        <v>1046</v>
      </c>
      <c r="DF17" s="744"/>
      <c r="DG17" s="747"/>
      <c r="DH17" s="748"/>
      <c r="DI17"/>
      <c r="DJ17"/>
      <c r="DK17" s="739" t="s">
        <v>1046</v>
      </c>
      <c r="DL17" s="740"/>
      <c r="DM17" s="741"/>
      <c r="DN17" s="742"/>
      <c r="DO17" s="92"/>
      <c r="DQ17" s="739" t="s">
        <v>1046</v>
      </c>
      <c r="DR17" s="740"/>
      <c r="DS17" s="741"/>
      <c r="DT17" s="742"/>
      <c r="DU17" s="92"/>
    </row>
    <row r="18" spans="1:125"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Q18" s="92"/>
      <c r="AR18" s="92"/>
      <c r="AS18" s="92"/>
      <c r="AT18" s="92"/>
      <c r="AU18" s="92"/>
      <c r="AW18" s="92"/>
      <c r="AX18" s="92"/>
      <c r="AY18" s="92"/>
      <c r="AZ18" s="92"/>
      <c r="BA18" s="92"/>
      <c r="BC18" s="92"/>
      <c r="BD18" s="92"/>
      <c r="BE18" s="92"/>
      <c r="BF18" s="92"/>
      <c r="BG18" s="92"/>
      <c r="BI18" s="92"/>
      <c r="BJ18" s="92"/>
      <c r="BK18" s="92"/>
      <c r="BL18" s="92"/>
      <c r="BM18" s="92"/>
      <c r="BO18" s="92"/>
      <c r="BP18" s="92"/>
      <c r="BQ18" s="92"/>
      <c r="BR18" s="92"/>
      <c r="BS18" s="92"/>
      <c r="BU18" s="92"/>
      <c r="BV18" s="92"/>
      <c r="BW18" s="92"/>
      <c r="BX18" s="92"/>
      <c r="BY18" s="92"/>
      <c r="CF18" s="83"/>
      <c r="CY18" s="101" t="s">
        <v>1047</v>
      </c>
      <c r="CZ18" s="101" t="s">
        <v>1048</v>
      </c>
      <c r="DA18" s="101" t="s">
        <v>1049</v>
      </c>
      <c r="DB18" s="101" t="s">
        <v>1050</v>
      </c>
      <c r="DC18" s="101" t="s">
        <v>1051</v>
      </c>
      <c r="DD18" s="92"/>
      <c r="DE18" s="102" t="s">
        <v>1047</v>
      </c>
      <c r="DF18" s="102" t="s">
        <v>1048</v>
      </c>
      <c r="DG18" s="102" t="s">
        <v>1052</v>
      </c>
      <c r="DH18" s="101" t="s">
        <v>1050</v>
      </c>
      <c r="DI18" s="101" t="s">
        <v>1051</v>
      </c>
      <c r="DJ18"/>
      <c r="DK18" s="101" t="s">
        <v>1047</v>
      </c>
      <c r="DL18" s="101" t="s">
        <v>1048</v>
      </c>
      <c r="DM18" s="101" t="s">
        <v>1049</v>
      </c>
      <c r="DN18" s="101" t="s">
        <v>1050</v>
      </c>
      <c r="DO18" s="101" t="s">
        <v>1051</v>
      </c>
      <c r="DQ18" s="101" t="s">
        <v>1047</v>
      </c>
      <c r="DR18" s="101" t="s">
        <v>1048</v>
      </c>
      <c r="DS18" s="101" t="s">
        <v>1049</v>
      </c>
      <c r="DT18" s="101" t="s">
        <v>1050</v>
      </c>
      <c r="DU18" s="101" t="s">
        <v>1051</v>
      </c>
    </row>
    <row r="19" spans="1:125"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F19" s="83"/>
      <c r="CG19" s="739" t="s">
        <v>1046</v>
      </c>
      <c r="CH19" s="740"/>
      <c r="CI19" s="109"/>
      <c r="CJ19" s="110"/>
      <c r="CM19" s="739" t="s">
        <v>1046</v>
      </c>
      <c r="CN19" s="740"/>
      <c r="CO19" s="109"/>
      <c r="CP19" s="110"/>
      <c r="CS19" s="739" t="s">
        <v>1046</v>
      </c>
      <c r="CT19" s="740"/>
      <c r="CU19" s="109"/>
      <c r="CV19" s="110"/>
      <c r="CY19" s="103">
        <v>0</v>
      </c>
      <c r="CZ19" s="103">
        <v>15750</v>
      </c>
      <c r="DA19" s="103">
        <v>0</v>
      </c>
      <c r="DB19" s="103">
        <v>0</v>
      </c>
      <c r="DC19" s="103" t="s">
        <v>1056</v>
      </c>
      <c r="DD19" s="92"/>
      <c r="DE19" s="104">
        <v>0</v>
      </c>
      <c r="DF19" s="104">
        <v>8000</v>
      </c>
      <c r="DG19" s="103">
        <v>0</v>
      </c>
      <c r="DH19" s="103">
        <v>0</v>
      </c>
      <c r="DI19" s="103" t="s">
        <v>1056</v>
      </c>
      <c r="DJ19"/>
      <c r="DK19" s="103">
        <v>0</v>
      </c>
      <c r="DL19" s="103">
        <v>8000</v>
      </c>
      <c r="DM19" s="103">
        <v>0</v>
      </c>
      <c r="DN19" s="103">
        <v>0</v>
      </c>
      <c r="DO19" s="103" t="s">
        <v>1056</v>
      </c>
      <c r="DQ19" s="103">
        <v>0</v>
      </c>
      <c r="DR19" s="103">
        <v>8000</v>
      </c>
      <c r="DS19" s="103">
        <v>0</v>
      </c>
      <c r="DT19" s="103">
        <v>0</v>
      </c>
      <c r="DU19" s="103" t="s">
        <v>1056</v>
      </c>
    </row>
    <row r="20" spans="1:125"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F20" s="83"/>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3">
        <v>15750</v>
      </c>
      <c r="CZ20" s="103">
        <v>24450</v>
      </c>
      <c r="DA20" s="103">
        <v>0</v>
      </c>
      <c r="DB20" s="106">
        <v>0.1</v>
      </c>
      <c r="DC20" s="103">
        <v>15750</v>
      </c>
      <c r="DD20" s="92"/>
      <c r="DE20" s="107">
        <v>8000</v>
      </c>
      <c r="DF20" s="107">
        <v>23950</v>
      </c>
      <c r="DG20" s="103">
        <v>0</v>
      </c>
      <c r="DH20" s="106">
        <v>0.1</v>
      </c>
      <c r="DI20" s="107">
        <v>8000</v>
      </c>
      <c r="DJ20"/>
      <c r="DK20" s="103">
        <v>8000</v>
      </c>
      <c r="DL20" s="103">
        <v>23550</v>
      </c>
      <c r="DM20" s="103">
        <v>0</v>
      </c>
      <c r="DN20" s="106">
        <v>0.1</v>
      </c>
      <c r="DO20" s="103">
        <v>8000</v>
      </c>
      <c r="DQ20" s="103">
        <v>8000</v>
      </c>
      <c r="DR20" s="103">
        <v>23350</v>
      </c>
      <c r="DS20" s="103">
        <v>0</v>
      </c>
      <c r="DT20" s="106">
        <v>0.1</v>
      </c>
      <c r="DU20" s="103">
        <v>8000</v>
      </c>
    </row>
    <row r="21" spans="1:125" x14ac:dyDescent="0.2">
      <c r="A21" s="168">
        <v>0</v>
      </c>
      <c r="B21" s="168">
        <f t="shared" ref="B21:B27" si="8">A22</f>
        <v>13000</v>
      </c>
      <c r="C21" s="168">
        <v>0</v>
      </c>
      <c r="D21" s="168">
        <v>0</v>
      </c>
      <c r="E21" s="168">
        <v>0</v>
      </c>
      <c r="F21" s="292"/>
      <c r="G21" s="168">
        <v>0</v>
      </c>
      <c r="H21" s="168">
        <f t="shared" ref="H21:H27" si="9">G22</f>
        <v>12950</v>
      </c>
      <c r="I21" s="168">
        <v>0</v>
      </c>
      <c r="J21" s="168">
        <v>0</v>
      </c>
      <c r="K21" s="168">
        <v>0</v>
      </c>
      <c r="M21" s="168">
        <v>0</v>
      </c>
      <c r="N21" s="168">
        <f t="shared" ref="N21:N27" si="10">M22</f>
        <v>12200</v>
      </c>
      <c r="O21" s="168">
        <v>0</v>
      </c>
      <c r="P21" s="168">
        <v>0</v>
      </c>
      <c r="Q21" s="168">
        <v>0</v>
      </c>
      <c r="R21" s="292"/>
      <c r="S21" s="168">
        <v>0</v>
      </c>
      <c r="T21" s="168">
        <f t="shared" ref="T21:T27" si="11">S22</f>
        <v>12550</v>
      </c>
      <c r="U21" s="168">
        <v>0</v>
      </c>
      <c r="V21" s="168">
        <v>0</v>
      </c>
      <c r="W21" s="168">
        <v>0</v>
      </c>
      <c r="Y21" s="168">
        <v>0</v>
      </c>
      <c r="Z21" s="168">
        <v>11900</v>
      </c>
      <c r="AA21" s="168">
        <v>0</v>
      </c>
      <c r="AB21" s="168">
        <v>0</v>
      </c>
      <c r="AC21" s="168">
        <v>0</v>
      </c>
      <c r="AD21" s="292"/>
      <c r="AE21" s="168">
        <v>0</v>
      </c>
      <c r="AF21" s="168">
        <v>12400</v>
      </c>
      <c r="AG21" s="168">
        <v>0</v>
      </c>
      <c r="AH21" s="168">
        <v>0</v>
      </c>
      <c r="AI21" s="168">
        <v>0</v>
      </c>
      <c r="AK21" s="168">
        <v>0</v>
      </c>
      <c r="AL21" s="168">
        <v>11800</v>
      </c>
      <c r="AM21" s="168">
        <v>0</v>
      </c>
      <c r="AN21" s="168">
        <v>0</v>
      </c>
      <c r="AO21" s="168">
        <v>0</v>
      </c>
      <c r="AQ21" s="168">
        <v>0</v>
      </c>
      <c r="AR21" s="168">
        <v>11550</v>
      </c>
      <c r="AS21" s="168">
        <v>0</v>
      </c>
      <c r="AT21" s="168">
        <v>0</v>
      </c>
      <c r="AU21" s="168">
        <v>0</v>
      </c>
      <c r="AW21" s="168">
        <v>0</v>
      </c>
      <c r="AX21" s="168">
        <v>8650</v>
      </c>
      <c r="AY21" s="168">
        <v>0</v>
      </c>
      <c r="AZ21" s="168">
        <v>0</v>
      </c>
      <c r="BA21" s="168">
        <v>0</v>
      </c>
      <c r="BC21" s="168">
        <v>0</v>
      </c>
      <c r="BD21" s="168">
        <v>8550</v>
      </c>
      <c r="BE21" s="168">
        <v>0</v>
      </c>
      <c r="BF21" s="168">
        <v>0</v>
      </c>
      <c r="BG21" s="168">
        <v>0</v>
      </c>
      <c r="BI21" s="168">
        <v>0</v>
      </c>
      <c r="BJ21" s="168">
        <v>8600</v>
      </c>
      <c r="BK21" s="168">
        <v>0</v>
      </c>
      <c r="BL21" s="168">
        <v>0</v>
      </c>
      <c r="BM21" s="168">
        <v>0</v>
      </c>
      <c r="BO21" s="168">
        <v>0</v>
      </c>
      <c r="BP21" s="168">
        <v>8450</v>
      </c>
      <c r="BQ21" s="168">
        <v>0</v>
      </c>
      <c r="BR21" s="168">
        <v>0</v>
      </c>
      <c r="BS21" s="168">
        <v>0</v>
      </c>
      <c r="BU21" s="168">
        <v>0</v>
      </c>
      <c r="BV21" s="168">
        <v>8300</v>
      </c>
      <c r="BW21" s="168">
        <v>0</v>
      </c>
      <c r="BX21" s="168">
        <v>0</v>
      </c>
      <c r="BY21" s="168">
        <v>0</v>
      </c>
      <c r="CA21" s="103">
        <v>0</v>
      </c>
      <c r="CB21" s="103">
        <v>8100</v>
      </c>
      <c r="CC21" s="103">
        <v>0</v>
      </c>
      <c r="CD21" s="103">
        <v>0</v>
      </c>
      <c r="CE21" s="103">
        <v>0</v>
      </c>
      <c r="CF21" s="83"/>
      <c r="CG21" s="103">
        <v>0</v>
      </c>
      <c r="CH21" s="103">
        <v>7900</v>
      </c>
      <c r="CI21" s="103">
        <v>0</v>
      </c>
      <c r="CJ21" s="103">
        <v>0</v>
      </c>
      <c r="CK21" s="103" t="s">
        <v>1056</v>
      </c>
      <c r="CM21" s="103">
        <v>0</v>
      </c>
      <c r="CN21" s="103">
        <v>13750</v>
      </c>
      <c r="CO21" s="103">
        <v>0</v>
      </c>
      <c r="CP21" s="103">
        <v>0</v>
      </c>
      <c r="CQ21" s="103" t="s">
        <v>1056</v>
      </c>
      <c r="CS21" s="103">
        <v>0</v>
      </c>
      <c r="CT21" s="103">
        <v>13750</v>
      </c>
      <c r="CU21" s="103">
        <v>0</v>
      </c>
      <c r="CV21" s="103">
        <v>0</v>
      </c>
      <c r="CW21" s="103" t="s">
        <v>1056</v>
      </c>
      <c r="CY21" s="103">
        <v>24450</v>
      </c>
      <c r="CZ21" s="103">
        <v>75650</v>
      </c>
      <c r="DA21" s="103">
        <v>870</v>
      </c>
      <c r="DB21" s="106">
        <v>0.15</v>
      </c>
      <c r="DC21" s="103">
        <v>24450</v>
      </c>
      <c r="DD21" s="92"/>
      <c r="DE21" s="107">
        <v>23950</v>
      </c>
      <c r="DF21" s="107">
        <v>75650</v>
      </c>
      <c r="DG21" s="107">
        <v>1595</v>
      </c>
      <c r="DH21" s="106">
        <v>0.15</v>
      </c>
      <c r="DI21" s="107">
        <v>23950</v>
      </c>
      <c r="DJ21"/>
      <c r="DK21" s="103">
        <v>23550</v>
      </c>
      <c r="DL21" s="103">
        <v>72150</v>
      </c>
      <c r="DM21" s="103">
        <v>1555</v>
      </c>
      <c r="DN21" s="106">
        <v>0.15</v>
      </c>
      <c r="DO21" s="103">
        <v>23550</v>
      </c>
      <c r="DQ21" s="103">
        <v>23350</v>
      </c>
      <c r="DR21" s="103">
        <v>70700</v>
      </c>
      <c r="DS21" s="103">
        <v>1535</v>
      </c>
      <c r="DT21" s="106">
        <v>0.15</v>
      </c>
      <c r="DU21" s="103">
        <v>23350</v>
      </c>
    </row>
    <row r="22" spans="1:125" x14ac:dyDescent="0.2">
      <c r="A22" s="168">
        <v>13000</v>
      </c>
      <c r="B22" s="168">
        <f t="shared" si="8"/>
        <v>33550</v>
      </c>
      <c r="C22" s="168">
        <v>0</v>
      </c>
      <c r="D22" s="169">
        <v>0.1</v>
      </c>
      <c r="E22" s="168">
        <f t="shared" ref="E22:E28" si="12">A22</f>
        <v>13000</v>
      </c>
      <c r="F22" s="292"/>
      <c r="G22" s="168">
        <v>12950</v>
      </c>
      <c r="H22" s="168">
        <f t="shared" si="9"/>
        <v>23225</v>
      </c>
      <c r="I22" s="168">
        <v>0</v>
      </c>
      <c r="J22" s="169">
        <v>0.1</v>
      </c>
      <c r="K22" s="168">
        <f t="shared" ref="K22:K28" si="13">G22</f>
        <v>12950</v>
      </c>
      <c r="M22" s="168">
        <v>12200</v>
      </c>
      <c r="N22" s="168">
        <f t="shared" si="10"/>
        <v>32100</v>
      </c>
      <c r="O22" s="168">
        <v>0</v>
      </c>
      <c r="P22" s="169">
        <v>0.1</v>
      </c>
      <c r="Q22" s="168">
        <f t="shared" ref="Q22:Q28" si="14">M22</f>
        <v>12200</v>
      </c>
      <c r="R22" s="292"/>
      <c r="S22" s="168">
        <v>12550</v>
      </c>
      <c r="T22" s="168">
        <f t="shared" si="11"/>
        <v>22500</v>
      </c>
      <c r="U22" s="168">
        <v>0</v>
      </c>
      <c r="V22" s="169">
        <v>0.1</v>
      </c>
      <c r="W22" s="168">
        <f t="shared" ref="W22:W28" si="15">S22</f>
        <v>12550</v>
      </c>
      <c r="Y22" s="168">
        <v>11900</v>
      </c>
      <c r="Z22" s="168">
        <v>31650</v>
      </c>
      <c r="AA22" s="168">
        <v>0</v>
      </c>
      <c r="AB22" s="169">
        <v>0.1</v>
      </c>
      <c r="AC22" s="168">
        <v>11900</v>
      </c>
      <c r="AD22" s="292"/>
      <c r="AE22" s="168">
        <v>12400</v>
      </c>
      <c r="AF22" s="168">
        <v>22275</v>
      </c>
      <c r="AG22" s="168">
        <v>0</v>
      </c>
      <c r="AH22" s="169">
        <v>0.1</v>
      </c>
      <c r="AI22" s="168">
        <v>12400</v>
      </c>
      <c r="AK22" s="168">
        <v>11800</v>
      </c>
      <c r="AL22" s="168">
        <v>31200</v>
      </c>
      <c r="AM22" s="168">
        <v>0</v>
      </c>
      <c r="AN22" s="169">
        <v>0.1</v>
      </c>
      <c r="AO22" s="168">
        <v>11800</v>
      </c>
      <c r="AQ22" s="168">
        <v>11550</v>
      </c>
      <c r="AR22" s="168">
        <v>30600</v>
      </c>
      <c r="AS22" s="168">
        <v>0</v>
      </c>
      <c r="AT22" s="169">
        <v>0.1</v>
      </c>
      <c r="AU22" s="168">
        <v>11550</v>
      </c>
      <c r="AW22" s="168">
        <v>8650</v>
      </c>
      <c r="AX22" s="168">
        <v>27300</v>
      </c>
      <c r="AY22" s="168">
        <v>0</v>
      </c>
      <c r="AZ22" s="169">
        <v>0.1</v>
      </c>
      <c r="BA22" s="168">
        <v>8650</v>
      </c>
      <c r="BC22" s="168">
        <v>8550</v>
      </c>
      <c r="BD22" s="168">
        <v>27100</v>
      </c>
      <c r="BE22" s="168">
        <v>0</v>
      </c>
      <c r="BF22" s="169">
        <v>0.1</v>
      </c>
      <c r="BG22" s="168">
        <v>8550</v>
      </c>
      <c r="BI22" s="168">
        <v>8600</v>
      </c>
      <c r="BJ22" s="168">
        <v>27050</v>
      </c>
      <c r="BK22" s="168">
        <v>0</v>
      </c>
      <c r="BL22" s="169">
        <v>0.1</v>
      </c>
      <c r="BM22" s="168">
        <v>8600</v>
      </c>
      <c r="BO22" s="168">
        <v>8450</v>
      </c>
      <c r="BP22" s="168">
        <v>26600</v>
      </c>
      <c r="BQ22" s="168">
        <v>0</v>
      </c>
      <c r="BR22" s="169">
        <v>0.1</v>
      </c>
      <c r="BS22" s="168">
        <v>8450</v>
      </c>
      <c r="BU22" s="168">
        <v>8300</v>
      </c>
      <c r="BV22" s="168">
        <v>26150</v>
      </c>
      <c r="BW22" s="168">
        <v>0</v>
      </c>
      <c r="BX22" s="169">
        <v>0.1</v>
      </c>
      <c r="BY22" s="168">
        <v>8300</v>
      </c>
      <c r="CA22" s="103">
        <v>8100</v>
      </c>
      <c r="CB22" s="103">
        <v>25500</v>
      </c>
      <c r="CC22" s="103">
        <v>0</v>
      </c>
      <c r="CD22" s="106">
        <v>0.1</v>
      </c>
      <c r="CE22" s="103">
        <v>8100</v>
      </c>
      <c r="CF22" s="83"/>
      <c r="CG22" s="103">
        <v>7900</v>
      </c>
      <c r="CH22" s="103">
        <v>24900</v>
      </c>
      <c r="CI22" s="103">
        <v>0</v>
      </c>
      <c r="CJ22" s="106">
        <v>0.1</v>
      </c>
      <c r="CK22" s="103">
        <v>7900</v>
      </c>
      <c r="CM22" s="103">
        <v>13750</v>
      </c>
      <c r="CN22" s="103">
        <v>24500</v>
      </c>
      <c r="CO22" s="103">
        <v>0</v>
      </c>
      <c r="CP22" s="106">
        <v>0.1</v>
      </c>
      <c r="CQ22" s="103">
        <v>13750</v>
      </c>
      <c r="CS22" s="103">
        <v>13750</v>
      </c>
      <c r="CT22" s="103">
        <v>24500</v>
      </c>
      <c r="CU22" s="103">
        <v>0</v>
      </c>
      <c r="CV22" s="106">
        <v>0.1</v>
      </c>
      <c r="CW22" s="103">
        <v>13750</v>
      </c>
      <c r="CY22" s="103">
        <v>75650</v>
      </c>
      <c r="CZ22" s="103">
        <v>118130</v>
      </c>
      <c r="DA22" s="103">
        <v>8550</v>
      </c>
      <c r="DB22" s="106">
        <v>0.25</v>
      </c>
      <c r="DC22" s="103">
        <v>75650</v>
      </c>
      <c r="DD22" s="92"/>
      <c r="DE22" s="107">
        <v>75650</v>
      </c>
      <c r="DF22" s="107">
        <v>144800</v>
      </c>
      <c r="DG22" s="107">
        <v>9350</v>
      </c>
      <c r="DH22" s="106">
        <v>0.25</v>
      </c>
      <c r="DI22" s="107">
        <v>75650</v>
      </c>
      <c r="DJ22"/>
      <c r="DK22" s="103">
        <v>72150</v>
      </c>
      <c r="DL22" s="103">
        <v>137850</v>
      </c>
      <c r="DM22" s="103">
        <v>8845</v>
      </c>
      <c r="DN22" s="106">
        <v>0.25</v>
      </c>
      <c r="DO22" s="103">
        <v>72150</v>
      </c>
      <c r="DQ22" s="103">
        <v>70700</v>
      </c>
      <c r="DR22" s="103">
        <v>133800</v>
      </c>
      <c r="DS22" s="103">
        <v>8637.5</v>
      </c>
      <c r="DT22" s="106">
        <v>0.25</v>
      </c>
      <c r="DU22" s="103">
        <v>70700</v>
      </c>
    </row>
    <row r="23" spans="1:125" x14ac:dyDescent="0.2">
      <c r="A23" s="168">
        <v>33550</v>
      </c>
      <c r="B23" s="168">
        <f t="shared" si="8"/>
        <v>96550</v>
      </c>
      <c r="C23" s="168">
        <v>2055</v>
      </c>
      <c r="D23" s="169">
        <v>0.12</v>
      </c>
      <c r="E23" s="168">
        <f t="shared" si="12"/>
        <v>33550</v>
      </c>
      <c r="F23" s="292"/>
      <c r="G23" s="168">
        <v>23225</v>
      </c>
      <c r="H23" s="168">
        <f t="shared" si="9"/>
        <v>54725</v>
      </c>
      <c r="I23" s="168">
        <v>1027.5</v>
      </c>
      <c r="J23" s="169">
        <v>0.12</v>
      </c>
      <c r="K23" s="168">
        <f t="shared" si="13"/>
        <v>23225</v>
      </c>
      <c r="M23" s="168">
        <v>32100</v>
      </c>
      <c r="N23" s="168">
        <f t="shared" si="10"/>
        <v>93250</v>
      </c>
      <c r="O23" s="168">
        <v>1990</v>
      </c>
      <c r="P23" s="169">
        <v>0.12</v>
      </c>
      <c r="Q23" s="168">
        <f t="shared" si="14"/>
        <v>32100</v>
      </c>
      <c r="R23" s="292"/>
      <c r="S23" s="168">
        <v>22500</v>
      </c>
      <c r="T23" s="168">
        <f t="shared" si="11"/>
        <v>53075</v>
      </c>
      <c r="U23" s="168">
        <v>995</v>
      </c>
      <c r="V23" s="169">
        <v>0.12</v>
      </c>
      <c r="W23" s="168">
        <f t="shared" si="15"/>
        <v>22500</v>
      </c>
      <c r="Y23" s="168">
        <v>31650</v>
      </c>
      <c r="Z23" s="168">
        <v>92150</v>
      </c>
      <c r="AA23" s="168">
        <v>1975</v>
      </c>
      <c r="AB23" s="169">
        <v>0.12</v>
      </c>
      <c r="AC23" s="168">
        <v>31650</v>
      </c>
      <c r="AD23" s="292"/>
      <c r="AE23" s="168">
        <v>22275</v>
      </c>
      <c r="AF23" s="168">
        <v>52525</v>
      </c>
      <c r="AG23" s="168">
        <v>987.5</v>
      </c>
      <c r="AH23" s="169">
        <v>0.12</v>
      </c>
      <c r="AI23" s="168">
        <v>22275</v>
      </c>
      <c r="AK23" s="168">
        <v>31200</v>
      </c>
      <c r="AL23" s="168">
        <v>90750</v>
      </c>
      <c r="AM23" s="168">
        <v>1940</v>
      </c>
      <c r="AN23" s="169">
        <v>0.12</v>
      </c>
      <c r="AO23" s="168">
        <v>31200</v>
      </c>
      <c r="AQ23" s="168">
        <v>30600</v>
      </c>
      <c r="AR23" s="168">
        <v>88950</v>
      </c>
      <c r="AS23" s="168">
        <v>1905</v>
      </c>
      <c r="AT23" s="169">
        <v>0.12</v>
      </c>
      <c r="AU23" s="168">
        <v>30600</v>
      </c>
      <c r="AW23" s="168">
        <v>27300</v>
      </c>
      <c r="AX23" s="168">
        <v>84550</v>
      </c>
      <c r="AY23" s="168">
        <v>1865</v>
      </c>
      <c r="AZ23" s="169">
        <v>0.15</v>
      </c>
      <c r="BA23" s="168">
        <v>27300</v>
      </c>
      <c r="BC23" s="168">
        <v>27100</v>
      </c>
      <c r="BD23" s="168">
        <v>83850</v>
      </c>
      <c r="BE23" s="168">
        <v>1855</v>
      </c>
      <c r="BF23" s="169">
        <v>0.15</v>
      </c>
      <c r="BG23" s="168">
        <v>27100</v>
      </c>
      <c r="BI23" s="168">
        <v>27050</v>
      </c>
      <c r="BJ23" s="168">
        <v>83500</v>
      </c>
      <c r="BK23" s="168">
        <v>1845</v>
      </c>
      <c r="BL23" s="169">
        <v>0.15</v>
      </c>
      <c r="BM23" s="168">
        <v>27050</v>
      </c>
      <c r="BO23" s="168">
        <v>26600</v>
      </c>
      <c r="BP23" s="168">
        <v>82250</v>
      </c>
      <c r="BQ23" s="168">
        <v>1815</v>
      </c>
      <c r="BR23" s="169">
        <v>0.15</v>
      </c>
      <c r="BS23" s="168">
        <v>26600</v>
      </c>
      <c r="BU23" s="168">
        <v>26150</v>
      </c>
      <c r="BV23" s="168">
        <v>80800</v>
      </c>
      <c r="BW23" s="168">
        <v>1785</v>
      </c>
      <c r="BX23" s="169">
        <v>0.15</v>
      </c>
      <c r="BY23" s="168">
        <v>26150</v>
      </c>
      <c r="CA23" s="103">
        <v>25500</v>
      </c>
      <c r="CB23" s="103">
        <v>78800</v>
      </c>
      <c r="CC23" s="103">
        <v>1740</v>
      </c>
      <c r="CD23" s="106">
        <v>0.15</v>
      </c>
      <c r="CE23" s="103">
        <v>25500</v>
      </c>
      <c r="CF23" s="83"/>
      <c r="CG23" s="103">
        <v>24900</v>
      </c>
      <c r="CH23" s="103">
        <v>76900</v>
      </c>
      <c r="CI23" s="103">
        <v>1700</v>
      </c>
      <c r="CJ23" s="106">
        <v>0.15</v>
      </c>
      <c r="CK23" s="103">
        <v>24900</v>
      </c>
      <c r="CM23" s="103">
        <v>24500</v>
      </c>
      <c r="CN23" s="103">
        <v>75750</v>
      </c>
      <c r="CO23" s="103">
        <v>1075</v>
      </c>
      <c r="CP23" s="106">
        <v>0.15</v>
      </c>
      <c r="CQ23" s="103">
        <v>24500</v>
      </c>
      <c r="CS23" s="103">
        <v>24500</v>
      </c>
      <c r="CT23" s="103">
        <v>75750</v>
      </c>
      <c r="CU23" s="103">
        <v>1075</v>
      </c>
      <c r="CV23" s="106">
        <v>0.15</v>
      </c>
      <c r="CW23" s="103">
        <v>24500</v>
      </c>
      <c r="CY23" s="103">
        <v>118130</v>
      </c>
      <c r="CZ23" s="103">
        <v>216600</v>
      </c>
      <c r="DA23" s="103">
        <v>19170</v>
      </c>
      <c r="DB23" s="106">
        <v>0.28000000000000003</v>
      </c>
      <c r="DC23" s="103">
        <v>118130</v>
      </c>
      <c r="DD23" s="92"/>
      <c r="DE23" s="107">
        <v>144800</v>
      </c>
      <c r="DF23" s="107">
        <v>216600</v>
      </c>
      <c r="DG23" s="107">
        <v>26637.5</v>
      </c>
      <c r="DH23" s="106">
        <v>0.28000000000000003</v>
      </c>
      <c r="DI23" s="107">
        <v>144800</v>
      </c>
      <c r="DJ23"/>
      <c r="DK23" s="103">
        <v>137850</v>
      </c>
      <c r="DL23" s="103">
        <v>207700</v>
      </c>
      <c r="DM23" s="103">
        <v>25270</v>
      </c>
      <c r="DN23" s="106">
        <v>0.28000000000000003</v>
      </c>
      <c r="DO23" s="103">
        <v>137850</v>
      </c>
      <c r="DQ23" s="103">
        <v>133800</v>
      </c>
      <c r="DR23" s="103">
        <v>203150</v>
      </c>
      <c r="DS23" s="103">
        <v>24412.5</v>
      </c>
      <c r="DT23" s="106">
        <v>0.28000000000000003</v>
      </c>
      <c r="DU23" s="103">
        <v>133800</v>
      </c>
    </row>
    <row r="24" spans="1:125" x14ac:dyDescent="0.2">
      <c r="A24" s="168">
        <v>96550</v>
      </c>
      <c r="B24" s="168">
        <f t="shared" si="8"/>
        <v>191150</v>
      </c>
      <c r="C24" s="168">
        <v>9615</v>
      </c>
      <c r="D24" s="169">
        <v>0.22</v>
      </c>
      <c r="E24" s="168">
        <f t="shared" si="12"/>
        <v>96550</v>
      </c>
      <c r="F24" s="292"/>
      <c r="G24" s="168">
        <v>54725</v>
      </c>
      <c r="H24" s="168">
        <f t="shared" si="9"/>
        <v>102025</v>
      </c>
      <c r="I24" s="168">
        <v>4807.5</v>
      </c>
      <c r="J24" s="169">
        <v>0.22</v>
      </c>
      <c r="K24" s="168">
        <f t="shared" si="13"/>
        <v>54725</v>
      </c>
      <c r="M24" s="168">
        <v>93250</v>
      </c>
      <c r="N24" s="168">
        <f t="shared" si="10"/>
        <v>184950</v>
      </c>
      <c r="O24" s="168">
        <v>9328</v>
      </c>
      <c r="P24" s="169">
        <v>0.22</v>
      </c>
      <c r="Q24" s="168">
        <f t="shared" si="14"/>
        <v>93250</v>
      </c>
      <c r="R24" s="292"/>
      <c r="S24" s="168">
        <v>53075</v>
      </c>
      <c r="T24" s="168">
        <f t="shared" si="11"/>
        <v>98925</v>
      </c>
      <c r="U24" s="168">
        <v>4664</v>
      </c>
      <c r="V24" s="169">
        <v>0.22</v>
      </c>
      <c r="W24" s="168">
        <f t="shared" si="15"/>
        <v>53075</v>
      </c>
      <c r="Y24" s="168">
        <v>92150</v>
      </c>
      <c r="Z24" s="168">
        <v>182950</v>
      </c>
      <c r="AA24" s="168">
        <v>9235</v>
      </c>
      <c r="AB24" s="169">
        <v>0.22</v>
      </c>
      <c r="AC24" s="168">
        <v>92150</v>
      </c>
      <c r="AD24" s="292"/>
      <c r="AE24" s="168">
        <v>52525</v>
      </c>
      <c r="AF24" s="168">
        <v>97925</v>
      </c>
      <c r="AG24" s="168">
        <v>4617.5</v>
      </c>
      <c r="AH24" s="169">
        <v>0.22</v>
      </c>
      <c r="AI24" s="168">
        <v>52525</v>
      </c>
      <c r="AK24" s="168">
        <v>90750</v>
      </c>
      <c r="AL24" s="168">
        <v>180200</v>
      </c>
      <c r="AM24" s="168">
        <v>9086</v>
      </c>
      <c r="AN24" s="169">
        <v>0.22</v>
      </c>
      <c r="AO24" s="168">
        <v>90750</v>
      </c>
      <c r="AQ24" s="168">
        <v>88950</v>
      </c>
      <c r="AR24" s="168">
        <v>176550</v>
      </c>
      <c r="AS24" s="168">
        <v>8907</v>
      </c>
      <c r="AT24" s="169">
        <v>0.22</v>
      </c>
      <c r="AU24" s="168">
        <v>88950</v>
      </c>
      <c r="AW24" s="168">
        <v>84550</v>
      </c>
      <c r="AX24" s="168">
        <v>161750</v>
      </c>
      <c r="AY24" s="168">
        <v>10452.5</v>
      </c>
      <c r="AZ24" s="169">
        <v>0.25</v>
      </c>
      <c r="BA24" s="168">
        <v>84550</v>
      </c>
      <c r="BC24" s="168">
        <v>83850</v>
      </c>
      <c r="BD24" s="168">
        <v>160450</v>
      </c>
      <c r="BE24" s="168">
        <v>10367.5</v>
      </c>
      <c r="BF24" s="169">
        <v>0.25</v>
      </c>
      <c r="BG24" s="168">
        <v>83850</v>
      </c>
      <c r="BI24" s="168">
        <v>83500</v>
      </c>
      <c r="BJ24" s="168">
        <v>159800</v>
      </c>
      <c r="BK24" s="168">
        <v>10312.5</v>
      </c>
      <c r="BL24" s="169">
        <v>0.25</v>
      </c>
      <c r="BM24" s="168">
        <v>83500</v>
      </c>
      <c r="BO24" s="168">
        <v>82250</v>
      </c>
      <c r="BP24" s="168">
        <v>157300</v>
      </c>
      <c r="BQ24" s="168">
        <v>10162.5</v>
      </c>
      <c r="BR24" s="169">
        <v>0.25</v>
      </c>
      <c r="BS24" s="168">
        <v>82250</v>
      </c>
      <c r="BU24" s="168">
        <v>80800</v>
      </c>
      <c r="BV24" s="168">
        <v>154700</v>
      </c>
      <c r="BW24" s="168">
        <v>9982.5</v>
      </c>
      <c r="BX24" s="169">
        <v>0.25</v>
      </c>
      <c r="BY24" s="168">
        <v>80800</v>
      </c>
      <c r="CA24" s="103">
        <v>78800</v>
      </c>
      <c r="CB24" s="103">
        <v>150800</v>
      </c>
      <c r="CC24" s="103">
        <v>9735</v>
      </c>
      <c r="CD24" s="106">
        <v>0.25</v>
      </c>
      <c r="CE24" s="103">
        <v>78800</v>
      </c>
      <c r="CF24" s="83"/>
      <c r="CG24" s="103">
        <v>76900</v>
      </c>
      <c r="CH24" s="103">
        <v>147250</v>
      </c>
      <c r="CI24" s="103">
        <v>9500</v>
      </c>
      <c r="CJ24" s="106">
        <v>0.25</v>
      </c>
      <c r="CK24" s="103">
        <v>76900</v>
      </c>
      <c r="CM24" s="103">
        <v>75750</v>
      </c>
      <c r="CN24" s="103">
        <v>94050</v>
      </c>
      <c r="CO24" s="103">
        <v>8762.5</v>
      </c>
      <c r="CP24" s="106">
        <v>0.25</v>
      </c>
      <c r="CQ24" s="103">
        <v>75750</v>
      </c>
      <c r="CS24" s="103">
        <v>75750</v>
      </c>
      <c r="CT24" s="103">
        <v>94050</v>
      </c>
      <c r="CU24" s="103">
        <v>8762.5</v>
      </c>
      <c r="CV24" s="106">
        <v>0.25</v>
      </c>
      <c r="CW24" s="103">
        <v>75750</v>
      </c>
      <c r="CY24" s="103">
        <v>216600</v>
      </c>
      <c r="CZ24" s="103">
        <v>380700</v>
      </c>
      <c r="DA24" s="103">
        <v>46741.599999999999</v>
      </c>
      <c r="DB24" s="106">
        <v>0.33</v>
      </c>
      <c r="DC24" s="103">
        <v>216600</v>
      </c>
      <c r="DD24" s="92"/>
      <c r="DE24" s="107">
        <v>216600</v>
      </c>
      <c r="DF24" s="107">
        <v>380700</v>
      </c>
      <c r="DG24" s="107">
        <v>46741.5</v>
      </c>
      <c r="DH24" s="106">
        <v>0.33</v>
      </c>
      <c r="DI24" s="107">
        <v>216600</v>
      </c>
      <c r="DJ24"/>
      <c r="DK24" s="103">
        <v>207700</v>
      </c>
      <c r="DL24" s="103">
        <v>365100</v>
      </c>
      <c r="DM24" s="103">
        <v>44828</v>
      </c>
      <c r="DN24" s="106">
        <v>0.33</v>
      </c>
      <c r="DO24" s="103">
        <v>207700</v>
      </c>
      <c r="DQ24" s="103">
        <v>203150</v>
      </c>
      <c r="DR24" s="103">
        <v>357000</v>
      </c>
      <c r="DS24" s="103">
        <v>43830.5</v>
      </c>
      <c r="DT24" s="106">
        <v>0.33</v>
      </c>
      <c r="DU24" s="103">
        <v>203150</v>
      </c>
    </row>
    <row r="25" spans="1:125" ht="25.5" x14ac:dyDescent="0.2">
      <c r="A25" s="168">
        <v>191150</v>
      </c>
      <c r="B25" s="168">
        <f t="shared" si="8"/>
        <v>353100</v>
      </c>
      <c r="C25" s="168">
        <v>30427</v>
      </c>
      <c r="D25" s="169">
        <v>0.24</v>
      </c>
      <c r="E25" s="168">
        <f t="shared" si="12"/>
        <v>191150</v>
      </c>
      <c r="F25" s="292"/>
      <c r="G25" s="168">
        <v>102025</v>
      </c>
      <c r="H25" s="168">
        <f t="shared" si="9"/>
        <v>183000</v>
      </c>
      <c r="I25" s="168">
        <v>15213.5</v>
      </c>
      <c r="J25" s="169">
        <v>0.24</v>
      </c>
      <c r="K25" s="168">
        <f t="shared" si="13"/>
        <v>102025</v>
      </c>
      <c r="M25" s="168">
        <v>184950</v>
      </c>
      <c r="N25" s="168">
        <f t="shared" si="10"/>
        <v>342050</v>
      </c>
      <c r="O25" s="168">
        <v>29502</v>
      </c>
      <c r="P25" s="169">
        <v>0.24</v>
      </c>
      <c r="Q25" s="168">
        <f t="shared" si="14"/>
        <v>184950</v>
      </c>
      <c r="R25" s="292"/>
      <c r="S25" s="168">
        <v>98925</v>
      </c>
      <c r="T25" s="168">
        <f t="shared" si="11"/>
        <v>177475</v>
      </c>
      <c r="U25" s="168">
        <v>14751</v>
      </c>
      <c r="V25" s="169">
        <v>0.24</v>
      </c>
      <c r="W25" s="168">
        <f t="shared" si="15"/>
        <v>98925</v>
      </c>
      <c r="Y25" s="168">
        <v>182950</v>
      </c>
      <c r="Z25" s="168">
        <v>338500</v>
      </c>
      <c r="AA25" s="168">
        <v>29211</v>
      </c>
      <c r="AB25" s="169">
        <v>0.24</v>
      </c>
      <c r="AC25" s="168">
        <v>182950</v>
      </c>
      <c r="AD25" s="292"/>
      <c r="AE25" s="168">
        <v>97925</v>
      </c>
      <c r="AF25" s="168">
        <v>175700</v>
      </c>
      <c r="AG25" s="168">
        <v>14605.5</v>
      </c>
      <c r="AH25" s="169">
        <v>0.24</v>
      </c>
      <c r="AI25" s="168">
        <v>97925</v>
      </c>
      <c r="AK25" s="168">
        <v>180200</v>
      </c>
      <c r="AL25" s="168">
        <v>333250</v>
      </c>
      <c r="AM25" s="168">
        <v>28765</v>
      </c>
      <c r="AN25" s="169">
        <v>0.24</v>
      </c>
      <c r="AO25" s="168">
        <v>180200</v>
      </c>
      <c r="AQ25" s="168">
        <v>176550</v>
      </c>
      <c r="AR25" s="168">
        <v>326550</v>
      </c>
      <c r="AS25" s="168">
        <v>28179</v>
      </c>
      <c r="AT25" s="169">
        <v>0.24</v>
      </c>
      <c r="AU25" s="168">
        <v>176550</v>
      </c>
      <c r="AW25" s="168">
        <v>161750</v>
      </c>
      <c r="AX25" s="168">
        <v>242000</v>
      </c>
      <c r="AY25" s="168">
        <v>29752.5</v>
      </c>
      <c r="AZ25" s="169">
        <v>0.28000000000000003</v>
      </c>
      <c r="BA25" s="168">
        <v>161750</v>
      </c>
      <c r="BC25" s="168">
        <v>160450</v>
      </c>
      <c r="BD25" s="168">
        <v>240000</v>
      </c>
      <c r="BE25" s="168">
        <v>29517.5</v>
      </c>
      <c r="BF25" s="169">
        <v>0.28000000000000003</v>
      </c>
      <c r="BG25" s="168">
        <v>160450</v>
      </c>
      <c r="BI25" s="168">
        <v>159800</v>
      </c>
      <c r="BJ25" s="168">
        <v>239050</v>
      </c>
      <c r="BK25" s="168">
        <v>29387.5</v>
      </c>
      <c r="BL25" s="169">
        <v>0.28000000000000003</v>
      </c>
      <c r="BM25" s="168">
        <v>159800</v>
      </c>
      <c r="BO25" s="168">
        <v>157300</v>
      </c>
      <c r="BP25" s="168">
        <v>235300</v>
      </c>
      <c r="BQ25" s="168">
        <v>28925</v>
      </c>
      <c r="BR25" s="169">
        <v>0.28000000000000003</v>
      </c>
      <c r="BS25" s="168">
        <v>157300</v>
      </c>
      <c r="BU25" s="168">
        <v>154700</v>
      </c>
      <c r="BV25" s="168">
        <v>231350</v>
      </c>
      <c r="BW25" s="168">
        <v>28457.5</v>
      </c>
      <c r="BX25" s="169">
        <v>0.28000000000000003</v>
      </c>
      <c r="BY25" s="168">
        <v>154700</v>
      </c>
      <c r="CA25" s="103">
        <v>150800</v>
      </c>
      <c r="CB25" s="103">
        <v>225550</v>
      </c>
      <c r="CC25" s="103">
        <v>27735</v>
      </c>
      <c r="CD25" s="106">
        <v>0.28000000000000003</v>
      </c>
      <c r="CE25" s="103">
        <v>150800</v>
      </c>
      <c r="CF25" s="83"/>
      <c r="CG25" s="103">
        <v>147250</v>
      </c>
      <c r="CH25" s="103">
        <v>220200</v>
      </c>
      <c r="CI25" s="103">
        <v>27087.5</v>
      </c>
      <c r="CJ25" s="106">
        <v>0.28000000000000003</v>
      </c>
      <c r="CK25" s="103">
        <v>147250</v>
      </c>
      <c r="CM25" s="103">
        <v>94050</v>
      </c>
      <c r="CN25" s="103">
        <v>124050</v>
      </c>
      <c r="CO25" s="103">
        <v>13337.5</v>
      </c>
      <c r="CP25" s="106">
        <v>0.27</v>
      </c>
      <c r="CQ25" s="103">
        <v>94050</v>
      </c>
      <c r="CS25" s="103">
        <v>94050</v>
      </c>
      <c r="CT25" s="103">
        <v>124050</v>
      </c>
      <c r="CU25" s="103">
        <v>13337.5</v>
      </c>
      <c r="CV25" s="106">
        <v>0.27</v>
      </c>
      <c r="CW25" s="103">
        <v>94050</v>
      </c>
      <c r="CY25" s="103">
        <v>380700</v>
      </c>
      <c r="CZ25" s="103" t="s">
        <v>1057</v>
      </c>
      <c r="DA25" s="103">
        <v>100894.6</v>
      </c>
      <c r="DB25" s="106">
        <v>0.35</v>
      </c>
      <c r="DC25" s="103">
        <v>380700</v>
      </c>
      <c r="DD25" s="92"/>
      <c r="DE25" s="107">
        <v>380700</v>
      </c>
      <c r="DF25" s="105" t="s">
        <v>1057</v>
      </c>
      <c r="DG25" s="105">
        <v>100894.5</v>
      </c>
      <c r="DH25" s="106">
        <v>0.35</v>
      </c>
      <c r="DI25" s="103">
        <v>380700</v>
      </c>
      <c r="DJ25"/>
      <c r="DK25" s="103">
        <v>365100</v>
      </c>
      <c r="DL25" s="103" t="s">
        <v>1057</v>
      </c>
      <c r="DM25" s="103">
        <v>96770</v>
      </c>
      <c r="DN25" s="106">
        <v>0.35</v>
      </c>
      <c r="DO25" s="103">
        <v>365100</v>
      </c>
      <c r="DQ25" s="103">
        <v>357000</v>
      </c>
      <c r="DR25" s="103" t="s">
        <v>1057</v>
      </c>
      <c r="DS25" s="103">
        <v>94601</v>
      </c>
      <c r="DT25" s="106">
        <v>0.35</v>
      </c>
      <c r="DU25" s="103">
        <v>357000</v>
      </c>
    </row>
    <row r="26" spans="1:125" x14ac:dyDescent="0.2">
      <c r="A26" s="168">
        <v>353100</v>
      </c>
      <c r="B26" s="168">
        <f t="shared" si="8"/>
        <v>444900</v>
      </c>
      <c r="C26" s="168">
        <v>69295</v>
      </c>
      <c r="D26" s="169">
        <v>0.32</v>
      </c>
      <c r="E26" s="168">
        <f t="shared" si="12"/>
        <v>353100</v>
      </c>
      <c r="F26" s="292"/>
      <c r="G26" s="168">
        <v>183000</v>
      </c>
      <c r="H26" s="168">
        <f t="shared" si="9"/>
        <v>228900</v>
      </c>
      <c r="I26" s="168">
        <v>34647.5</v>
      </c>
      <c r="J26" s="169">
        <v>0.32</v>
      </c>
      <c r="K26" s="168">
        <f t="shared" si="13"/>
        <v>183000</v>
      </c>
      <c r="M26" s="168">
        <v>342050</v>
      </c>
      <c r="N26" s="168">
        <f t="shared" si="10"/>
        <v>431050</v>
      </c>
      <c r="O26" s="168">
        <v>67206</v>
      </c>
      <c r="P26" s="169">
        <v>0.32</v>
      </c>
      <c r="Q26" s="168">
        <f t="shared" si="14"/>
        <v>342050</v>
      </c>
      <c r="R26" s="292"/>
      <c r="S26" s="168">
        <v>177475</v>
      </c>
      <c r="T26" s="168">
        <f t="shared" si="11"/>
        <v>221975</v>
      </c>
      <c r="U26" s="168">
        <v>33603</v>
      </c>
      <c r="V26" s="169">
        <v>0.32</v>
      </c>
      <c r="W26" s="168">
        <f t="shared" si="15"/>
        <v>177475</v>
      </c>
      <c r="Y26" s="168">
        <v>338500</v>
      </c>
      <c r="Z26" s="168">
        <v>426600</v>
      </c>
      <c r="AA26" s="168">
        <v>66543</v>
      </c>
      <c r="AB26" s="169">
        <v>0.32</v>
      </c>
      <c r="AC26" s="168">
        <v>338500</v>
      </c>
      <c r="AD26" s="292"/>
      <c r="AE26" s="168">
        <v>175700</v>
      </c>
      <c r="AF26" s="168">
        <v>219750</v>
      </c>
      <c r="AG26" s="168">
        <v>33271.5</v>
      </c>
      <c r="AH26" s="169">
        <v>0.32</v>
      </c>
      <c r="AI26" s="168">
        <v>175700</v>
      </c>
      <c r="AK26" s="168">
        <v>333250</v>
      </c>
      <c r="AL26" s="168">
        <v>420000</v>
      </c>
      <c r="AM26" s="168">
        <v>65497</v>
      </c>
      <c r="AN26" s="169">
        <v>0.32</v>
      </c>
      <c r="AO26" s="168">
        <v>333250</v>
      </c>
      <c r="AQ26" s="168">
        <v>326550</v>
      </c>
      <c r="AR26" s="168">
        <v>411550</v>
      </c>
      <c r="AS26" s="168">
        <v>64179</v>
      </c>
      <c r="AT26" s="169">
        <v>0.32</v>
      </c>
      <c r="AU26" s="168">
        <v>326550</v>
      </c>
      <c r="AW26" s="168">
        <v>242000</v>
      </c>
      <c r="AX26" s="168">
        <v>425350</v>
      </c>
      <c r="AY26" s="168">
        <v>52222.5</v>
      </c>
      <c r="AZ26" s="169">
        <v>0.33</v>
      </c>
      <c r="BA26" s="168">
        <v>242000</v>
      </c>
      <c r="BC26" s="168">
        <v>240000</v>
      </c>
      <c r="BD26" s="168">
        <v>421900</v>
      </c>
      <c r="BE26" s="168">
        <v>51791.5</v>
      </c>
      <c r="BF26" s="169">
        <v>0.33</v>
      </c>
      <c r="BG26" s="168">
        <v>240000</v>
      </c>
      <c r="BI26" s="168">
        <v>239050</v>
      </c>
      <c r="BJ26" s="168">
        <v>420100</v>
      </c>
      <c r="BK26" s="168">
        <v>51577.5</v>
      </c>
      <c r="BL26" s="169">
        <v>0.33</v>
      </c>
      <c r="BM26" s="168">
        <v>239050</v>
      </c>
      <c r="BO26" s="168">
        <v>235300</v>
      </c>
      <c r="BP26" s="168">
        <v>413550</v>
      </c>
      <c r="BQ26" s="168">
        <v>50765</v>
      </c>
      <c r="BR26" s="169">
        <v>0.33</v>
      </c>
      <c r="BS26" s="168">
        <v>235300</v>
      </c>
      <c r="BU26" s="168">
        <v>231350</v>
      </c>
      <c r="BV26" s="168">
        <v>406650</v>
      </c>
      <c r="BW26" s="168">
        <v>49919.5</v>
      </c>
      <c r="BX26" s="169">
        <v>0.33</v>
      </c>
      <c r="BY26" s="168">
        <v>231350</v>
      </c>
      <c r="CA26" s="103">
        <v>225550</v>
      </c>
      <c r="CB26" s="103">
        <v>396450</v>
      </c>
      <c r="CC26" s="103">
        <v>48665</v>
      </c>
      <c r="CD26" s="106">
        <v>0.33</v>
      </c>
      <c r="CE26" s="103">
        <v>225550</v>
      </c>
      <c r="CF26" s="83"/>
      <c r="CG26" s="103">
        <v>220200</v>
      </c>
      <c r="CH26" s="103">
        <v>387050</v>
      </c>
      <c r="CI26" s="103">
        <v>47513.5</v>
      </c>
      <c r="CJ26" s="106">
        <v>0.33</v>
      </c>
      <c r="CK26" s="103">
        <v>220200</v>
      </c>
      <c r="CM26" s="103">
        <v>124050</v>
      </c>
      <c r="CN26" s="103">
        <v>145050</v>
      </c>
      <c r="CO26" s="103">
        <v>21437.5</v>
      </c>
      <c r="CP26" s="106">
        <v>0.25</v>
      </c>
      <c r="CQ26" s="103">
        <v>124050</v>
      </c>
      <c r="CS26" s="103">
        <v>124050</v>
      </c>
      <c r="CT26" s="103">
        <v>145050</v>
      </c>
      <c r="CU26" s="103">
        <v>21437.5</v>
      </c>
      <c r="CV26" s="106">
        <v>0.25</v>
      </c>
      <c r="CW26" s="103">
        <v>124050</v>
      </c>
      <c r="DC26" s="92"/>
      <c r="DD26" s="92"/>
      <c r="DE26" s="92"/>
      <c r="DF26" s="92"/>
      <c r="DI26"/>
      <c r="DJ26"/>
      <c r="DK26" s="92"/>
      <c r="DL26" s="92"/>
      <c r="DM26" s="92"/>
      <c r="DN26" s="92"/>
      <c r="DO26" s="92"/>
      <c r="DQ26" s="92"/>
      <c r="DR26" s="92"/>
      <c r="DS26" s="92"/>
      <c r="DT26" s="92"/>
      <c r="DU26" s="92"/>
    </row>
    <row r="27" spans="1:125" s="79" customFormat="1" x14ac:dyDescent="0.2">
      <c r="A27" s="168">
        <v>444900</v>
      </c>
      <c r="B27" s="168">
        <f t="shared" si="8"/>
        <v>660850</v>
      </c>
      <c r="C27" s="168">
        <v>98671</v>
      </c>
      <c r="D27" s="169">
        <v>0.35</v>
      </c>
      <c r="E27" s="168">
        <f t="shared" si="12"/>
        <v>444900</v>
      </c>
      <c r="F27" s="292"/>
      <c r="G27" s="168">
        <v>228900</v>
      </c>
      <c r="H27" s="168">
        <f t="shared" si="9"/>
        <v>336875</v>
      </c>
      <c r="I27" s="168">
        <v>49335.5</v>
      </c>
      <c r="J27" s="169">
        <v>0.35</v>
      </c>
      <c r="K27" s="168">
        <f t="shared" si="13"/>
        <v>228900</v>
      </c>
      <c r="M27" s="168">
        <v>431050</v>
      </c>
      <c r="N27" s="168">
        <f t="shared" si="10"/>
        <v>640500</v>
      </c>
      <c r="O27" s="168">
        <v>95686</v>
      </c>
      <c r="P27" s="169">
        <v>0.35</v>
      </c>
      <c r="Q27" s="168">
        <f t="shared" si="14"/>
        <v>431050</v>
      </c>
      <c r="R27" s="292"/>
      <c r="S27" s="168">
        <v>221975</v>
      </c>
      <c r="T27" s="168">
        <f t="shared" si="11"/>
        <v>326700</v>
      </c>
      <c r="U27" s="168">
        <v>47843</v>
      </c>
      <c r="V27" s="169">
        <v>0.35</v>
      </c>
      <c r="W27" s="168">
        <f t="shared" si="15"/>
        <v>221975</v>
      </c>
      <c r="Y27" s="168">
        <v>426600</v>
      </c>
      <c r="Z27" s="168">
        <v>633950</v>
      </c>
      <c r="AA27" s="168">
        <v>94735</v>
      </c>
      <c r="AB27" s="169">
        <v>0.35</v>
      </c>
      <c r="AC27" s="168">
        <v>426600</v>
      </c>
      <c r="AD27" s="292"/>
      <c r="AE27" s="168">
        <v>219700</v>
      </c>
      <c r="AF27" s="168">
        <v>323425</v>
      </c>
      <c r="AG27" s="168">
        <v>47367.5</v>
      </c>
      <c r="AH27" s="169">
        <v>0.35</v>
      </c>
      <c r="AI27" s="168">
        <v>219750</v>
      </c>
      <c r="AK27" s="168">
        <v>420000</v>
      </c>
      <c r="AL27" s="168">
        <v>624150</v>
      </c>
      <c r="AM27" s="168">
        <v>93257</v>
      </c>
      <c r="AN27" s="169">
        <v>0.35</v>
      </c>
      <c r="AO27" s="168">
        <v>420000</v>
      </c>
      <c r="AQ27" s="168">
        <v>411550</v>
      </c>
      <c r="AR27" s="168">
        <v>611550</v>
      </c>
      <c r="AS27" s="168">
        <v>91379</v>
      </c>
      <c r="AT27" s="169">
        <v>0.35</v>
      </c>
      <c r="AU27" s="168">
        <v>411550</v>
      </c>
      <c r="AW27" s="168">
        <v>425350</v>
      </c>
      <c r="AX27" s="168">
        <v>479350</v>
      </c>
      <c r="AY27" s="168">
        <v>112728</v>
      </c>
      <c r="AZ27" s="169">
        <v>0.35</v>
      </c>
      <c r="BA27" s="168">
        <v>425350</v>
      </c>
      <c r="BC27" s="168">
        <v>421900</v>
      </c>
      <c r="BD27" s="168">
        <v>475500</v>
      </c>
      <c r="BE27" s="168">
        <v>111818.5</v>
      </c>
      <c r="BF27" s="169">
        <v>0.35</v>
      </c>
      <c r="BG27" s="168">
        <v>421900</v>
      </c>
      <c r="BI27" s="168">
        <v>420100</v>
      </c>
      <c r="BJ27" s="168">
        <v>473450</v>
      </c>
      <c r="BK27" s="168">
        <v>111324</v>
      </c>
      <c r="BL27" s="169">
        <v>0.35</v>
      </c>
      <c r="BM27" s="168">
        <v>420100</v>
      </c>
      <c r="BO27" s="168">
        <v>413550</v>
      </c>
      <c r="BP27" s="168">
        <v>466050</v>
      </c>
      <c r="BQ27" s="168">
        <v>109587.5</v>
      </c>
      <c r="BR27" s="169">
        <v>0.35</v>
      </c>
      <c r="BS27" s="168">
        <v>413550</v>
      </c>
      <c r="BU27" s="168">
        <v>406650</v>
      </c>
      <c r="BV27" s="168">
        <v>458300</v>
      </c>
      <c r="BW27" s="168">
        <v>107768.5</v>
      </c>
      <c r="BX27" s="169">
        <v>0.35</v>
      </c>
      <c r="BY27" s="168">
        <v>406650</v>
      </c>
      <c r="CA27" s="103">
        <v>396450</v>
      </c>
      <c r="CB27" s="103" t="s">
        <v>1057</v>
      </c>
      <c r="CC27" s="103">
        <v>105062</v>
      </c>
      <c r="CD27" s="106">
        <v>0.35</v>
      </c>
      <c r="CE27" s="103">
        <v>396450</v>
      </c>
      <c r="CF27" s="88"/>
      <c r="CG27" s="103">
        <v>387050</v>
      </c>
      <c r="CH27" s="103" t="s">
        <v>13</v>
      </c>
      <c r="CI27" s="103">
        <v>102574</v>
      </c>
      <c r="CJ27" s="106">
        <v>0.35</v>
      </c>
      <c r="CK27" s="103">
        <v>387050</v>
      </c>
      <c r="CL27" s="111"/>
      <c r="CM27" s="103">
        <v>145050</v>
      </c>
      <c r="CN27" s="103">
        <v>217000</v>
      </c>
      <c r="CO27" s="103">
        <v>26687.5</v>
      </c>
      <c r="CP27" s="106">
        <v>0.28000000000000003</v>
      </c>
      <c r="CQ27" s="103">
        <v>145050</v>
      </c>
      <c r="CR27" s="111"/>
      <c r="CS27" s="103">
        <v>145050</v>
      </c>
      <c r="CT27" s="103">
        <v>217000</v>
      </c>
      <c r="CU27" s="103">
        <v>26687.5</v>
      </c>
      <c r="CV27" s="106">
        <v>0.28000000000000003</v>
      </c>
      <c r="CW27" s="103">
        <v>145050</v>
      </c>
      <c r="CX27" s="111"/>
      <c r="CY27" s="111"/>
      <c r="CZ27" s="111" t="s">
        <v>1058</v>
      </c>
      <c r="DA27" s="111" t="s">
        <v>1059</v>
      </c>
      <c r="DB27" s="111" t="s">
        <v>1060</v>
      </c>
      <c r="DC27" s="111"/>
      <c r="DD27" s="111"/>
      <c r="DE27" s="111"/>
      <c r="DF27" s="111" t="s">
        <v>1058</v>
      </c>
      <c r="DG27" s="111" t="s">
        <v>1059</v>
      </c>
      <c r="DH27" s="111" t="s">
        <v>1060</v>
      </c>
      <c r="DK27" s="111"/>
      <c r="DL27" s="111" t="s">
        <v>1058</v>
      </c>
      <c r="DM27" s="111" t="s">
        <v>1059</v>
      </c>
      <c r="DN27" s="111" t="s">
        <v>1060</v>
      </c>
      <c r="DO27" s="111"/>
      <c r="DQ27" s="111"/>
      <c r="DR27" s="111" t="s">
        <v>1058</v>
      </c>
      <c r="DS27" s="111" t="s">
        <v>1059</v>
      </c>
      <c r="DT27" s="111" t="s">
        <v>1060</v>
      </c>
      <c r="DU27" s="111"/>
    </row>
    <row r="28" spans="1:125" x14ac:dyDescent="0.2">
      <c r="A28" s="168">
        <v>660850</v>
      </c>
      <c r="B28" s="168" t="s">
        <v>1057</v>
      </c>
      <c r="C28" s="168">
        <v>174253.5</v>
      </c>
      <c r="D28" s="169">
        <v>0.37</v>
      </c>
      <c r="E28" s="168">
        <f t="shared" si="12"/>
        <v>660850</v>
      </c>
      <c r="F28" s="292"/>
      <c r="G28" s="168">
        <v>336875</v>
      </c>
      <c r="H28" s="168" t="s">
        <v>1057</v>
      </c>
      <c r="I28" s="168">
        <v>87126.75</v>
      </c>
      <c r="J28" s="169">
        <v>0.37</v>
      </c>
      <c r="K28" s="168">
        <f t="shared" si="13"/>
        <v>336875</v>
      </c>
      <c r="M28" s="168">
        <v>640500</v>
      </c>
      <c r="N28" s="168" t="s">
        <v>1057</v>
      </c>
      <c r="O28" s="168">
        <v>168993.5</v>
      </c>
      <c r="P28" s="169">
        <v>0.37</v>
      </c>
      <c r="Q28" s="168">
        <f t="shared" si="14"/>
        <v>640500</v>
      </c>
      <c r="R28" s="292"/>
      <c r="S28" s="168">
        <v>326700</v>
      </c>
      <c r="T28" s="168" t="s">
        <v>1057</v>
      </c>
      <c r="U28" s="168">
        <v>84496.75</v>
      </c>
      <c r="V28" s="169">
        <v>0.37</v>
      </c>
      <c r="W28" s="168">
        <f t="shared" si="15"/>
        <v>326700</v>
      </c>
      <c r="Y28" s="168">
        <v>633950</v>
      </c>
      <c r="Z28" s="168" t="s">
        <v>1057</v>
      </c>
      <c r="AA28" s="168">
        <v>167307.5</v>
      </c>
      <c r="AB28" s="169">
        <v>0.37</v>
      </c>
      <c r="AC28" s="168">
        <v>633950</v>
      </c>
      <c r="AD28" s="292"/>
      <c r="AE28" s="168">
        <v>323425</v>
      </c>
      <c r="AF28" s="168" t="s">
        <v>1057</v>
      </c>
      <c r="AG28" s="168">
        <v>83653.75</v>
      </c>
      <c r="AH28" s="169">
        <v>0.37</v>
      </c>
      <c r="AI28" s="168">
        <v>323425</v>
      </c>
      <c r="AK28" s="168">
        <v>624150</v>
      </c>
      <c r="AL28" s="168" t="s">
        <v>1057</v>
      </c>
      <c r="AM28" s="168">
        <v>164709.5</v>
      </c>
      <c r="AN28" s="169">
        <v>0.37</v>
      </c>
      <c r="AO28" s="168">
        <v>624150</v>
      </c>
      <c r="AQ28" s="168">
        <v>611550</v>
      </c>
      <c r="AR28" s="168" t="s">
        <v>1057</v>
      </c>
      <c r="AS28" s="168">
        <v>161379</v>
      </c>
      <c r="AT28" s="169">
        <v>0.37</v>
      </c>
      <c r="AU28" s="168">
        <v>611550</v>
      </c>
      <c r="AW28" s="168">
        <v>479350</v>
      </c>
      <c r="AX28" s="168" t="s">
        <v>1057</v>
      </c>
      <c r="AY28" s="168">
        <v>131628</v>
      </c>
      <c r="AZ28" s="169">
        <v>0.39600000000000002</v>
      </c>
      <c r="BA28" s="168">
        <v>479350</v>
      </c>
      <c r="BC28" s="168">
        <v>475500</v>
      </c>
      <c r="BD28" s="168" t="s">
        <v>1057</v>
      </c>
      <c r="BE28" s="168">
        <v>130578.5</v>
      </c>
      <c r="BF28" s="169">
        <v>0.39600000000000002</v>
      </c>
      <c r="BG28" s="168">
        <v>475500</v>
      </c>
      <c r="BI28" s="168">
        <v>473450</v>
      </c>
      <c r="BJ28" s="168" t="s">
        <v>1057</v>
      </c>
      <c r="BK28" s="168">
        <v>129996.5</v>
      </c>
      <c r="BL28" s="169">
        <v>0.39600000000000002</v>
      </c>
      <c r="BM28" s="168">
        <v>473450</v>
      </c>
      <c r="BO28" s="168">
        <v>466050</v>
      </c>
      <c r="BP28" s="168" t="s">
        <v>1057</v>
      </c>
      <c r="BQ28" s="168">
        <v>127962.5</v>
      </c>
      <c r="BR28" s="169">
        <v>0.39600000000000002</v>
      </c>
      <c r="BS28" s="168">
        <v>466050</v>
      </c>
      <c r="BU28" s="168">
        <v>458300</v>
      </c>
      <c r="BV28" s="168" t="s">
        <v>1057</v>
      </c>
      <c r="BW28" s="168">
        <v>125846</v>
      </c>
      <c r="BX28" s="169">
        <v>0.39600000000000002</v>
      </c>
      <c r="BY28" s="168">
        <v>458300</v>
      </c>
      <c r="CA28" s="103">
        <v>0</v>
      </c>
      <c r="CB28" s="103">
        <v>0</v>
      </c>
      <c r="CC28" s="103">
        <v>0</v>
      </c>
      <c r="CD28" s="106">
        <v>0</v>
      </c>
      <c r="CE28" s="103">
        <v>0</v>
      </c>
      <c r="CF28" s="83"/>
      <c r="CG28" s="103">
        <v>0</v>
      </c>
      <c r="CH28" s="103">
        <v>0</v>
      </c>
      <c r="CI28" s="103">
        <v>0</v>
      </c>
      <c r="CJ28" s="106">
        <v>0</v>
      </c>
      <c r="CK28" s="103">
        <v>0</v>
      </c>
      <c r="CM28" s="103">
        <v>217000</v>
      </c>
      <c r="CN28" s="103">
        <v>381400</v>
      </c>
      <c r="CO28" s="103">
        <v>46833.5</v>
      </c>
      <c r="CP28" s="106">
        <v>0.33</v>
      </c>
      <c r="CQ28" s="103">
        <v>217000</v>
      </c>
      <c r="CS28" s="103">
        <v>217000</v>
      </c>
      <c r="CT28" s="103">
        <v>381400</v>
      </c>
      <c r="CU28" s="103">
        <v>46833.5</v>
      </c>
      <c r="CV28" s="106">
        <v>0.33</v>
      </c>
      <c r="CW28" s="103">
        <v>217000</v>
      </c>
      <c r="CY28" s="92" t="s">
        <v>1061</v>
      </c>
      <c r="CZ28" s="112">
        <v>854.17</v>
      </c>
      <c r="DC28" s="92"/>
      <c r="DD28" s="92"/>
      <c r="DE28" s="92" t="s">
        <v>1061</v>
      </c>
      <c r="DF28" s="112">
        <v>854.17</v>
      </c>
      <c r="DI28"/>
      <c r="DJ28"/>
      <c r="DK28" s="92" t="s">
        <v>1061</v>
      </c>
      <c r="DL28" s="112">
        <v>854.17</v>
      </c>
      <c r="DM28" s="92"/>
      <c r="DN28" s="92"/>
      <c r="DO28" s="92"/>
      <c r="DQ28" s="92" t="s">
        <v>1061</v>
      </c>
      <c r="DR28" s="112">
        <v>854.17</v>
      </c>
      <c r="DS28" s="92"/>
      <c r="DT28" s="92"/>
      <c r="DU28" s="92"/>
    </row>
    <row r="29" spans="1:125"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F29" s="83"/>
      <c r="CG29" s="103">
        <v>0</v>
      </c>
      <c r="CH29" s="103">
        <v>0</v>
      </c>
      <c r="CI29" s="103">
        <v>0</v>
      </c>
      <c r="CJ29" s="106">
        <v>0</v>
      </c>
      <c r="CK29" s="103">
        <v>0</v>
      </c>
      <c r="CM29" s="103">
        <v>381400</v>
      </c>
      <c r="CN29" s="103" t="s">
        <v>1057</v>
      </c>
      <c r="CO29" s="103">
        <v>101085.5</v>
      </c>
      <c r="CP29" s="106">
        <v>0.35</v>
      </c>
      <c r="CQ29" s="103">
        <v>381400</v>
      </c>
      <c r="CS29" s="103">
        <v>381400</v>
      </c>
      <c r="CT29" s="103" t="s">
        <v>1057</v>
      </c>
      <c r="CU29" s="103">
        <v>101085.5</v>
      </c>
      <c r="CV29" s="106">
        <v>0.35</v>
      </c>
      <c r="CW29" s="103">
        <v>381400</v>
      </c>
      <c r="CY29" s="92" t="s">
        <v>1062</v>
      </c>
      <c r="CZ29" s="92">
        <f>CZ28*DA29</f>
        <v>427.08499999999998</v>
      </c>
      <c r="DA29" s="92">
        <v>0.5</v>
      </c>
      <c r="DC29" s="92"/>
      <c r="DD29" s="92"/>
      <c r="DE29" s="92" t="s">
        <v>1062</v>
      </c>
      <c r="DF29" s="92">
        <f>DF28*DG29</f>
        <v>427.08499999999998</v>
      </c>
      <c r="DG29" s="92">
        <v>0.5</v>
      </c>
      <c r="DI29"/>
      <c r="DJ29"/>
      <c r="DK29" s="92" t="s">
        <v>1062</v>
      </c>
      <c r="DL29" s="92">
        <f>DL28*DM29</f>
        <v>427.08499999999998</v>
      </c>
      <c r="DM29" s="92">
        <v>0.5</v>
      </c>
      <c r="DN29" s="92"/>
      <c r="DO29" s="92"/>
      <c r="DQ29" s="92" t="s">
        <v>1062</v>
      </c>
      <c r="DR29" s="92">
        <f>DR28*DS29</f>
        <v>427.08499999999998</v>
      </c>
      <c r="DS29" s="92">
        <v>0.5</v>
      </c>
      <c r="DT29" s="92"/>
      <c r="DU29" s="92"/>
    </row>
    <row r="30" spans="1:125"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Q30" s="92"/>
      <c r="AR30" s="92"/>
      <c r="AS30" s="92"/>
      <c r="AT30" s="92"/>
      <c r="AU30" s="92"/>
      <c r="AW30" s="92"/>
      <c r="AX30" s="92"/>
      <c r="AY30" s="92"/>
      <c r="AZ30" s="92"/>
      <c r="BA30" s="92"/>
      <c r="BC30" s="92"/>
      <c r="BD30" s="92"/>
      <c r="BE30" s="92"/>
      <c r="BF30" s="92"/>
      <c r="BG30" s="92"/>
      <c r="BI30" s="92"/>
      <c r="BJ30" s="92"/>
      <c r="BK30" s="92"/>
      <c r="BL30" s="92"/>
      <c r="BM30" s="92"/>
      <c r="BO30" s="92"/>
      <c r="BP30" s="92"/>
      <c r="BQ30" s="92"/>
      <c r="BR30" s="92"/>
      <c r="BS30" s="92"/>
      <c r="BU30" s="92"/>
      <c r="BV30" s="92"/>
      <c r="BW30" s="92"/>
      <c r="BX30" s="92"/>
      <c r="BY30" s="92"/>
      <c r="CF30" s="83"/>
      <c r="DA30" s="113">
        <v>54</v>
      </c>
      <c r="DB30" s="92">
        <f>CZ29*DA30</f>
        <v>23062.59</v>
      </c>
      <c r="DC30" s="92"/>
      <c r="DD30" s="92"/>
      <c r="DE30" s="92"/>
      <c r="DF30" s="92"/>
      <c r="DG30" s="113">
        <v>54</v>
      </c>
      <c r="DH30" s="92">
        <f>DF29*DG30</f>
        <v>23062.59</v>
      </c>
      <c r="DI30"/>
      <c r="DJ30"/>
      <c r="DK30" s="92"/>
      <c r="DL30" s="92"/>
      <c r="DM30" s="113">
        <v>52</v>
      </c>
      <c r="DN30" s="92">
        <f>DL29*DM30</f>
        <v>22208.42</v>
      </c>
      <c r="DO30" s="92"/>
      <c r="DQ30" s="92"/>
      <c r="DR30" s="92"/>
      <c r="DS30" s="113">
        <v>52</v>
      </c>
      <c r="DT30" s="92">
        <f>DR29*DS30</f>
        <v>22208.42</v>
      </c>
      <c r="DU30" s="92"/>
    </row>
    <row r="31" spans="1:125" ht="17.25" x14ac:dyDescent="0.25">
      <c r="A31" s="736" t="s">
        <v>1910</v>
      </c>
      <c r="B31" s="736"/>
      <c r="C31" s="736"/>
      <c r="D31" s="736"/>
      <c r="E31" s="736"/>
      <c r="F31" s="452"/>
      <c r="G31" s="736" t="s">
        <v>1913</v>
      </c>
      <c r="H31" s="736"/>
      <c r="I31" s="736"/>
      <c r="J31" s="736"/>
      <c r="K31" s="736"/>
      <c r="M31" s="736" t="s">
        <v>1910</v>
      </c>
      <c r="N31" s="736"/>
      <c r="O31" s="736"/>
      <c r="P31" s="736"/>
      <c r="Q31" s="736"/>
      <c r="R31" s="452"/>
      <c r="S31" s="736" t="s">
        <v>1913</v>
      </c>
      <c r="T31" s="736"/>
      <c r="U31" s="736"/>
      <c r="V31" s="736"/>
      <c r="W31" s="736"/>
      <c r="Y31" s="736" t="s">
        <v>1910</v>
      </c>
      <c r="Z31" s="736"/>
      <c r="AA31" s="736"/>
      <c r="AB31" s="736"/>
      <c r="AC31" s="736"/>
      <c r="AD31" s="452"/>
      <c r="AE31" s="736" t="s">
        <v>1913</v>
      </c>
      <c r="AF31" s="736"/>
      <c r="AG31" s="736"/>
      <c r="AH31" s="736"/>
      <c r="AI31" s="736"/>
      <c r="AK31" s="92"/>
      <c r="AL31" s="92"/>
      <c r="AM31" s="92"/>
      <c r="AN31" s="92"/>
      <c r="AO31" s="92"/>
      <c r="AQ31" s="92"/>
      <c r="AR31" s="92"/>
      <c r="AS31" s="92"/>
      <c r="AT31" s="92"/>
      <c r="AU31" s="92"/>
      <c r="AW31" s="92"/>
      <c r="AX31" s="92"/>
      <c r="AY31" s="92"/>
      <c r="AZ31" s="92"/>
      <c r="BA31" s="92"/>
      <c r="BC31" s="92"/>
      <c r="BD31" s="92"/>
      <c r="BE31" s="92"/>
      <c r="BF31" s="92"/>
      <c r="BG31" s="92"/>
      <c r="BI31" s="92"/>
      <c r="BJ31" s="92"/>
      <c r="BK31" s="92"/>
      <c r="BL31" s="92"/>
      <c r="BM31" s="92"/>
      <c r="BO31" s="92"/>
      <c r="BP31" s="92"/>
      <c r="BQ31" s="92"/>
      <c r="BR31" s="92"/>
      <c r="BS31" s="92"/>
      <c r="BU31" s="92"/>
      <c r="BV31" s="92"/>
      <c r="BW31" s="92"/>
      <c r="BX31" s="92"/>
      <c r="BY31" s="92"/>
      <c r="CF31" s="83"/>
      <c r="DA31" s="113"/>
      <c r="DC31" s="92"/>
      <c r="DD31" s="92"/>
      <c r="DE31" s="92"/>
      <c r="DF31" s="92"/>
      <c r="DG31" s="113"/>
      <c r="DI31"/>
      <c r="DJ31"/>
      <c r="DK31" s="92"/>
      <c r="DL31" s="92"/>
      <c r="DM31" s="113"/>
      <c r="DN31" s="92"/>
      <c r="DO31" s="92"/>
      <c r="DQ31" s="92"/>
      <c r="DR31" s="92"/>
      <c r="DS31" s="113"/>
      <c r="DT31" s="92"/>
      <c r="DU31" s="92"/>
    </row>
    <row r="32" spans="1:125"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Q32" s="92"/>
      <c r="AR32" s="92"/>
      <c r="AS32" s="92"/>
      <c r="AT32" s="92"/>
      <c r="AU32" s="92"/>
      <c r="AW32" s="92"/>
      <c r="AX32" s="92"/>
      <c r="AY32" s="92"/>
      <c r="AZ32" s="92"/>
      <c r="BA32" s="92"/>
      <c r="BC32" s="92"/>
      <c r="BD32" s="92"/>
      <c r="BE32" s="92"/>
      <c r="BF32" s="92"/>
      <c r="BG32" s="92"/>
      <c r="BI32" s="92"/>
      <c r="BJ32" s="92"/>
      <c r="BK32" s="92"/>
      <c r="BL32" s="92"/>
      <c r="BM32" s="92"/>
      <c r="BO32" s="92"/>
      <c r="BP32" s="92"/>
      <c r="BQ32" s="92"/>
      <c r="BR32" s="92"/>
      <c r="BS32" s="92"/>
      <c r="BU32" s="92"/>
      <c r="BV32" s="92"/>
      <c r="BW32" s="92"/>
      <c r="BX32" s="92"/>
      <c r="BY32" s="92"/>
      <c r="CF32" s="83"/>
      <c r="DA32" s="113"/>
      <c r="DC32" s="92"/>
      <c r="DD32" s="92"/>
      <c r="DE32" s="92"/>
      <c r="DF32" s="92"/>
      <c r="DG32" s="113"/>
      <c r="DI32"/>
      <c r="DJ32"/>
      <c r="DK32" s="92"/>
      <c r="DL32" s="92"/>
      <c r="DM32" s="113"/>
      <c r="DN32" s="92"/>
      <c r="DO32" s="92"/>
      <c r="DQ32" s="92"/>
      <c r="DR32" s="92"/>
      <c r="DS32" s="113"/>
      <c r="DT32" s="92"/>
      <c r="DU32" s="92"/>
    </row>
    <row r="33" spans="1:125"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92"/>
      <c r="AL33" s="92"/>
      <c r="AM33" s="92"/>
      <c r="AN33" s="92"/>
      <c r="AO33" s="92"/>
      <c r="AQ33" s="92"/>
      <c r="AR33" s="92"/>
      <c r="AS33" s="92"/>
      <c r="AT33" s="92"/>
      <c r="AU33" s="92"/>
      <c r="AW33" s="92"/>
      <c r="AX33" s="92"/>
      <c r="AY33" s="92"/>
      <c r="AZ33" s="92"/>
      <c r="BA33" s="92"/>
      <c r="BC33" s="92"/>
      <c r="BD33" s="92"/>
      <c r="BE33" s="92"/>
      <c r="BF33" s="92"/>
      <c r="BG33" s="92"/>
      <c r="BI33" s="92"/>
      <c r="BJ33" s="92"/>
      <c r="BK33" s="92"/>
      <c r="BL33" s="92"/>
      <c r="BM33" s="92"/>
      <c r="BO33" s="92"/>
      <c r="BP33" s="92"/>
      <c r="BQ33" s="92"/>
      <c r="BR33" s="92"/>
      <c r="BS33" s="92"/>
      <c r="BU33" s="92"/>
      <c r="BV33" s="92"/>
      <c r="BW33" s="92"/>
      <c r="BX33" s="92"/>
      <c r="BY33" s="92"/>
      <c r="CF33" s="83"/>
      <c r="DA33" s="113"/>
      <c r="DC33" s="92"/>
      <c r="DD33" s="92"/>
      <c r="DE33" s="92"/>
      <c r="DF33" s="92"/>
      <c r="DG33" s="113"/>
      <c r="DI33"/>
      <c r="DJ33"/>
      <c r="DK33" s="92"/>
      <c r="DL33" s="92"/>
      <c r="DM33" s="113"/>
      <c r="DN33" s="92"/>
      <c r="DO33" s="92"/>
      <c r="DQ33" s="92"/>
      <c r="DR33" s="92"/>
      <c r="DS33" s="113"/>
      <c r="DT33" s="92"/>
      <c r="DU33" s="92"/>
    </row>
    <row r="34" spans="1:125"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92"/>
      <c r="AL34" s="92"/>
      <c r="AM34" s="92"/>
      <c r="AN34" s="92"/>
      <c r="AO34" s="92"/>
      <c r="AQ34" s="92"/>
      <c r="AR34" s="92"/>
      <c r="AS34" s="92"/>
      <c r="AT34" s="92"/>
      <c r="AU34" s="92"/>
      <c r="AW34" s="92"/>
      <c r="AX34" s="92"/>
      <c r="AY34" s="92"/>
      <c r="AZ34" s="92"/>
      <c r="BA34" s="92"/>
      <c r="BC34" s="92"/>
      <c r="BD34" s="92"/>
      <c r="BE34" s="92"/>
      <c r="BF34" s="92"/>
      <c r="BG34" s="92"/>
      <c r="BI34" s="92"/>
      <c r="BJ34" s="92"/>
      <c r="BK34" s="92"/>
      <c r="BL34" s="92"/>
      <c r="BM34" s="92"/>
      <c r="BO34" s="92"/>
      <c r="BP34" s="92"/>
      <c r="BQ34" s="92"/>
      <c r="BR34" s="92"/>
      <c r="BS34" s="92"/>
      <c r="BU34" s="92"/>
      <c r="BV34" s="92"/>
      <c r="BW34" s="92"/>
      <c r="BX34" s="92"/>
      <c r="BY34" s="92"/>
      <c r="CF34" s="83"/>
      <c r="DA34" s="113"/>
      <c r="DC34" s="92"/>
      <c r="DD34" s="92"/>
      <c r="DE34" s="92"/>
      <c r="DF34" s="92"/>
      <c r="DG34" s="113"/>
      <c r="DI34"/>
      <c r="DJ34"/>
      <c r="DK34" s="92"/>
      <c r="DL34" s="92"/>
      <c r="DM34" s="113"/>
      <c r="DN34" s="92"/>
      <c r="DO34" s="92"/>
      <c r="DQ34" s="92"/>
      <c r="DR34" s="92"/>
      <c r="DS34" s="113"/>
      <c r="DT34" s="92"/>
      <c r="DU34" s="92"/>
    </row>
    <row r="35" spans="1:125" x14ac:dyDescent="0.2">
      <c r="A35" s="168">
        <v>0</v>
      </c>
      <c r="B35" s="168">
        <f t="shared" ref="B35:B41" si="16">A36</f>
        <v>10800</v>
      </c>
      <c r="C35" s="168">
        <v>0</v>
      </c>
      <c r="D35" s="168">
        <v>0</v>
      </c>
      <c r="E35" s="168">
        <v>0</v>
      </c>
      <c r="F35" s="292"/>
      <c r="G35" s="168">
        <v>0</v>
      </c>
      <c r="H35" s="168">
        <f t="shared" ref="H35:H41" si="17">G36</f>
        <v>9700</v>
      </c>
      <c r="I35" s="168">
        <v>0</v>
      </c>
      <c r="J35" s="168">
        <v>0</v>
      </c>
      <c r="K35" s="168">
        <v>0</v>
      </c>
      <c r="M35" s="168">
        <v>0</v>
      </c>
      <c r="N35" s="168">
        <f t="shared" ref="N35:N41" si="18">M36</f>
        <v>10200</v>
      </c>
      <c r="O35" s="168">
        <v>0</v>
      </c>
      <c r="P35" s="168">
        <v>0</v>
      </c>
      <c r="Q35" s="168">
        <v>0</v>
      </c>
      <c r="R35" s="292"/>
      <c r="S35" s="168">
        <v>0</v>
      </c>
      <c r="T35" s="168">
        <f t="shared" ref="T35:T41" si="19">S36</f>
        <v>9325</v>
      </c>
      <c r="U35" s="168">
        <v>0</v>
      </c>
      <c r="V35" s="168">
        <v>0</v>
      </c>
      <c r="W35" s="168">
        <v>0</v>
      </c>
      <c r="Y35" s="168">
        <v>0</v>
      </c>
      <c r="Z35" s="168">
        <v>10050</v>
      </c>
      <c r="AA35" s="168">
        <v>0</v>
      </c>
      <c r="AB35" s="168">
        <v>0</v>
      </c>
      <c r="AC35" s="168">
        <v>0</v>
      </c>
      <c r="AD35" s="292"/>
      <c r="AE35" s="168">
        <v>0</v>
      </c>
      <c r="AF35" s="168">
        <v>9325</v>
      </c>
      <c r="AG35" s="168">
        <v>0</v>
      </c>
      <c r="AH35" s="168">
        <v>0</v>
      </c>
      <c r="AI35" s="168">
        <v>0</v>
      </c>
      <c r="AK35" s="92"/>
      <c r="AL35" s="92"/>
      <c r="AM35" s="92"/>
      <c r="AN35" s="92"/>
      <c r="AO35" s="92"/>
      <c r="AQ35" s="92"/>
      <c r="AR35" s="92"/>
      <c r="AS35" s="92"/>
      <c r="AT35" s="92"/>
      <c r="AU35" s="92"/>
      <c r="AW35" s="92"/>
      <c r="AX35" s="92"/>
      <c r="AY35" s="92"/>
      <c r="AZ35" s="92"/>
      <c r="BA35" s="92"/>
      <c r="BC35" s="92"/>
      <c r="BD35" s="92"/>
      <c r="BE35" s="92"/>
      <c r="BF35" s="92"/>
      <c r="BG35" s="92"/>
      <c r="BI35" s="92"/>
      <c r="BJ35" s="92"/>
      <c r="BK35" s="92"/>
      <c r="BL35" s="92"/>
      <c r="BM35" s="92"/>
      <c r="BO35" s="92"/>
      <c r="BP35" s="92"/>
      <c r="BQ35" s="92"/>
      <c r="BR35" s="92"/>
      <c r="BS35" s="92"/>
      <c r="BU35" s="92"/>
      <c r="BV35" s="92"/>
      <c r="BW35" s="92"/>
      <c r="BX35" s="92"/>
      <c r="BY35" s="92"/>
      <c r="CF35" s="83"/>
      <c r="DA35" s="113"/>
      <c r="DC35" s="92"/>
      <c r="DD35" s="92"/>
      <c r="DE35" s="92"/>
      <c r="DF35" s="92"/>
      <c r="DG35" s="113"/>
      <c r="DI35"/>
      <c r="DJ35"/>
      <c r="DK35" s="92"/>
      <c r="DL35" s="92"/>
      <c r="DM35" s="113"/>
      <c r="DN35" s="92"/>
      <c r="DO35" s="92"/>
      <c r="DQ35" s="92"/>
      <c r="DR35" s="92"/>
      <c r="DS35" s="113"/>
      <c r="DT35" s="92"/>
      <c r="DU35" s="92"/>
    </row>
    <row r="36" spans="1:125" x14ac:dyDescent="0.2">
      <c r="A36" s="168">
        <v>10800</v>
      </c>
      <c r="B36" s="168">
        <f t="shared" si="16"/>
        <v>25450</v>
      </c>
      <c r="C36" s="168">
        <v>0</v>
      </c>
      <c r="D36" s="169">
        <v>0.1</v>
      </c>
      <c r="E36" s="168">
        <f t="shared" ref="E36:E42" si="20">A36</f>
        <v>10800</v>
      </c>
      <c r="F36" s="292"/>
      <c r="G36" s="168">
        <v>9700</v>
      </c>
      <c r="H36" s="168">
        <f t="shared" si="17"/>
        <v>17025</v>
      </c>
      <c r="I36" s="168">
        <v>0</v>
      </c>
      <c r="J36" s="169">
        <v>0.1</v>
      </c>
      <c r="K36" s="168">
        <f t="shared" ref="K36:K42" si="21">G36</f>
        <v>9700</v>
      </c>
      <c r="M36" s="168">
        <v>10200</v>
      </c>
      <c r="N36" s="168">
        <f t="shared" si="18"/>
        <v>24400</v>
      </c>
      <c r="O36" s="168">
        <v>0</v>
      </c>
      <c r="P36" s="169">
        <v>0.1</v>
      </c>
      <c r="Q36" s="168">
        <f t="shared" ref="Q36:Q42" si="22">M36</f>
        <v>10200</v>
      </c>
      <c r="R36" s="292"/>
      <c r="S36" s="168">
        <v>9325</v>
      </c>
      <c r="T36" s="168">
        <f t="shared" si="19"/>
        <v>16375</v>
      </c>
      <c r="U36" s="168">
        <v>0</v>
      </c>
      <c r="V36" s="169">
        <v>0.1</v>
      </c>
      <c r="W36" s="168">
        <f t="shared" ref="W36:W42" si="23">S36</f>
        <v>9325</v>
      </c>
      <c r="Y36" s="168">
        <v>10050</v>
      </c>
      <c r="Z36" s="168">
        <v>24150</v>
      </c>
      <c r="AA36" s="168">
        <v>0</v>
      </c>
      <c r="AB36" s="169">
        <v>0.1</v>
      </c>
      <c r="AC36" s="168">
        <v>10050</v>
      </c>
      <c r="AD36" s="292"/>
      <c r="AE36" s="168">
        <v>9325</v>
      </c>
      <c r="AF36" s="168">
        <v>16375</v>
      </c>
      <c r="AG36" s="168">
        <v>0</v>
      </c>
      <c r="AH36" s="169">
        <v>0.1</v>
      </c>
      <c r="AI36" s="168">
        <v>9325</v>
      </c>
      <c r="AK36" s="92"/>
      <c r="AL36" s="92"/>
      <c r="AM36" s="92"/>
      <c r="AN36" s="92"/>
      <c r="AO36" s="92"/>
      <c r="AQ36" s="92"/>
      <c r="AR36" s="92"/>
      <c r="AS36" s="92"/>
      <c r="AT36" s="92"/>
      <c r="AU36" s="92"/>
      <c r="AW36" s="92"/>
      <c r="AX36" s="92"/>
      <c r="AY36" s="92"/>
      <c r="AZ36" s="92"/>
      <c r="BA36" s="92"/>
      <c r="BC36" s="92"/>
      <c r="BD36" s="92"/>
      <c r="BE36" s="92"/>
      <c r="BF36" s="92"/>
      <c r="BG36" s="92"/>
      <c r="BI36" s="92"/>
      <c r="BJ36" s="92"/>
      <c r="BK36" s="92"/>
      <c r="BL36" s="92"/>
      <c r="BM36" s="92"/>
      <c r="BO36" s="92"/>
      <c r="BP36" s="92"/>
      <c r="BQ36" s="92"/>
      <c r="BR36" s="92"/>
      <c r="BS36" s="92"/>
      <c r="BU36" s="92"/>
      <c r="BV36" s="92"/>
      <c r="BW36" s="92"/>
      <c r="BX36" s="92"/>
      <c r="BY36" s="92"/>
      <c r="CF36" s="83"/>
      <c r="DA36" s="113"/>
      <c r="DC36" s="92"/>
      <c r="DD36" s="92"/>
      <c r="DE36" s="92"/>
      <c r="DF36" s="92"/>
      <c r="DG36" s="113"/>
      <c r="DI36"/>
      <c r="DJ36"/>
      <c r="DK36" s="92"/>
      <c r="DL36" s="92"/>
      <c r="DM36" s="113"/>
      <c r="DN36" s="92"/>
      <c r="DO36" s="92"/>
      <c r="DQ36" s="92"/>
      <c r="DR36" s="92"/>
      <c r="DS36" s="113"/>
      <c r="DT36" s="92"/>
      <c r="DU36" s="92"/>
    </row>
    <row r="37" spans="1:125" x14ac:dyDescent="0.2">
      <c r="A37" s="168">
        <v>25450</v>
      </c>
      <c r="B37" s="168">
        <f t="shared" si="16"/>
        <v>66700</v>
      </c>
      <c r="C37" s="168">
        <v>1465</v>
      </c>
      <c r="D37" s="169">
        <v>0.12</v>
      </c>
      <c r="E37" s="168">
        <f t="shared" si="20"/>
        <v>25450</v>
      </c>
      <c r="F37" s="292"/>
      <c r="G37" s="168">
        <v>17025</v>
      </c>
      <c r="H37" s="168">
        <f t="shared" si="17"/>
        <v>37650</v>
      </c>
      <c r="I37" s="168">
        <v>732.5</v>
      </c>
      <c r="J37" s="169">
        <v>0.12</v>
      </c>
      <c r="K37" s="168">
        <f t="shared" si="21"/>
        <v>17025</v>
      </c>
      <c r="M37" s="168">
        <v>24400</v>
      </c>
      <c r="N37" s="168">
        <f t="shared" si="18"/>
        <v>64400</v>
      </c>
      <c r="O37" s="168">
        <v>1420</v>
      </c>
      <c r="P37" s="169">
        <v>0.12</v>
      </c>
      <c r="Q37" s="168">
        <f t="shared" si="22"/>
        <v>24400</v>
      </c>
      <c r="R37" s="292"/>
      <c r="S37" s="168">
        <v>16375</v>
      </c>
      <c r="T37" s="168">
        <f t="shared" si="19"/>
        <v>36175</v>
      </c>
      <c r="U37" s="168">
        <v>705</v>
      </c>
      <c r="V37" s="169">
        <v>0.12</v>
      </c>
      <c r="W37" s="168">
        <f t="shared" si="23"/>
        <v>16375</v>
      </c>
      <c r="Y37" s="168">
        <v>24150</v>
      </c>
      <c r="Z37" s="168">
        <v>63750</v>
      </c>
      <c r="AA37" s="168">
        <v>1410</v>
      </c>
      <c r="AB37" s="169">
        <v>0.12</v>
      </c>
      <c r="AC37" s="168">
        <v>24150</v>
      </c>
      <c r="AD37" s="292"/>
      <c r="AE37" s="168">
        <v>16375</v>
      </c>
      <c r="AF37" s="168">
        <v>36175</v>
      </c>
      <c r="AG37" s="168">
        <v>705</v>
      </c>
      <c r="AH37" s="169">
        <v>0.12</v>
      </c>
      <c r="AI37" s="168">
        <v>16375</v>
      </c>
      <c r="AK37" s="92"/>
      <c r="AL37" s="92"/>
      <c r="AM37" s="92"/>
      <c r="AN37" s="92"/>
      <c r="AO37" s="92"/>
      <c r="AQ37" s="92"/>
      <c r="AR37" s="92"/>
      <c r="AS37" s="92"/>
      <c r="AT37" s="92"/>
      <c r="AU37" s="92"/>
      <c r="AW37" s="92"/>
      <c r="AX37" s="92"/>
      <c r="AY37" s="92"/>
      <c r="AZ37" s="92"/>
      <c r="BA37" s="92"/>
      <c r="BC37" s="92"/>
      <c r="BD37" s="92"/>
      <c r="BE37" s="92"/>
      <c r="BF37" s="92"/>
      <c r="BG37" s="92"/>
      <c r="BI37" s="92"/>
      <c r="BJ37" s="92"/>
      <c r="BK37" s="92"/>
      <c r="BL37" s="92"/>
      <c r="BM37" s="92"/>
      <c r="BO37" s="92"/>
      <c r="BP37" s="92"/>
      <c r="BQ37" s="92"/>
      <c r="BR37" s="92"/>
      <c r="BS37" s="92"/>
      <c r="BU37" s="92"/>
      <c r="BV37" s="92"/>
      <c r="BW37" s="92"/>
      <c r="BX37" s="92"/>
      <c r="BY37" s="92"/>
      <c r="CF37" s="83"/>
      <c r="DA37" s="113"/>
      <c r="DC37" s="92"/>
      <c r="DD37" s="92"/>
      <c r="DE37" s="92"/>
      <c r="DF37" s="92"/>
      <c r="DG37" s="113"/>
      <c r="DI37"/>
      <c r="DJ37"/>
      <c r="DK37" s="92"/>
      <c r="DL37" s="92"/>
      <c r="DM37" s="113"/>
      <c r="DN37" s="92"/>
      <c r="DO37" s="92"/>
      <c r="DQ37" s="92"/>
      <c r="DR37" s="92"/>
      <c r="DS37" s="113"/>
      <c r="DT37" s="92"/>
      <c r="DU37" s="92"/>
    </row>
    <row r="38" spans="1:125" x14ac:dyDescent="0.2">
      <c r="A38" s="168">
        <v>66700</v>
      </c>
      <c r="B38" s="168">
        <f t="shared" si="16"/>
        <v>99850</v>
      </c>
      <c r="C38" s="168">
        <v>6415</v>
      </c>
      <c r="D38" s="169">
        <v>0.22</v>
      </c>
      <c r="E38" s="168">
        <f t="shared" si="20"/>
        <v>66700</v>
      </c>
      <c r="F38" s="292"/>
      <c r="G38" s="168">
        <v>37650</v>
      </c>
      <c r="H38" s="168">
        <f t="shared" si="17"/>
        <v>54225</v>
      </c>
      <c r="I38" s="168">
        <v>3207.5</v>
      </c>
      <c r="J38" s="169">
        <v>0.22</v>
      </c>
      <c r="K38" s="168">
        <f t="shared" si="21"/>
        <v>37650</v>
      </c>
      <c r="M38" s="168">
        <v>64400</v>
      </c>
      <c r="N38" s="168">
        <f t="shared" si="18"/>
        <v>96550</v>
      </c>
      <c r="O38" s="168">
        <v>6220</v>
      </c>
      <c r="P38" s="169">
        <v>0.22</v>
      </c>
      <c r="Q38" s="168">
        <f t="shared" si="22"/>
        <v>64400</v>
      </c>
      <c r="R38" s="292"/>
      <c r="S38" s="168">
        <v>36175</v>
      </c>
      <c r="T38" s="168">
        <f t="shared" si="19"/>
        <v>52075</v>
      </c>
      <c r="U38" s="168">
        <v>3081</v>
      </c>
      <c r="V38" s="169">
        <v>0.22</v>
      </c>
      <c r="W38" s="168">
        <f t="shared" si="23"/>
        <v>36175</v>
      </c>
      <c r="Y38" s="168">
        <v>63750</v>
      </c>
      <c r="Z38" s="168">
        <v>95550</v>
      </c>
      <c r="AA38" s="168">
        <v>6162</v>
      </c>
      <c r="AB38" s="169">
        <v>0.22</v>
      </c>
      <c r="AC38" s="168">
        <v>63750</v>
      </c>
      <c r="AD38" s="292"/>
      <c r="AE38" s="168">
        <v>36175</v>
      </c>
      <c r="AF38" s="168">
        <v>52075</v>
      </c>
      <c r="AG38" s="168">
        <v>3081</v>
      </c>
      <c r="AH38" s="169">
        <v>0.22</v>
      </c>
      <c r="AI38" s="168">
        <v>36175</v>
      </c>
      <c r="AK38" s="92"/>
      <c r="AL38" s="92"/>
      <c r="AM38" s="92"/>
      <c r="AN38" s="92"/>
      <c r="AO38" s="92"/>
      <c r="AQ38" s="92"/>
      <c r="AR38" s="92"/>
      <c r="AS38" s="92"/>
      <c r="AT38" s="92"/>
      <c r="AU38" s="92"/>
      <c r="AW38" s="92"/>
      <c r="AX38" s="92"/>
      <c r="AY38" s="92"/>
      <c r="AZ38" s="92"/>
      <c r="BA38" s="92"/>
      <c r="BC38" s="92"/>
      <c r="BD38" s="92"/>
      <c r="BE38" s="92"/>
      <c r="BF38" s="92"/>
      <c r="BG38" s="92"/>
      <c r="BI38" s="92"/>
      <c r="BJ38" s="92"/>
      <c r="BK38" s="92"/>
      <c r="BL38" s="92"/>
      <c r="BM38" s="92"/>
      <c r="BO38" s="92"/>
      <c r="BP38" s="92"/>
      <c r="BQ38" s="92"/>
      <c r="BR38" s="92"/>
      <c r="BS38" s="92"/>
      <c r="BU38" s="92"/>
      <c r="BV38" s="92"/>
      <c r="BW38" s="92"/>
      <c r="BX38" s="92"/>
      <c r="BY38" s="92"/>
      <c r="CF38" s="83"/>
      <c r="DA38" s="113"/>
      <c r="DC38" s="92"/>
      <c r="DD38" s="92"/>
      <c r="DE38" s="92"/>
      <c r="DF38" s="92"/>
      <c r="DG38" s="113"/>
      <c r="DI38"/>
      <c r="DJ38"/>
      <c r="DK38" s="92"/>
      <c r="DL38" s="92"/>
      <c r="DM38" s="113"/>
      <c r="DN38" s="92"/>
      <c r="DO38" s="92"/>
      <c r="DQ38" s="92"/>
      <c r="DR38" s="92"/>
      <c r="DS38" s="113"/>
      <c r="DT38" s="92"/>
      <c r="DU38" s="92"/>
    </row>
    <row r="39" spans="1:125" x14ac:dyDescent="0.2">
      <c r="A39" s="168">
        <v>99850</v>
      </c>
      <c r="B39" s="168">
        <f t="shared" si="16"/>
        <v>180850</v>
      </c>
      <c r="C39" s="168">
        <v>13708</v>
      </c>
      <c r="D39" s="169">
        <v>0.24</v>
      </c>
      <c r="E39" s="168">
        <f t="shared" si="20"/>
        <v>99850</v>
      </c>
      <c r="F39" s="292"/>
      <c r="G39" s="168">
        <v>54225</v>
      </c>
      <c r="H39" s="168">
        <f t="shared" si="17"/>
        <v>94725</v>
      </c>
      <c r="I39" s="168">
        <v>6854</v>
      </c>
      <c r="J39" s="169">
        <v>0.24</v>
      </c>
      <c r="K39" s="168">
        <f t="shared" si="21"/>
        <v>54225</v>
      </c>
      <c r="M39" s="168">
        <v>96550</v>
      </c>
      <c r="N39" s="168">
        <f t="shared" si="18"/>
        <v>175100</v>
      </c>
      <c r="O39" s="168">
        <v>13293</v>
      </c>
      <c r="P39" s="169">
        <v>0.24</v>
      </c>
      <c r="Q39" s="168">
        <f t="shared" si="22"/>
        <v>96550</v>
      </c>
      <c r="R39" s="292"/>
      <c r="S39" s="168">
        <v>52075</v>
      </c>
      <c r="T39" s="168">
        <f t="shared" si="19"/>
        <v>90975</v>
      </c>
      <c r="U39" s="168">
        <v>6579</v>
      </c>
      <c r="V39" s="169">
        <v>0.24</v>
      </c>
      <c r="W39" s="168">
        <f t="shared" si="23"/>
        <v>52075</v>
      </c>
      <c r="Y39" s="168">
        <v>95550</v>
      </c>
      <c r="Z39" s="168">
        <v>173350</v>
      </c>
      <c r="AA39" s="168">
        <v>13158</v>
      </c>
      <c r="AB39" s="169">
        <v>0.24</v>
      </c>
      <c r="AC39" s="168">
        <v>95550</v>
      </c>
      <c r="AD39" s="292"/>
      <c r="AE39" s="168">
        <v>52075</v>
      </c>
      <c r="AF39" s="168">
        <v>90975</v>
      </c>
      <c r="AG39" s="168">
        <v>6579</v>
      </c>
      <c r="AH39" s="169">
        <v>0.24</v>
      </c>
      <c r="AI39" s="168">
        <v>52075</v>
      </c>
      <c r="AK39" s="92"/>
      <c r="AL39" s="92"/>
      <c r="AM39" s="92"/>
      <c r="AN39" s="92"/>
      <c r="AO39" s="92"/>
      <c r="AQ39" s="92"/>
      <c r="AR39" s="92"/>
      <c r="AS39" s="92"/>
      <c r="AT39" s="92"/>
      <c r="AU39" s="92"/>
      <c r="AW39" s="92"/>
      <c r="AX39" s="92"/>
      <c r="AY39" s="92"/>
      <c r="AZ39" s="92"/>
      <c r="BA39" s="92"/>
      <c r="BC39" s="92"/>
      <c r="BD39" s="92"/>
      <c r="BE39" s="92"/>
      <c r="BF39" s="92"/>
      <c r="BG39" s="92"/>
      <c r="BI39" s="92"/>
      <c r="BJ39" s="92"/>
      <c r="BK39" s="92"/>
      <c r="BL39" s="92"/>
      <c r="BM39" s="92"/>
      <c r="BO39" s="92"/>
      <c r="BP39" s="92"/>
      <c r="BQ39" s="92"/>
      <c r="BR39" s="92"/>
      <c r="BS39" s="92"/>
      <c r="BU39" s="92"/>
      <c r="BV39" s="92"/>
      <c r="BW39" s="92"/>
      <c r="BX39" s="92"/>
      <c r="BY39" s="92"/>
      <c r="CF39" s="83"/>
      <c r="DA39" s="113"/>
      <c r="DC39" s="92"/>
      <c r="DD39" s="92"/>
      <c r="DE39" s="92"/>
      <c r="DF39" s="92"/>
      <c r="DG39" s="113"/>
      <c r="DI39"/>
      <c r="DJ39"/>
      <c r="DK39" s="92"/>
      <c r="DL39" s="92"/>
      <c r="DM39" s="113"/>
      <c r="DN39" s="92"/>
      <c r="DO39" s="92"/>
      <c r="DQ39" s="92"/>
      <c r="DR39" s="92"/>
      <c r="DS39" s="113"/>
      <c r="DT39" s="92"/>
      <c r="DU39" s="92"/>
    </row>
    <row r="40" spans="1:125" x14ac:dyDescent="0.2">
      <c r="A40" s="168">
        <v>180850</v>
      </c>
      <c r="B40" s="168">
        <f t="shared" si="16"/>
        <v>226750</v>
      </c>
      <c r="C40" s="168">
        <v>33148</v>
      </c>
      <c r="D40" s="169">
        <v>0.32</v>
      </c>
      <c r="E40" s="168">
        <f t="shared" si="20"/>
        <v>180850</v>
      </c>
      <c r="F40" s="292"/>
      <c r="G40" s="168">
        <v>94725</v>
      </c>
      <c r="H40" s="168">
        <f t="shared" si="17"/>
        <v>117675</v>
      </c>
      <c r="I40" s="168">
        <v>16574</v>
      </c>
      <c r="J40" s="169">
        <v>0.32</v>
      </c>
      <c r="K40" s="168">
        <f t="shared" si="21"/>
        <v>94725</v>
      </c>
      <c r="M40" s="168">
        <v>175100</v>
      </c>
      <c r="N40" s="168">
        <f t="shared" si="18"/>
        <v>219600</v>
      </c>
      <c r="O40" s="168">
        <v>32145</v>
      </c>
      <c r="P40" s="169">
        <v>0.32</v>
      </c>
      <c r="Q40" s="168">
        <f t="shared" si="22"/>
        <v>175100</v>
      </c>
      <c r="R40" s="292"/>
      <c r="S40" s="168">
        <v>90975</v>
      </c>
      <c r="T40" s="168">
        <f t="shared" si="19"/>
        <v>113000</v>
      </c>
      <c r="U40" s="168">
        <v>15915</v>
      </c>
      <c r="V40" s="169">
        <v>0.32</v>
      </c>
      <c r="W40" s="168">
        <f t="shared" si="23"/>
        <v>90975</v>
      </c>
      <c r="Y40" s="168">
        <v>173350</v>
      </c>
      <c r="Z40" s="168">
        <v>217400</v>
      </c>
      <c r="AA40" s="168">
        <v>31830</v>
      </c>
      <c r="AB40" s="169">
        <v>0.32</v>
      </c>
      <c r="AC40" s="168">
        <v>173350</v>
      </c>
      <c r="AD40" s="292"/>
      <c r="AE40" s="168">
        <v>90975</v>
      </c>
      <c r="AF40" s="168">
        <v>113000</v>
      </c>
      <c r="AG40" s="168">
        <v>15915</v>
      </c>
      <c r="AH40" s="169">
        <v>0.32</v>
      </c>
      <c r="AI40" s="168">
        <v>90975</v>
      </c>
      <c r="AK40" s="92"/>
      <c r="AL40" s="92"/>
      <c r="AM40" s="92"/>
      <c r="AN40" s="92"/>
      <c r="AO40" s="92"/>
      <c r="AQ40" s="92"/>
      <c r="AR40" s="92"/>
      <c r="AS40" s="92"/>
      <c r="AT40" s="92"/>
      <c r="AU40" s="92"/>
      <c r="AW40" s="92"/>
      <c r="AX40" s="92"/>
      <c r="AY40" s="92"/>
      <c r="AZ40" s="92"/>
      <c r="BA40" s="92"/>
      <c r="BC40" s="92"/>
      <c r="BD40" s="92"/>
      <c r="BE40" s="92"/>
      <c r="BF40" s="92"/>
      <c r="BG40" s="92"/>
      <c r="BI40" s="92"/>
      <c r="BJ40" s="92"/>
      <c r="BK40" s="92"/>
      <c r="BL40" s="92"/>
      <c r="BM40" s="92"/>
      <c r="BO40" s="92"/>
      <c r="BP40" s="92"/>
      <c r="BQ40" s="92"/>
      <c r="BR40" s="92"/>
      <c r="BS40" s="92"/>
      <c r="BU40" s="92"/>
      <c r="BV40" s="92"/>
      <c r="BW40" s="92"/>
      <c r="BX40" s="92"/>
      <c r="BY40" s="92"/>
      <c r="CF40" s="83"/>
      <c r="DA40" s="113"/>
      <c r="DC40" s="92"/>
      <c r="DD40" s="92"/>
      <c r="DE40" s="92"/>
      <c r="DF40" s="92"/>
      <c r="DG40" s="113"/>
      <c r="DI40"/>
      <c r="DJ40"/>
      <c r="DK40" s="92"/>
      <c r="DL40" s="92"/>
      <c r="DM40" s="113"/>
      <c r="DN40" s="92"/>
      <c r="DO40" s="92"/>
      <c r="DQ40" s="92"/>
      <c r="DR40" s="92"/>
      <c r="DS40" s="113"/>
      <c r="DT40" s="92"/>
      <c r="DU40" s="92"/>
    </row>
    <row r="41" spans="1:125" x14ac:dyDescent="0.2">
      <c r="A41" s="168">
        <v>226750</v>
      </c>
      <c r="B41" s="168">
        <f t="shared" si="16"/>
        <v>550700</v>
      </c>
      <c r="C41" s="168">
        <v>47836</v>
      </c>
      <c r="D41" s="169">
        <v>0.35</v>
      </c>
      <c r="E41" s="168">
        <f t="shared" si="20"/>
        <v>226750</v>
      </c>
      <c r="F41" s="292"/>
      <c r="G41" s="168">
        <v>117675</v>
      </c>
      <c r="H41" s="168">
        <f t="shared" si="17"/>
        <v>279650</v>
      </c>
      <c r="I41" s="168">
        <v>23918</v>
      </c>
      <c r="J41" s="169">
        <v>0.35</v>
      </c>
      <c r="K41" s="168">
        <f t="shared" si="21"/>
        <v>117675</v>
      </c>
      <c r="L41" s="79"/>
      <c r="M41" s="168">
        <v>219600</v>
      </c>
      <c r="N41" s="168">
        <f t="shared" si="18"/>
        <v>533800</v>
      </c>
      <c r="O41" s="168">
        <v>46385</v>
      </c>
      <c r="P41" s="169">
        <v>0.35</v>
      </c>
      <c r="Q41" s="168">
        <f t="shared" si="22"/>
        <v>219600</v>
      </c>
      <c r="R41" s="292"/>
      <c r="S41" s="168">
        <v>113000</v>
      </c>
      <c r="T41" s="168">
        <f t="shared" si="19"/>
        <v>268525</v>
      </c>
      <c r="U41" s="168">
        <v>22963</v>
      </c>
      <c r="V41" s="169">
        <v>0.35</v>
      </c>
      <c r="W41" s="168">
        <f t="shared" si="23"/>
        <v>113000</v>
      </c>
      <c r="X41" s="79"/>
      <c r="Y41" s="168">
        <v>217400</v>
      </c>
      <c r="Z41" s="168">
        <v>528450</v>
      </c>
      <c r="AA41" s="168">
        <v>45926</v>
      </c>
      <c r="AB41" s="169">
        <v>0.35</v>
      </c>
      <c r="AC41" s="168">
        <v>217400</v>
      </c>
      <c r="AD41" s="292"/>
      <c r="AE41" s="168">
        <v>113000</v>
      </c>
      <c r="AF41" s="168">
        <v>268525</v>
      </c>
      <c r="AG41" s="168">
        <v>22963</v>
      </c>
      <c r="AH41" s="169">
        <v>0.35</v>
      </c>
      <c r="AI41" s="168">
        <v>113000</v>
      </c>
      <c r="AJ41" s="79"/>
      <c r="AK41" s="92"/>
      <c r="AL41" s="92"/>
      <c r="AM41" s="92"/>
      <c r="AN41" s="92"/>
      <c r="AO41" s="92"/>
      <c r="AQ41" s="92"/>
      <c r="AR41" s="92"/>
      <c r="AS41" s="92"/>
      <c r="AT41" s="92"/>
      <c r="AU41" s="92"/>
      <c r="AW41" s="92"/>
      <c r="AX41" s="92"/>
      <c r="AY41" s="92"/>
      <c r="AZ41" s="92"/>
      <c r="BA41" s="92"/>
      <c r="BC41" s="92"/>
      <c r="BD41" s="92"/>
      <c r="BE41" s="92"/>
      <c r="BF41" s="92"/>
      <c r="BG41" s="92"/>
      <c r="BI41" s="92"/>
      <c r="BJ41" s="92"/>
      <c r="BK41" s="92"/>
      <c r="BL41" s="92"/>
      <c r="BM41" s="92"/>
      <c r="BO41" s="92"/>
      <c r="BP41" s="92"/>
      <c r="BQ41" s="92"/>
      <c r="BR41" s="92"/>
      <c r="BS41" s="92"/>
      <c r="BU41" s="92"/>
      <c r="BV41" s="92"/>
      <c r="BW41" s="92"/>
      <c r="BX41" s="92"/>
      <c r="BY41" s="92"/>
      <c r="CF41" s="83"/>
      <c r="DA41" s="113"/>
      <c r="DC41" s="92"/>
      <c r="DD41" s="92"/>
      <c r="DE41" s="92"/>
      <c r="DF41" s="92"/>
      <c r="DG41" s="113"/>
      <c r="DI41"/>
      <c r="DJ41"/>
      <c r="DK41" s="92"/>
      <c r="DL41" s="92"/>
      <c r="DM41" s="113"/>
      <c r="DN41" s="92"/>
      <c r="DO41" s="92"/>
      <c r="DQ41" s="92"/>
      <c r="DR41" s="92"/>
      <c r="DS41" s="113"/>
      <c r="DT41" s="92"/>
      <c r="DU41" s="92"/>
    </row>
    <row r="42" spans="1:125" x14ac:dyDescent="0.2">
      <c r="A42" s="168">
        <v>550700</v>
      </c>
      <c r="B42" s="168" t="s">
        <v>1057</v>
      </c>
      <c r="C42" s="168">
        <v>161218.5</v>
      </c>
      <c r="D42" s="169">
        <v>0.37</v>
      </c>
      <c r="E42" s="168">
        <f t="shared" si="20"/>
        <v>550700</v>
      </c>
      <c r="F42" s="292"/>
      <c r="G42" s="168">
        <v>279650</v>
      </c>
      <c r="H42" s="168" t="s">
        <v>1057</v>
      </c>
      <c r="I42" s="168">
        <v>80609.25</v>
      </c>
      <c r="J42" s="169">
        <v>0.37</v>
      </c>
      <c r="K42" s="168">
        <f t="shared" si="21"/>
        <v>279650</v>
      </c>
      <c r="M42" s="168">
        <v>533800</v>
      </c>
      <c r="N42" s="168" t="s">
        <v>1057</v>
      </c>
      <c r="O42" s="168">
        <v>156355</v>
      </c>
      <c r="P42" s="169">
        <v>0.37</v>
      </c>
      <c r="Q42" s="168">
        <f t="shared" si="22"/>
        <v>533800</v>
      </c>
      <c r="R42" s="292"/>
      <c r="S42" s="168">
        <v>268525</v>
      </c>
      <c r="T42" s="168" t="s">
        <v>1057</v>
      </c>
      <c r="U42" s="168">
        <v>77396.75</v>
      </c>
      <c r="V42" s="169">
        <v>0.37</v>
      </c>
      <c r="W42" s="168">
        <f t="shared" si="23"/>
        <v>268525</v>
      </c>
      <c r="Y42" s="168">
        <v>528450</v>
      </c>
      <c r="Z42" s="168" t="s">
        <v>1057</v>
      </c>
      <c r="AA42" s="168">
        <v>154793.5</v>
      </c>
      <c r="AB42" s="169">
        <v>0.37</v>
      </c>
      <c r="AC42" s="168">
        <v>528450</v>
      </c>
      <c r="AD42" s="292"/>
      <c r="AE42" s="168">
        <v>268525</v>
      </c>
      <c r="AF42" s="168" t="s">
        <v>1057</v>
      </c>
      <c r="AG42" s="168">
        <v>77396.75</v>
      </c>
      <c r="AH42" s="169">
        <v>0.37</v>
      </c>
      <c r="AI42" s="168">
        <v>268525</v>
      </c>
      <c r="AK42" s="92"/>
      <c r="AL42" s="92"/>
      <c r="AM42" s="92"/>
      <c r="AN42" s="92"/>
      <c r="AO42" s="92"/>
      <c r="AQ42" s="92"/>
      <c r="AR42" s="92"/>
      <c r="AS42" s="92"/>
      <c r="AT42" s="92"/>
      <c r="AU42" s="92"/>
      <c r="AW42" s="92"/>
      <c r="AX42" s="92"/>
      <c r="AY42" s="92"/>
      <c r="AZ42" s="92"/>
      <c r="BA42" s="92"/>
      <c r="BC42" s="92"/>
      <c r="BD42" s="92"/>
      <c r="BE42" s="92"/>
      <c r="BF42" s="92"/>
      <c r="BG42" s="92"/>
      <c r="BI42" s="92"/>
      <c r="BJ42" s="92"/>
      <c r="BK42" s="92"/>
      <c r="BL42" s="92"/>
      <c r="BM42" s="92"/>
      <c r="BO42" s="92"/>
      <c r="BP42" s="92"/>
      <c r="BQ42" s="92"/>
      <c r="BR42" s="92"/>
      <c r="BS42" s="92"/>
      <c r="BU42" s="92"/>
      <c r="BV42" s="92"/>
      <c r="BW42" s="92"/>
      <c r="BX42" s="92"/>
      <c r="BY42" s="92"/>
      <c r="CF42" s="83"/>
      <c r="DA42" s="113"/>
      <c r="DC42" s="92"/>
      <c r="DD42" s="92"/>
      <c r="DE42" s="92"/>
      <c r="DF42" s="92"/>
      <c r="DG42" s="113"/>
      <c r="DI42"/>
      <c r="DJ42"/>
      <c r="DK42" s="92"/>
      <c r="DL42" s="92"/>
      <c r="DM42" s="113"/>
      <c r="DN42" s="92"/>
      <c r="DO42" s="92"/>
      <c r="DQ42" s="92"/>
      <c r="DR42" s="92"/>
      <c r="DS42" s="113"/>
      <c r="DT42" s="92"/>
      <c r="DU42" s="92"/>
    </row>
    <row r="43" spans="1:125"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92"/>
      <c r="AL43" s="92"/>
      <c r="AM43" s="92"/>
      <c r="AN43" s="92"/>
      <c r="AO43" s="92"/>
      <c r="AQ43" s="92"/>
      <c r="AR43" s="92"/>
      <c r="AS43" s="92"/>
      <c r="AT43" s="92"/>
      <c r="AU43" s="92"/>
      <c r="AW43" s="92"/>
      <c r="AX43" s="92"/>
      <c r="AY43" s="92"/>
      <c r="AZ43" s="92"/>
      <c r="BA43" s="92"/>
      <c r="BC43" s="92"/>
      <c r="BD43" s="92"/>
      <c r="BE43" s="92"/>
      <c r="BF43" s="92"/>
      <c r="BG43" s="92"/>
      <c r="BI43" s="92"/>
      <c r="BJ43" s="92"/>
      <c r="BK43" s="92"/>
      <c r="BL43" s="92"/>
      <c r="BM43" s="92"/>
      <c r="BO43" s="92"/>
      <c r="BP43" s="92"/>
      <c r="BQ43" s="92"/>
      <c r="BR43" s="92"/>
      <c r="BS43" s="92"/>
      <c r="BU43" s="92"/>
      <c r="BV43" s="92"/>
      <c r="BW43" s="92"/>
      <c r="BX43" s="92"/>
      <c r="BY43" s="92"/>
      <c r="CF43" s="83"/>
      <c r="DA43" s="113"/>
      <c r="DC43" s="92"/>
      <c r="DD43" s="92"/>
      <c r="DE43" s="92"/>
      <c r="DF43" s="92"/>
      <c r="DG43" s="113"/>
      <c r="DI43"/>
      <c r="DJ43"/>
      <c r="DK43" s="92"/>
      <c r="DL43" s="92"/>
      <c r="DM43" s="113"/>
      <c r="DN43" s="92"/>
      <c r="DO43" s="92"/>
      <c r="DQ43" s="92"/>
      <c r="DR43" s="92"/>
      <c r="DS43" s="113"/>
      <c r="DT43" s="92"/>
      <c r="DU43" s="92"/>
    </row>
    <row r="44" spans="1:125"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Q44" s="92"/>
      <c r="AR44" s="92"/>
      <c r="AS44" s="92"/>
      <c r="AT44" s="92"/>
      <c r="AU44" s="92"/>
      <c r="AW44" s="92"/>
      <c r="AX44" s="92"/>
      <c r="AY44" s="92"/>
      <c r="AZ44" s="92"/>
      <c r="BA44" s="92"/>
      <c r="BC44" s="92"/>
      <c r="BD44" s="92"/>
      <c r="BE44" s="92"/>
      <c r="BF44" s="92"/>
      <c r="BG44" s="92"/>
      <c r="BI44" s="92"/>
      <c r="BJ44" s="92"/>
      <c r="BK44" s="92"/>
      <c r="BL44" s="92"/>
      <c r="BM44" s="92"/>
      <c r="BO44" s="92"/>
      <c r="BP44" s="92"/>
      <c r="BQ44" s="92"/>
      <c r="BR44" s="92"/>
      <c r="BS44" s="92"/>
      <c r="BU44" s="92"/>
      <c r="BV44" s="92"/>
      <c r="BW44" s="92"/>
      <c r="BX44" s="92"/>
      <c r="BY44" s="92"/>
      <c r="CF44" s="83"/>
      <c r="DA44" s="113"/>
      <c r="DC44" s="92"/>
      <c r="DD44" s="92"/>
      <c r="DE44" s="92"/>
      <c r="DF44" s="92"/>
      <c r="DG44" s="113"/>
      <c r="DI44"/>
      <c r="DJ44"/>
      <c r="DK44" s="92"/>
      <c r="DL44" s="92"/>
      <c r="DM44" s="113"/>
      <c r="DN44" s="92"/>
      <c r="DO44" s="92"/>
      <c r="DQ44" s="92"/>
      <c r="DR44" s="92"/>
      <c r="DS44" s="113"/>
      <c r="DT44" s="92"/>
      <c r="DU44" s="92"/>
    </row>
    <row r="45" spans="1:125"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Q45" s="92"/>
      <c r="AR45" s="92"/>
      <c r="AS45" s="92"/>
      <c r="AT45" s="92"/>
      <c r="AU45" s="92"/>
      <c r="AW45" s="92"/>
      <c r="AX45" s="92"/>
      <c r="AY45" s="92"/>
      <c r="AZ45" s="92"/>
      <c r="BA45" s="92"/>
      <c r="BC45" s="92"/>
      <c r="BD45" s="92"/>
      <c r="BE45" s="92"/>
      <c r="BF45" s="92"/>
      <c r="BG45" s="92"/>
      <c r="BI45" s="92"/>
      <c r="BJ45" s="92"/>
      <c r="BK45" s="92"/>
      <c r="BL45" s="92"/>
      <c r="BM45" s="92"/>
      <c r="BO45" s="92"/>
      <c r="BP45" s="92"/>
      <c r="BQ45" s="92"/>
      <c r="BR45" s="92"/>
      <c r="BS45" s="92"/>
      <c r="BU45" s="92"/>
      <c r="BV45" s="92"/>
      <c r="BW45" s="92"/>
      <c r="BX45" s="92"/>
      <c r="BY45" s="92"/>
      <c r="CF45" s="83"/>
      <c r="DA45" s="113"/>
      <c r="DC45" s="92"/>
      <c r="DD45" s="92"/>
      <c r="DE45" s="92"/>
      <c r="DF45" s="92"/>
      <c r="DG45" s="113"/>
      <c r="DI45"/>
      <c r="DJ45"/>
      <c r="DK45" s="92"/>
      <c r="DL45" s="92"/>
      <c r="DM45" s="113"/>
      <c r="DN45" s="92"/>
      <c r="DO45" s="92"/>
      <c r="DQ45" s="92"/>
      <c r="DR45" s="92"/>
      <c r="DS45" s="113"/>
      <c r="DT45" s="92"/>
      <c r="DU45" s="92"/>
    </row>
    <row r="46" spans="1:125"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F46" s="83"/>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92" t="s">
        <v>1063</v>
      </c>
      <c r="CZ46" s="114" t="s">
        <v>1064</v>
      </c>
      <c r="DC46" s="92"/>
      <c r="DD46" s="92"/>
      <c r="DE46" s="92" t="s">
        <v>1063</v>
      </c>
      <c r="DF46" s="114" t="s">
        <v>1064</v>
      </c>
      <c r="DI46"/>
      <c r="DJ46"/>
      <c r="DK46" s="92" t="s">
        <v>1063</v>
      </c>
      <c r="DL46" s="114" t="s">
        <v>1064</v>
      </c>
      <c r="DM46" s="92"/>
      <c r="DN46" s="92"/>
      <c r="DO46" s="92"/>
      <c r="DQ46" s="92" t="s">
        <v>1063</v>
      </c>
      <c r="DR46" s="114" t="s">
        <v>1064</v>
      </c>
      <c r="DS46" s="92"/>
      <c r="DT46" s="92"/>
      <c r="DU46" s="92"/>
    </row>
    <row r="47" spans="1:125"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f>'2020-FORM GAO-70a'!C97</f>
        <v>0</v>
      </c>
      <c r="AA47" s="92"/>
      <c r="AB47" s="92"/>
      <c r="AC47" s="92"/>
      <c r="AD47" s="92"/>
      <c r="AE47" s="92" t="s">
        <v>1065</v>
      </c>
      <c r="AF47" s="112">
        <f>'2020-FORM GAO-70a'!I97</f>
        <v>0</v>
      </c>
      <c r="AG47" s="92"/>
      <c r="AH47" s="92"/>
      <c r="AI47" s="92"/>
      <c r="AK47" s="92" t="s">
        <v>1065</v>
      </c>
      <c r="AL47" s="112">
        <f>'2019-FORM GAO-70a'!C97</f>
        <v>0</v>
      </c>
      <c r="AM47" s="92"/>
      <c r="AN47" s="92"/>
      <c r="AO47" s="92"/>
      <c r="AQ47" s="92" t="s">
        <v>1065</v>
      </c>
      <c r="AR47" s="112" t="e">
        <f>#REF!</f>
        <v>#REF!</v>
      </c>
      <c r="AS47" s="92"/>
      <c r="AT47" s="92"/>
      <c r="AU47" s="92"/>
      <c r="AW47" s="92" t="s">
        <v>1065</v>
      </c>
      <c r="AX47" s="112" t="e">
        <f>#REF!</f>
        <v>#REF!</v>
      </c>
      <c r="AY47" s="92"/>
      <c r="AZ47" s="92"/>
      <c r="BA47" s="92"/>
      <c r="BC47" s="92" t="s">
        <v>1065</v>
      </c>
      <c r="BD47" s="112" t="e">
        <f>#REF!</f>
        <v>#REF!</v>
      </c>
      <c r="BE47" s="92"/>
      <c r="BF47" s="92"/>
      <c r="BG47" s="92"/>
      <c r="BI47" s="92" t="s">
        <v>1065</v>
      </c>
      <c r="BJ47" s="112" t="e">
        <f>#REF!</f>
        <v>#REF!</v>
      </c>
      <c r="BK47" s="92"/>
      <c r="BL47" s="92"/>
      <c r="BM47" s="92"/>
      <c r="BO47" s="92" t="s">
        <v>1065</v>
      </c>
      <c r="BP47" s="112" t="e">
        <f>#REF!</f>
        <v>#REF!</v>
      </c>
      <c r="BQ47" s="92"/>
      <c r="BR47" s="92"/>
      <c r="BS47" s="92"/>
      <c r="BU47" s="92" t="s">
        <v>1065</v>
      </c>
      <c r="BV47" s="112" t="e">
        <f>#REF!</f>
        <v>#REF!</v>
      </c>
      <c r="BW47" s="92"/>
      <c r="BX47" s="92"/>
      <c r="BY47" s="92"/>
      <c r="CA47" s="92" t="s">
        <v>1065</v>
      </c>
      <c r="CB47" s="112" t="e">
        <f>#REF!</f>
        <v>#REF!</v>
      </c>
      <c r="CF47" s="83"/>
      <c r="CG47" s="92" t="s">
        <v>1065</v>
      </c>
      <c r="CH47" s="112">
        <v>15019.25</v>
      </c>
      <c r="CM47" s="92" t="s">
        <v>1065</v>
      </c>
      <c r="CN47" s="112">
        <v>1838.67</v>
      </c>
      <c r="CS47" s="92" t="s">
        <v>1065</v>
      </c>
      <c r="CT47" s="112">
        <v>1518.54</v>
      </c>
      <c r="CY47" s="92" t="s">
        <v>1043</v>
      </c>
      <c r="CZ47" s="115">
        <v>2</v>
      </c>
      <c r="DA47" s="92">
        <v>3650</v>
      </c>
      <c r="DB47" s="92">
        <f>CZ47*DA47</f>
        <v>7300</v>
      </c>
      <c r="DC47" s="92"/>
      <c r="DD47" s="92"/>
      <c r="DE47" s="92" t="s">
        <v>1043</v>
      </c>
      <c r="DF47" s="115">
        <v>2</v>
      </c>
      <c r="DG47" s="92">
        <v>3650</v>
      </c>
      <c r="DH47" s="92">
        <f>DF47*DG47</f>
        <v>7300</v>
      </c>
      <c r="DI47"/>
      <c r="DJ47"/>
      <c r="DK47" s="92" t="s">
        <v>1043</v>
      </c>
      <c r="DL47" s="115">
        <v>2</v>
      </c>
      <c r="DM47" s="92">
        <v>3650</v>
      </c>
      <c r="DN47" s="92">
        <f>DL47*DM47</f>
        <v>7300</v>
      </c>
      <c r="DO47" s="92"/>
      <c r="DQ47" s="92" t="s">
        <v>1043</v>
      </c>
      <c r="DR47" s="115">
        <v>2</v>
      </c>
      <c r="DS47" s="92">
        <v>3650</v>
      </c>
      <c r="DT47" s="92">
        <f>DR47*DS47</f>
        <v>7300</v>
      </c>
      <c r="DU47" s="92"/>
    </row>
    <row r="48" spans="1:125"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92"/>
      <c r="AE48" s="92" t="s">
        <v>1062</v>
      </c>
      <c r="AF48" s="92">
        <f>AF47*AG48</f>
        <v>0</v>
      </c>
      <c r="AG48" s="92">
        <v>0.5</v>
      </c>
      <c r="AH48" s="92"/>
      <c r="AI48" s="92"/>
      <c r="AK48" s="92" t="s">
        <v>1062</v>
      </c>
      <c r="AL48" s="92">
        <f>AL47*AM48</f>
        <v>0</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F48" s="83"/>
      <c r="CG48" s="92" t="s">
        <v>1062</v>
      </c>
      <c r="CH48" s="92">
        <f>CH47*CI48</f>
        <v>7509.625</v>
      </c>
      <c r="CI48" s="92">
        <v>0.5</v>
      </c>
      <c r="CM48" s="92" t="s">
        <v>1062</v>
      </c>
      <c r="CN48" s="92">
        <f>CN47*CO48</f>
        <v>919.33500000000004</v>
      </c>
      <c r="CO48" s="92">
        <v>0.5</v>
      </c>
      <c r="CS48" s="92" t="s">
        <v>1062</v>
      </c>
      <c r="CT48" s="92">
        <f>CT47*CU48</f>
        <v>759.27</v>
      </c>
      <c r="CU48" s="92">
        <v>0.5</v>
      </c>
      <c r="CY48" s="92" t="s">
        <v>1066</v>
      </c>
      <c r="DB48" s="93">
        <f>DB30-DB47</f>
        <v>15762.59</v>
      </c>
      <c r="DC48" s="92"/>
      <c r="DD48" s="92"/>
      <c r="DE48" s="92" t="s">
        <v>1066</v>
      </c>
      <c r="DF48" s="92"/>
      <c r="DH48" s="93">
        <f>DH30-DH47</f>
        <v>15762.59</v>
      </c>
      <c r="DI48"/>
      <c r="DJ48"/>
      <c r="DK48" s="92" t="s">
        <v>1066</v>
      </c>
      <c r="DL48" s="92"/>
      <c r="DM48" s="92"/>
      <c r="DN48" s="93">
        <f>DN30-DN47</f>
        <v>14908.419999999998</v>
      </c>
      <c r="DO48" s="92"/>
      <c r="DQ48" s="92" t="s">
        <v>1066</v>
      </c>
      <c r="DR48" s="92"/>
      <c r="DS48" s="92"/>
      <c r="DT48" s="93">
        <f>DT30-DT47</f>
        <v>14908.419999999998</v>
      </c>
      <c r="DU48" s="92"/>
    </row>
    <row r="49" spans="1:125"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f>Z48*AA49</f>
        <v>0</v>
      </c>
      <c r="AC49" s="92"/>
      <c r="AD49" s="92"/>
      <c r="AE49" s="92" t="s">
        <v>1067</v>
      </c>
      <c r="AF49" s="92"/>
      <c r="AG49" s="113">
        <v>52</v>
      </c>
      <c r="AH49" s="116">
        <f>AF48*AG49</f>
        <v>0</v>
      </c>
      <c r="AI49" s="92"/>
      <c r="AK49" s="92" t="s">
        <v>1067</v>
      </c>
      <c r="AL49" s="92"/>
      <c r="AM49" s="113">
        <v>52</v>
      </c>
      <c r="AN49" s="116">
        <f>AL48*AM49</f>
        <v>0</v>
      </c>
      <c r="AO49" s="92"/>
      <c r="AQ49" s="92" t="s">
        <v>1067</v>
      </c>
      <c r="AR49" s="92"/>
      <c r="AS49" s="113">
        <v>52</v>
      </c>
      <c r="AT49" s="116" t="e">
        <f>AR48*AS49</f>
        <v>#REF!</v>
      </c>
      <c r="AU49" s="92"/>
      <c r="AW49" s="92" t="s">
        <v>1067</v>
      </c>
      <c r="AX49" s="92"/>
      <c r="AY49" s="113">
        <v>52</v>
      </c>
      <c r="AZ49" s="116" t="e">
        <f>AX48*AY49</f>
        <v>#REF!</v>
      </c>
      <c r="BA49" s="92"/>
      <c r="BC49" s="92" t="s">
        <v>1067</v>
      </c>
      <c r="BD49" s="92"/>
      <c r="BE49" s="113">
        <v>52</v>
      </c>
      <c r="BF49" s="116" t="e">
        <f>BD48*BE49</f>
        <v>#REF!</v>
      </c>
      <c r="BG49" s="92"/>
      <c r="BI49" s="92" t="s">
        <v>1067</v>
      </c>
      <c r="BJ49" s="92"/>
      <c r="BK49" s="113">
        <v>52</v>
      </c>
      <c r="BL49" s="116" t="e">
        <f>BJ48*BK49</f>
        <v>#REF!</v>
      </c>
      <c r="BM49" s="92"/>
      <c r="BO49" s="92" t="s">
        <v>1067</v>
      </c>
      <c r="BP49" s="92"/>
      <c r="BQ49" s="113">
        <v>52</v>
      </c>
      <c r="BR49" s="116" t="e">
        <f>BP48*BQ49</f>
        <v>#REF!</v>
      </c>
      <c r="BS49" s="92"/>
      <c r="BU49" s="92" t="s">
        <v>1067</v>
      </c>
      <c r="BV49" s="92"/>
      <c r="BW49" s="113">
        <v>52</v>
      </c>
      <c r="BX49" s="116" t="e">
        <f>BV48*BW49</f>
        <v>#REF!</v>
      </c>
      <c r="BY49" s="92"/>
      <c r="CA49" s="92" t="s">
        <v>1067</v>
      </c>
      <c r="CC49" s="113">
        <v>52</v>
      </c>
      <c r="CD49" s="116" t="e">
        <f>CB48*CC49</f>
        <v>#REF!</v>
      </c>
      <c r="CF49" s="83"/>
      <c r="CG49" s="92" t="s">
        <v>1067</v>
      </c>
      <c r="CI49" s="113">
        <v>52</v>
      </c>
      <c r="CJ49" s="116">
        <f>CH48*CI49</f>
        <v>390500.5</v>
      </c>
      <c r="CM49" s="92" t="s">
        <v>1067</v>
      </c>
      <c r="CO49" s="113">
        <v>52</v>
      </c>
      <c r="CP49" s="116">
        <f>CN48*CO49</f>
        <v>47805.42</v>
      </c>
      <c r="CU49" s="113">
        <v>52</v>
      </c>
      <c r="CV49" s="116">
        <f>CT48*CU49</f>
        <v>39482.04</v>
      </c>
      <c r="CY49" s="92" t="s">
        <v>1068</v>
      </c>
      <c r="CZ49" s="117">
        <f>IF($CZ$46="S",VLOOKUP($DB$48,$CY$7:$DC$13,5,TRUE),VLOOKUP($DB$48,$CY$19:$DC$25,5,TRUE))</f>
        <v>15750</v>
      </c>
      <c r="DB49" s="92">
        <f>DB48-CZ49</f>
        <v>12.590000000000146</v>
      </c>
      <c r="DC49" s="118"/>
      <c r="DD49" s="92"/>
      <c r="DE49" s="92" t="s">
        <v>1068</v>
      </c>
      <c r="DF49" s="117">
        <f>IF($DF$46="S",VLOOKUP($DH$48,$DE$7:$DI$13,5,TRUE),VLOOKUP($DH$48,$DE$19:$DI$25,5,TRUE))</f>
        <v>8000</v>
      </c>
      <c r="DH49" s="92">
        <f>DH48-DF49</f>
        <v>7762.59</v>
      </c>
      <c r="DI49"/>
      <c r="DJ49"/>
      <c r="DK49" s="92" t="s">
        <v>1068</v>
      </c>
      <c r="DL49" s="117">
        <f>IF($DL$46="S",VLOOKUP($DN$48,$DK$7:$DO$13,5,TRUE),VLOOKUP($DN$48,$DK$19:$DO$25,5,TRUE))</f>
        <v>8000</v>
      </c>
      <c r="DM49" s="92"/>
      <c r="DN49" s="92">
        <f>DN48-DL49</f>
        <v>6908.4199999999983</v>
      </c>
      <c r="DO49" s="92"/>
      <c r="DQ49" s="92" t="s">
        <v>1068</v>
      </c>
      <c r="DR49" s="117">
        <f>IF($DL$46="S",VLOOKUP($DN$48,$DK$7:$DO$13,5,TRUE),VLOOKUP($DN$48,$DK$19:$DO$25,5,TRUE))</f>
        <v>8000</v>
      </c>
      <c r="DS49" s="92"/>
      <c r="DT49" s="92">
        <f>DT48-DR49</f>
        <v>6908.4199999999983</v>
      </c>
      <c r="DU49" s="92"/>
    </row>
    <row r="50" spans="1:125"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f>'2020-FORM GAO-70a'!D7</f>
        <v>0</v>
      </c>
      <c r="AA50" s="92"/>
      <c r="AB50" s="92"/>
      <c r="AC50" s="92"/>
      <c r="AD50" s="92"/>
      <c r="AE50" s="92" t="s">
        <v>1063</v>
      </c>
      <c r="AF50" s="114">
        <f>'2020-FORM GAO-70a'!J9</f>
        <v>0</v>
      </c>
      <c r="AG50" s="92"/>
      <c r="AH50" s="92"/>
      <c r="AI50" s="92"/>
      <c r="AK50" s="92" t="s">
        <v>1063</v>
      </c>
      <c r="AL50" s="114">
        <f>'2019-FORM GAO-70a'!D9</f>
        <v>0</v>
      </c>
      <c r="AM50" s="92"/>
      <c r="AN50" s="92"/>
      <c r="AO50" s="92"/>
      <c r="AQ50" s="92" t="s">
        <v>1063</v>
      </c>
      <c r="AR50" s="114" t="e">
        <f>#REF!</f>
        <v>#REF!</v>
      </c>
      <c r="AS50" s="92"/>
      <c r="AT50" s="92"/>
      <c r="AU50" s="92"/>
      <c r="AW50" s="92" t="s">
        <v>1063</v>
      </c>
      <c r="AX50" s="114" t="e">
        <f>#REF!</f>
        <v>#REF!</v>
      </c>
      <c r="AY50" s="92"/>
      <c r="AZ50" s="92"/>
      <c r="BA50" s="92"/>
      <c r="BC50" s="92" t="s">
        <v>1063</v>
      </c>
      <c r="BD50" s="114" t="e">
        <f>#REF!</f>
        <v>#REF!</v>
      </c>
      <c r="BE50" s="92"/>
      <c r="BF50" s="92"/>
      <c r="BG50" s="92"/>
      <c r="BI50" s="92" t="s">
        <v>1063</v>
      </c>
      <c r="BJ50" s="114" t="e">
        <f>#REF!</f>
        <v>#REF!</v>
      </c>
      <c r="BK50" s="92"/>
      <c r="BL50" s="92"/>
      <c r="BM50" s="92"/>
      <c r="BO50" s="92" t="s">
        <v>1063</v>
      </c>
      <c r="BP50" s="114" t="e">
        <f>#REF!</f>
        <v>#REF!</v>
      </c>
      <c r="BQ50" s="92"/>
      <c r="BR50" s="92"/>
      <c r="BS50" s="92"/>
      <c r="BU50" s="92" t="s">
        <v>1063</v>
      </c>
      <c r="BV50" s="114" t="e">
        <f>#REF!</f>
        <v>#REF!</v>
      </c>
      <c r="BW50" s="92"/>
      <c r="BX50" s="92"/>
      <c r="BY50" s="92"/>
      <c r="CA50" s="92" t="s">
        <v>1063</v>
      </c>
      <c r="CB50" s="114" t="e">
        <f>#REF!</f>
        <v>#REF!</v>
      </c>
      <c r="CF50" s="83"/>
      <c r="CG50" s="92" t="s">
        <v>1063</v>
      </c>
      <c r="CH50" s="114" t="s">
        <v>1069</v>
      </c>
      <c r="CM50" s="92" t="s">
        <v>1063</v>
      </c>
      <c r="CN50" s="114" t="s">
        <v>1064</v>
      </c>
      <c r="CS50" s="92" t="s">
        <v>1063</v>
      </c>
      <c r="CT50" s="114" t="s">
        <v>1069</v>
      </c>
      <c r="CY50" s="92" t="s">
        <v>1070</v>
      </c>
      <c r="CZ50" s="117">
        <f>IF($CZ$46="S",VLOOKUP($DB$48,$CY$7:$DC$13,4,TRUE),VLOOKUP($DB$48,$CY$19:$DC$25,4,TRUE))</f>
        <v>0.1</v>
      </c>
      <c r="DA50" s="119" t="s">
        <v>0</v>
      </c>
      <c r="DB50" s="92">
        <f>DB49*CZ50</f>
        <v>1.2590000000000146</v>
      </c>
      <c r="DC50" s="92"/>
      <c r="DD50" s="92"/>
      <c r="DE50" s="92" t="s">
        <v>1070</v>
      </c>
      <c r="DF50" s="117">
        <f>IF($DF$46="S",VLOOKUP($DH$48,$DE$7:$DI$13,4,TRUE),VLOOKUP($DH$48,$DE$19:$DI$25,4,TRUE))</f>
        <v>0.1</v>
      </c>
      <c r="DG50" s="119" t="s">
        <v>0</v>
      </c>
      <c r="DH50" s="92">
        <f>DH49*DF50</f>
        <v>776.25900000000001</v>
      </c>
      <c r="DI50"/>
      <c r="DJ50"/>
      <c r="DK50" s="92" t="s">
        <v>1070</v>
      </c>
      <c r="DL50" s="117">
        <f>IF($DL$46="S",VLOOKUP($DN$48,$DK$7:$DO$13,4,TRUE),VLOOKUP($DN$48,$DK$19:$DO$25,4,TRUE))</f>
        <v>0.1</v>
      </c>
      <c r="DM50" s="119" t="s">
        <v>0</v>
      </c>
      <c r="DN50" s="92">
        <f>DN49*DL50</f>
        <v>690.84199999999987</v>
      </c>
      <c r="DO50" s="92"/>
      <c r="DQ50" s="92" t="s">
        <v>1070</v>
      </c>
      <c r="DR50" s="117">
        <f>IF($DL$46="S",VLOOKUP($DN$48,$DK$7:$DO$13,4,TRUE),VLOOKUP($DN$48,$DK$19:$DO$25,4,TRUE))</f>
        <v>0.1</v>
      </c>
      <c r="DS50" s="119" t="s">
        <v>0</v>
      </c>
      <c r="DT50" s="92">
        <f>DT49*DR50</f>
        <v>690.84199999999987</v>
      </c>
      <c r="DU50" s="92"/>
    </row>
    <row r="51" spans="1:125"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4200</v>
      </c>
      <c r="P51" s="92" t="e">
        <f>N51*O51</f>
        <v>#REF!</v>
      </c>
      <c r="Q51" s="92"/>
      <c r="R51" s="92"/>
      <c r="S51" s="92" t="s">
        <v>1043</v>
      </c>
      <c r="T51" s="115" t="e">
        <f>'2020-FORM GAO-70a'!#REF!</f>
        <v>#REF!</v>
      </c>
      <c r="U51" s="92">
        <v>4200</v>
      </c>
      <c r="V51" s="92" t="e">
        <f>T51*U51</f>
        <v>#REF!</v>
      </c>
      <c r="W51" s="92"/>
      <c r="Y51" s="92" t="s">
        <v>1043</v>
      </c>
      <c r="Z51" s="115">
        <f>'2020-FORM GAO-70a'!D14</f>
        <v>0</v>
      </c>
      <c r="AA51" s="92">
        <v>4200</v>
      </c>
      <c r="AB51" s="92">
        <f>Z51*AA51</f>
        <v>0</v>
      </c>
      <c r="AC51" s="92"/>
      <c r="AD51" s="92"/>
      <c r="AE51" s="92" t="s">
        <v>1043</v>
      </c>
      <c r="AF51" s="115">
        <f>'2020-FORM GAO-70a'!J11</f>
        <v>0</v>
      </c>
      <c r="AG51" s="92">
        <v>4200</v>
      </c>
      <c r="AH51" s="92">
        <f>AF51*AG51</f>
        <v>0</v>
      </c>
      <c r="AI51" s="92"/>
      <c r="AK51" s="92" t="s">
        <v>1043</v>
      </c>
      <c r="AL51" s="115">
        <f>'2019-FORM GAO-70a'!D11</f>
        <v>0</v>
      </c>
      <c r="AM51" s="92">
        <v>4200</v>
      </c>
      <c r="AN51" s="92">
        <f>AL51*AM51</f>
        <v>0</v>
      </c>
      <c r="AO51" s="92"/>
      <c r="AQ51" s="92" t="s">
        <v>1043</v>
      </c>
      <c r="AR51" s="115" t="e">
        <f>#REF!</f>
        <v>#REF!</v>
      </c>
      <c r="AS51" s="92">
        <v>4150</v>
      </c>
      <c r="AT51" s="92" t="e">
        <f>AR51*AS51</f>
        <v>#REF!</v>
      </c>
      <c r="AU51" s="92"/>
      <c r="AW51" s="92" t="s">
        <v>1043</v>
      </c>
      <c r="AX51" s="115" t="e">
        <f>#REF!</f>
        <v>#REF!</v>
      </c>
      <c r="AY51" s="92">
        <v>4050</v>
      </c>
      <c r="AZ51" s="92" t="e">
        <f>AX51*AY51</f>
        <v>#REF!</v>
      </c>
      <c r="BA51" s="92"/>
      <c r="BC51" s="92" t="s">
        <v>1043</v>
      </c>
      <c r="BD51" s="115" t="e">
        <f>#REF!</f>
        <v>#REF!</v>
      </c>
      <c r="BE51" s="92">
        <v>4050</v>
      </c>
      <c r="BF51" s="92" t="e">
        <f>BD51*BE51</f>
        <v>#REF!</v>
      </c>
      <c r="BG51" s="92"/>
      <c r="BI51" s="92" t="s">
        <v>1043</v>
      </c>
      <c r="BJ51" s="115" t="e">
        <f>#REF!</f>
        <v>#REF!</v>
      </c>
      <c r="BK51" s="92">
        <v>4000</v>
      </c>
      <c r="BL51" s="92" t="e">
        <f>BJ51*BK51</f>
        <v>#REF!</v>
      </c>
      <c r="BM51" s="92"/>
      <c r="BO51" s="92" t="s">
        <v>1043</v>
      </c>
      <c r="BP51" s="115" t="e">
        <f>#REF!</f>
        <v>#REF!</v>
      </c>
      <c r="BQ51" s="92">
        <v>3950</v>
      </c>
      <c r="BR51" s="92" t="e">
        <f>BP51*BQ51</f>
        <v>#REF!</v>
      </c>
      <c r="BS51" s="92"/>
      <c r="BU51" s="92" t="s">
        <v>1043</v>
      </c>
      <c r="BV51" s="115" t="e">
        <f>#REF!</f>
        <v>#REF!</v>
      </c>
      <c r="BW51" s="92">
        <v>3900</v>
      </c>
      <c r="BX51" s="92" t="e">
        <f>BV51*BW51</f>
        <v>#REF!</v>
      </c>
      <c r="BY51" s="92"/>
      <c r="CA51" s="92" t="s">
        <v>1043</v>
      </c>
      <c r="CB51" s="115" t="e">
        <f>#REF!</f>
        <v>#REF!</v>
      </c>
      <c r="CC51" s="92">
        <v>3800</v>
      </c>
      <c r="CD51" s="92" t="e">
        <f>CB51*CC51</f>
        <v>#REF!</v>
      </c>
      <c r="CF51" s="83"/>
      <c r="CG51" s="92" t="s">
        <v>1043</v>
      </c>
      <c r="CH51" s="115">
        <v>0</v>
      </c>
      <c r="CI51" s="92">
        <v>3700</v>
      </c>
      <c r="CJ51" s="92">
        <f>CH51*CI51</f>
        <v>0</v>
      </c>
      <c r="CM51" s="92" t="s">
        <v>1043</v>
      </c>
      <c r="CN51" s="115">
        <v>0</v>
      </c>
      <c r="CO51" s="92">
        <v>3650</v>
      </c>
      <c r="CP51" s="92">
        <f>CN51*CO51</f>
        <v>0</v>
      </c>
      <c r="CS51" s="92" t="s">
        <v>1043</v>
      </c>
      <c r="CT51" s="115">
        <v>2</v>
      </c>
      <c r="CU51" s="92">
        <v>3650</v>
      </c>
      <c r="CV51" s="92">
        <f>CT51*CU51</f>
        <v>7300</v>
      </c>
      <c r="CY51" s="92" t="s">
        <v>1</v>
      </c>
      <c r="CZ51" s="117">
        <f>IF($CZ$46="S",VLOOKUP($DB$48,$CY$7:$DC$13,3,TRUE),VLOOKUP($DB$48,$CY$19:$DC$25,3,TRUE))</f>
        <v>0</v>
      </c>
      <c r="DA51" s="119" t="s">
        <v>2</v>
      </c>
      <c r="DB51" s="92">
        <f>DB50+CZ51</f>
        <v>1.2590000000000146</v>
      </c>
      <c r="DC51" s="92"/>
      <c r="DD51" s="92"/>
      <c r="DE51" s="92" t="s">
        <v>1</v>
      </c>
      <c r="DF51" s="117">
        <f>IF($DF$46="S",VLOOKUP($DH$48,$DE$7:$DI$13,3,TRUE),VLOOKUP($DH$48,$DE$19:$DI$25,3,TRUE))</f>
        <v>0</v>
      </c>
      <c r="DG51" s="119" t="s">
        <v>2</v>
      </c>
      <c r="DH51" s="92">
        <f>DH50+DF51</f>
        <v>776.25900000000001</v>
      </c>
      <c r="DI51"/>
      <c r="DJ51"/>
      <c r="DK51" s="92" t="s">
        <v>1</v>
      </c>
      <c r="DL51" s="117">
        <f>IF($DL$46="S",VLOOKUP($DN$48,$DK$7:$DO$13,3,TRUE),VLOOKUP($DN$48,$DK$19:$DO$25,3,TRUE))</f>
        <v>0</v>
      </c>
      <c r="DM51" s="119" t="s">
        <v>2</v>
      </c>
      <c r="DN51" s="92">
        <f>DN50+DL51</f>
        <v>690.84199999999987</v>
      </c>
      <c r="DO51" s="92"/>
      <c r="DQ51" s="92" t="s">
        <v>1</v>
      </c>
      <c r="DR51" s="117">
        <f>IF($DL$46="S",VLOOKUP($DN$48,$DK$7:$DO$13,3,TRUE),VLOOKUP($DN$48,$DK$19:$DO$25,3,TRUE))</f>
        <v>0</v>
      </c>
      <c r="DS51" s="119" t="s">
        <v>2</v>
      </c>
      <c r="DT51" s="92">
        <f>DT50+DR51</f>
        <v>690.84199999999987</v>
      </c>
      <c r="DU51" s="92"/>
    </row>
    <row r="52" spans="1:125"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f>AB49-AB51</f>
        <v>0</v>
      </c>
      <c r="AC52" s="92"/>
      <c r="AD52" s="92"/>
      <c r="AE52" s="92" t="s">
        <v>1066</v>
      </c>
      <c r="AF52" s="92"/>
      <c r="AG52" s="92"/>
      <c r="AH52" s="93">
        <f>AH49-AH51</f>
        <v>0</v>
      </c>
      <c r="AI52" s="92"/>
      <c r="AK52" s="92" t="s">
        <v>1066</v>
      </c>
      <c r="AL52" s="92"/>
      <c r="AM52" s="92"/>
      <c r="AN52" s="93">
        <f>AN49-AN51</f>
        <v>0</v>
      </c>
      <c r="AO52" s="92"/>
      <c r="AQ52" s="92" t="s">
        <v>1066</v>
      </c>
      <c r="AR52" s="92"/>
      <c r="AS52" s="92"/>
      <c r="AT52" s="93" t="e">
        <f>AT49-AT51</f>
        <v>#REF!</v>
      </c>
      <c r="AU52" s="92"/>
      <c r="AW52" s="92" t="s">
        <v>1066</v>
      </c>
      <c r="AX52" s="92"/>
      <c r="AY52" s="92"/>
      <c r="AZ52" s="93" t="e">
        <f>AZ49-AZ51</f>
        <v>#REF!</v>
      </c>
      <c r="BA52" s="92"/>
      <c r="BC52" s="92" t="s">
        <v>1066</v>
      </c>
      <c r="BD52" s="92"/>
      <c r="BE52" s="92"/>
      <c r="BF52" s="93" t="e">
        <f>BF49-BF51</f>
        <v>#REF!</v>
      </c>
      <c r="BG52" s="92"/>
      <c r="BI52" s="92" t="s">
        <v>1066</v>
      </c>
      <c r="BJ52" s="92"/>
      <c r="BK52" s="92"/>
      <c r="BL52" s="93" t="e">
        <f>BL49-BL51</f>
        <v>#REF!</v>
      </c>
      <c r="BM52" s="92"/>
      <c r="BO52" s="92" t="s">
        <v>1066</v>
      </c>
      <c r="BP52" s="92"/>
      <c r="BQ52" s="92"/>
      <c r="BR52" s="93" t="e">
        <f>BR49-BR51</f>
        <v>#REF!</v>
      </c>
      <c r="BS52" s="92"/>
      <c r="BU52" s="92" t="s">
        <v>1066</v>
      </c>
      <c r="BV52" s="92"/>
      <c r="BW52" s="92"/>
      <c r="BX52" s="93" t="e">
        <f>BX49-BX51</f>
        <v>#REF!</v>
      </c>
      <c r="BY52" s="92"/>
      <c r="CA52" s="92" t="s">
        <v>1066</v>
      </c>
      <c r="CD52" s="93" t="e">
        <f>CD49-CD51</f>
        <v>#REF!</v>
      </c>
      <c r="CF52" s="83"/>
      <c r="CG52" s="92" t="s">
        <v>1066</v>
      </c>
      <c r="CJ52" s="93">
        <f>CJ49-CJ51</f>
        <v>390500.5</v>
      </c>
      <c r="CM52" s="92" t="s">
        <v>1066</v>
      </c>
      <c r="CP52" s="93">
        <f>CP49-CP51</f>
        <v>47805.42</v>
      </c>
      <c r="CS52" s="92" t="s">
        <v>1066</v>
      </c>
      <c r="CV52" s="93">
        <f>CV49-CV51</f>
        <v>32182.04</v>
      </c>
      <c r="CY52" s="92" t="s">
        <v>3</v>
      </c>
      <c r="CZ52" s="92">
        <f>DB51/DA52</f>
        <v>4.6629629629630166E-2</v>
      </c>
      <c r="DA52" s="113">
        <v>27</v>
      </c>
      <c r="DC52" s="92"/>
      <c r="DD52" s="92"/>
      <c r="DE52" s="92" t="s">
        <v>3</v>
      </c>
      <c r="DF52" s="92">
        <f>DH51/DG52</f>
        <v>28.750333333333334</v>
      </c>
      <c r="DG52" s="113">
        <v>27</v>
      </c>
      <c r="DI52"/>
      <c r="DJ52"/>
      <c r="DK52" s="92" t="s">
        <v>3</v>
      </c>
      <c r="DL52" s="92">
        <f>DN51/DM52</f>
        <v>26.570846153846148</v>
      </c>
      <c r="DM52" s="113">
        <v>26</v>
      </c>
      <c r="DN52" s="92"/>
      <c r="DO52" s="92"/>
      <c r="DQ52" s="92" t="s">
        <v>3</v>
      </c>
      <c r="DR52" s="92">
        <f>DT51/DS52</f>
        <v>26.570846153846148</v>
      </c>
      <c r="DS52" s="113">
        <v>26</v>
      </c>
      <c r="DT52" s="92"/>
      <c r="DU52" s="92"/>
    </row>
    <row r="53" spans="1:125" ht="13.5" thickBot="1" x14ac:dyDescent="0.25">
      <c r="A53" s="92" t="s">
        <v>1068</v>
      </c>
      <c r="B53" s="117" t="e">
        <f>IF(D52&lt;0,0,IF($Z$50="S",VLOOKUP($AB$52,$Y$7:$AC$14,5,TRUE),VLOOKUP($AB$52,$Y$21:$AC$28,5,TRUE)))</f>
        <v>#REF!</v>
      </c>
      <c r="C53" s="92"/>
      <c r="D53" s="92" t="e">
        <f>D52-B53</f>
        <v>#REF!</v>
      </c>
      <c r="E53" s="92"/>
      <c r="F53" s="92"/>
      <c r="G53" s="92" t="s">
        <v>1068</v>
      </c>
      <c r="H53" s="117" t="e">
        <f>IF(J52&lt;0,0,IF($Z$50="S",VLOOKUP($AB$52,$Y$7:$AC$14,5,TRUE),VLOOKUP($AB$52,$Y$21:$AC$28,5,TRUE)))</f>
        <v>#REF!</v>
      </c>
      <c r="I53" s="92"/>
      <c r="J53" s="92" t="e">
        <f>J52-H53</f>
        <v>#REF!</v>
      </c>
      <c r="K53" s="92"/>
      <c r="M53" s="92" t="s">
        <v>1068</v>
      </c>
      <c r="N53" s="117" t="e">
        <f>IF(P52&lt;0,0,IF($Z$50="S",VLOOKUP($AB$52,$Y$7:$AC$14,5,TRUE),VLOOKUP($AB$52,$Y$21:$AC$28,5,TRUE)))</f>
        <v>#REF!</v>
      </c>
      <c r="O53" s="92"/>
      <c r="P53" s="92" t="e">
        <f>P52-N53</f>
        <v>#REF!</v>
      </c>
      <c r="Q53" s="92"/>
      <c r="R53" s="92"/>
      <c r="S53" s="92" t="s">
        <v>1068</v>
      </c>
      <c r="T53" s="117" t="e">
        <f>IF(V52&lt;0,0,IF($Z$50="S",VLOOKUP($AB$52,$Y$7:$AC$14,5,TRUE),VLOOKUP($AB$52,$Y$21:$AC$28,5,TRUE)))</f>
        <v>#REF!</v>
      </c>
      <c r="U53" s="92"/>
      <c r="V53" s="92" t="e">
        <f>V52-T53</f>
        <v>#REF!</v>
      </c>
      <c r="W53" s="92"/>
      <c r="Y53" s="92" t="s">
        <v>1068</v>
      </c>
      <c r="Z53" s="117">
        <f>IF(AB52&lt;0,0,IF($Z$50="S",VLOOKUP($AB$52,$Y$7:$AC$14,5,TRUE),VLOOKUP($AB$52,$Y$21:$AC$28,5,TRUE)))</f>
        <v>0</v>
      </c>
      <c r="AA53" s="92"/>
      <c r="AB53" s="92">
        <f>AB52-Z53</f>
        <v>0</v>
      </c>
      <c r="AC53" s="92"/>
      <c r="AD53" s="92"/>
      <c r="AE53" s="92" t="s">
        <v>1068</v>
      </c>
      <c r="AF53" s="117">
        <f>IF(AH52&lt;0,0,IF($Z$50="S",VLOOKUP($AB$52,$Y$7:$AC$14,5,TRUE),VLOOKUP($AB$52,$Y$21:$AC$28,5,TRUE)))</f>
        <v>0</v>
      </c>
      <c r="AG53" s="92"/>
      <c r="AH53" s="92">
        <f>AH52-AF53</f>
        <v>0</v>
      </c>
      <c r="AI53" s="92"/>
      <c r="AK53" s="92" t="s">
        <v>1068</v>
      </c>
      <c r="AL53" s="117">
        <f>IF(AN52&lt;0,0,IF($AL$50="S",VLOOKUP($AN$52,$AK$7:$AO$14,5,TRUE),VLOOKUP($AN$52,$AK$21:$AO$28,5,TRUE)))</f>
        <v>0</v>
      </c>
      <c r="AM53" s="92"/>
      <c r="AN53" s="92">
        <f>AN52-AL53</f>
        <v>0</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IF(CD52&lt;0,0,IF($CB$50="S",VLOOKUP($CD$52,$CA$7:$CE$13,5,TRUE),VLOOKUP($CD$52,$CA$21:$CE$27,5,TRUE)))</f>
        <v>#REF!</v>
      </c>
      <c r="CD53" s="92" t="e">
        <f>CD52-CB53</f>
        <v>#REF!</v>
      </c>
      <c r="CF53" s="83"/>
      <c r="CG53" s="92" t="s">
        <v>1068</v>
      </c>
      <c r="CH53" s="117">
        <f>IF($CH$50="S",VLOOKUP($CJ$52,$CG$7:$CK$12,5,TRUE),VLOOKUP($CJ$52,$CG$21:$CK$27,5,TRUE))</f>
        <v>176500</v>
      </c>
      <c r="CJ53" s="92">
        <f>CJ52-CH53</f>
        <v>214000.5</v>
      </c>
      <c r="CM53" s="92" t="s">
        <v>1068</v>
      </c>
      <c r="CN53" s="117">
        <f>IF($CN$50="S",VLOOKUP($CP$52,$CM$7:$CQ$15,5,TRUE),VLOOKUP($CP$52,$CM$21:$CQ$29,5,TRUE))</f>
        <v>24500</v>
      </c>
      <c r="CP53" s="92">
        <f>CP52-CN53</f>
        <v>23305.42</v>
      </c>
      <c r="CS53" s="92" t="s">
        <v>1068</v>
      </c>
      <c r="CT53" s="117">
        <f>IF($CT$50="S",VLOOKUP($CV$52,$CS$7:$CW$15,5,TRUE),VLOOKUP($CV$52,$CS$21:$CW$29,5,TRUE))</f>
        <v>1045</v>
      </c>
      <c r="CV53" s="92">
        <f>CV52-CT53</f>
        <v>31137.040000000001</v>
      </c>
      <c r="CY53" s="92" t="s">
        <v>4</v>
      </c>
      <c r="CZ53" s="112">
        <v>0</v>
      </c>
      <c r="DC53" s="92"/>
      <c r="DD53" s="92"/>
      <c r="DE53" s="92" t="s">
        <v>4</v>
      </c>
      <c r="DF53" s="112">
        <v>0</v>
      </c>
      <c r="DI53"/>
      <c r="DJ53"/>
      <c r="DK53" s="92" t="s">
        <v>4</v>
      </c>
      <c r="DL53" s="112">
        <v>0</v>
      </c>
      <c r="DM53" s="92"/>
      <c r="DN53" s="92"/>
      <c r="DO53" s="92"/>
      <c r="DQ53" s="92" t="s">
        <v>4</v>
      </c>
      <c r="DR53" s="112">
        <v>0</v>
      </c>
      <c r="DS53" s="92"/>
      <c r="DT53" s="92"/>
      <c r="DU53" s="92"/>
    </row>
    <row r="54" spans="1:125" ht="13.5" thickBot="1" x14ac:dyDescent="0.25">
      <c r="A54" s="92" t="s">
        <v>1070</v>
      </c>
      <c r="B54" s="117" t="e">
        <f>IF(D52&lt;0,0,IF($AL$50="S",VLOOKUP($AN$52,$AK$7:$AO$14,4,TRUE),VLOOKUP($AN$52,$AK$21:$AO$28,4,TRUE)))</f>
        <v>#REF!</v>
      </c>
      <c r="C54" s="119" t="s">
        <v>0</v>
      </c>
      <c r="D54" s="92" t="e">
        <f>D53*B54</f>
        <v>#REF!</v>
      </c>
      <c r="E54" s="92"/>
      <c r="F54" s="92"/>
      <c r="G54" s="92" t="s">
        <v>1070</v>
      </c>
      <c r="H54" s="117" t="e">
        <f>IF(J52&lt;0,0,IF($AL$50="S",VLOOKUP($AN$52,$AK$7:$AO$14,4,TRUE),VLOOKUP($AN$52,$AK$21:$AO$28,4,TRUE)))</f>
        <v>#REF!</v>
      </c>
      <c r="I54" s="119" t="s">
        <v>0</v>
      </c>
      <c r="J54" s="92" t="e">
        <f>J53*H54</f>
        <v>#REF!</v>
      </c>
      <c r="K54" s="92"/>
      <c r="M54" s="92" t="s">
        <v>1070</v>
      </c>
      <c r="N54" s="117" t="e">
        <f>IF(P52&lt;0,0,IF($AL$50="S",VLOOKUP($AN$52,$AK$7:$AO$14,4,TRUE),VLOOKUP($AN$52,$AK$21:$AO$28,4,TRUE)))</f>
        <v>#REF!</v>
      </c>
      <c r="O54" s="119" t="s">
        <v>0</v>
      </c>
      <c r="P54" s="92" t="e">
        <f>P53*N54</f>
        <v>#REF!</v>
      </c>
      <c r="Q54" s="92"/>
      <c r="R54" s="92"/>
      <c r="S54" s="92" t="s">
        <v>1070</v>
      </c>
      <c r="T54" s="117" t="e">
        <f>IF(V52&lt;0,0,IF($AL$50="S",VLOOKUP($AN$52,$AK$7:$AO$14,4,TRUE),VLOOKUP($AN$52,$AK$21:$AO$28,4,TRUE)))</f>
        <v>#REF!</v>
      </c>
      <c r="U54" s="119" t="s">
        <v>0</v>
      </c>
      <c r="V54" s="92" t="e">
        <f>V53*T54</f>
        <v>#REF!</v>
      </c>
      <c r="W54" s="92"/>
      <c r="Y54" s="92" t="s">
        <v>1070</v>
      </c>
      <c r="Z54" s="117">
        <f>IF(AB52&lt;0,0,IF($AL$50="S",VLOOKUP($AN$52,$AK$7:$AO$14,4,TRUE),VLOOKUP($AN$52,$AK$21:$AO$28,4,TRUE)))</f>
        <v>0</v>
      </c>
      <c r="AA54" s="119" t="s">
        <v>0</v>
      </c>
      <c r="AB54" s="92">
        <f>AB53*Z54</f>
        <v>0</v>
      </c>
      <c r="AC54" s="92"/>
      <c r="AD54" s="92"/>
      <c r="AE54" s="92" t="s">
        <v>1070</v>
      </c>
      <c r="AF54" s="117">
        <f>IF(AH52&lt;0,0,IF($AL$50="S",VLOOKUP($AN$52,$AK$7:$AO$14,4,TRUE),VLOOKUP($AN$52,$AK$21:$AO$28,4,TRUE)))</f>
        <v>0</v>
      </c>
      <c r="AG54" s="119" t="s">
        <v>0</v>
      </c>
      <c r="AH54" s="92">
        <f>AH53*AF54</f>
        <v>0</v>
      </c>
      <c r="AI54" s="92"/>
      <c r="AK54" s="92" t="s">
        <v>1070</v>
      </c>
      <c r="AL54" s="117">
        <f>IF(AN52&lt;0,0,IF($AL$50="S",VLOOKUP($AN$52,$AK$7:$AO$14,4,TRUE),VLOOKUP($AN$52,$AK$21:$AO$28,4,TRUE)))</f>
        <v>0</v>
      </c>
      <c r="AM54" s="119" t="s">
        <v>0</v>
      </c>
      <c r="AN54" s="92">
        <f>AN53*AL54</f>
        <v>0</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IF(CD52&lt;0,0,IF($CB$50="S",VLOOKUP($CD$52,$CA$7:$CE$13,4,TRUE),VLOOKUP($CD$52,$CA$21:$CE$27,4,TRUE)))</f>
        <v>#REF!</v>
      </c>
      <c r="CC54" s="119" t="s">
        <v>0</v>
      </c>
      <c r="CD54" s="92" t="e">
        <f>CD53*CB54</f>
        <v>#REF!</v>
      </c>
      <c r="CF54" s="83"/>
      <c r="CG54" s="92" t="s">
        <v>1070</v>
      </c>
      <c r="CH54" s="117">
        <f>IF($CH$50="S",VLOOKUP($CJ$52,$CG$7:$CK$13,4,TRUE),VLOOKUP($CJ$52,$CG$21:$CK$27,4,TRUE))</f>
        <v>0.35</v>
      </c>
      <c r="CI54" s="119" t="s">
        <v>0</v>
      </c>
      <c r="CJ54" s="92">
        <f>CJ53*CH54</f>
        <v>74900.174999999988</v>
      </c>
      <c r="CM54" s="92" t="s">
        <v>1070</v>
      </c>
      <c r="CN54" s="117">
        <f>IF($CN$50="S",VLOOKUP($CP$52,$CM$7:$CQ$15,4,TRUE),VLOOKUP($CP$52,$CM$21:$CQ$29,4,TRUE))</f>
        <v>0.15</v>
      </c>
      <c r="CO54" s="119" t="s">
        <v>0</v>
      </c>
      <c r="CP54" s="92">
        <f>CP53*CN54</f>
        <v>3495.8129999999996</v>
      </c>
      <c r="CS54" s="92" t="s">
        <v>1070</v>
      </c>
      <c r="CT54" s="152">
        <f>IF($CT$50="S",VLOOKUP($CV$52,$CS$7:$CW$15,4,TRUE),VLOOKUP($CV$52,$CS$21:$CW$29,4,TRUE))</f>
        <v>0.15</v>
      </c>
      <c r="CU54" s="119" t="s">
        <v>0</v>
      </c>
      <c r="CV54" s="92">
        <f>CV53*CT54</f>
        <v>4670.5559999999996</v>
      </c>
      <c r="CY54" s="92" t="s">
        <v>5</v>
      </c>
      <c r="CZ54" s="92">
        <f>CZ52+CZ53</f>
        <v>4.6629629629630166E-2</v>
      </c>
      <c r="DC54" s="92"/>
      <c r="DD54" s="92"/>
      <c r="DE54" s="92" t="s">
        <v>5</v>
      </c>
      <c r="DF54" s="92">
        <f>DF52+DF53</f>
        <v>28.750333333333334</v>
      </c>
      <c r="DI54"/>
      <c r="DJ54"/>
      <c r="DK54" s="92" t="s">
        <v>5</v>
      </c>
      <c r="DL54" s="92">
        <f>DL52+DL53</f>
        <v>26.570846153846148</v>
      </c>
      <c r="DM54" s="92"/>
      <c r="DN54" s="92"/>
      <c r="DO54" s="92"/>
      <c r="DQ54" s="92" t="s">
        <v>5</v>
      </c>
      <c r="DR54" s="92">
        <f>DR52+DR53</f>
        <v>26.570846153846148</v>
      </c>
      <c r="DS54" s="92"/>
      <c r="DT54" s="92"/>
      <c r="DU54" s="92"/>
    </row>
    <row r="55" spans="1:125" ht="13.5" thickBot="1" x14ac:dyDescent="0.25">
      <c r="A55" s="92" t="s">
        <v>1</v>
      </c>
      <c r="B55" s="117" t="e">
        <f>IF(D52&lt;0,0,IF($Z$50="S",VLOOKUP($AB$52,$Y$7:$AC$14,3,TRUE),VLOOKUP($AB$52,$Y$21:$AC$28,3,TRUE)))</f>
        <v>#REF!</v>
      </c>
      <c r="C55" s="119" t="s">
        <v>2</v>
      </c>
      <c r="D55" s="92" t="e">
        <f>D54+B55</f>
        <v>#REF!</v>
      </c>
      <c r="E55" s="92"/>
      <c r="F55" s="92"/>
      <c r="G55" s="92" t="s">
        <v>1</v>
      </c>
      <c r="H55" s="117" t="e">
        <f>IF(J52&lt;0,0,IF($AL$50="S",VLOOKUP($AN$52,$AK$7:$AO$14,3,TRUE),VLOOKUP($AN$52,$AK$21:$AO$28,3,TRUE)))</f>
        <v>#REF!</v>
      </c>
      <c r="I55" s="119" t="s">
        <v>2</v>
      </c>
      <c r="J55" s="92" t="e">
        <f>J54+H55</f>
        <v>#REF!</v>
      </c>
      <c r="K55" s="92"/>
      <c r="M55" s="92" t="s">
        <v>1</v>
      </c>
      <c r="N55" s="117" t="e">
        <f>IF(P52&lt;0,0,IF($Z$50="S",VLOOKUP($AB$52,$Y$7:$AC$14,3,TRUE),VLOOKUP($AB$52,$Y$21:$AC$28,3,TRUE)))</f>
        <v>#REF!</v>
      </c>
      <c r="O55" s="119" t="s">
        <v>2</v>
      </c>
      <c r="P55" s="92" t="e">
        <f>P54+N55</f>
        <v>#REF!</v>
      </c>
      <c r="Q55" s="92"/>
      <c r="R55" s="92"/>
      <c r="S55" s="92" t="s">
        <v>1</v>
      </c>
      <c r="T55" s="117" t="e">
        <f>IF(V52&lt;0,0,IF($AL$50="S",VLOOKUP($AN$52,$AK$7:$AO$14,3,TRUE),VLOOKUP($AN$52,$AK$21:$AO$28,3,TRUE)))</f>
        <v>#REF!</v>
      </c>
      <c r="U55" s="119" t="s">
        <v>2</v>
      </c>
      <c r="V55" s="92" t="e">
        <f>V54+T55</f>
        <v>#REF!</v>
      </c>
      <c r="W55" s="92"/>
      <c r="Y55" s="92" t="s">
        <v>1</v>
      </c>
      <c r="Z55" s="117">
        <f>IF(AB52&lt;0,0,IF($Z$50="S",VLOOKUP($AB$52,$Y$7:$AC$14,3,TRUE),VLOOKUP($AB$52,$Y$21:$AC$28,3,TRUE)))</f>
        <v>0</v>
      </c>
      <c r="AA55" s="119" t="s">
        <v>2</v>
      </c>
      <c r="AB55" s="92">
        <f>AB54+Z55</f>
        <v>0</v>
      </c>
      <c r="AC55" s="92"/>
      <c r="AD55" s="92"/>
      <c r="AE55" s="92" t="s">
        <v>1</v>
      </c>
      <c r="AF55" s="117">
        <f>IF(AH52&lt;0,0,IF($AL$50="S",VLOOKUP($AN$52,$AK$7:$AO$14,3,TRUE),VLOOKUP($AN$52,$AK$21:$AO$28,3,TRUE)))</f>
        <v>0</v>
      </c>
      <c r="AG55" s="119" t="s">
        <v>2</v>
      </c>
      <c r="AH55" s="92">
        <f>AH54+AF55</f>
        <v>0</v>
      </c>
      <c r="AI55" s="92"/>
      <c r="AK55" s="92" t="s">
        <v>1</v>
      </c>
      <c r="AL55" s="117">
        <f>IF(AN52&lt;0,0,IF($AL$50="S",VLOOKUP($AN$52,$AK$7:$AO$14,3,TRUE),VLOOKUP($AN$52,$AK$21:$AO$28,3,TRUE)))</f>
        <v>0</v>
      </c>
      <c r="AM55" s="119" t="s">
        <v>2</v>
      </c>
      <c r="AN55" s="92">
        <f>AN54+AL55</f>
        <v>0</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IF(CD52&lt;0,0,IF($CB$50="S",VLOOKUP($CD$52,$CA$7:$CE$13,3,TRUE),VLOOKUP($CD$52,$CA$21:$CE$27,3,TRUE)))</f>
        <v>#REF!</v>
      </c>
      <c r="CC55" s="119" t="s">
        <v>2</v>
      </c>
      <c r="CD55" s="92" t="e">
        <f>CD54+CB55</f>
        <v>#REF!</v>
      </c>
      <c r="CF55" s="83"/>
      <c r="CG55" s="92" t="s">
        <v>1</v>
      </c>
      <c r="CH55" s="117">
        <f>IF($CH$50="S",VLOOKUP($CJ$52,$CG$7:$CK$13,3,TRUE),VLOOKUP($CJ$52,$CG$21:$CK$27,3,TRUE))</f>
        <v>110016.5</v>
      </c>
      <c r="CI55" s="119" t="s">
        <v>2</v>
      </c>
      <c r="CJ55" s="92">
        <f>CJ54+CH55</f>
        <v>184916.67499999999</v>
      </c>
      <c r="CM55" s="92" t="s">
        <v>1</v>
      </c>
      <c r="CN55" s="117">
        <f>IF($CN$50="S",VLOOKUP($CP$52,$CM$7:$CQ$15,3,TRUE),VLOOKUP($CP$52,$CM$21:$CQ$29,3,TRUE))</f>
        <v>1075</v>
      </c>
      <c r="CO55" s="119" t="s">
        <v>2</v>
      </c>
      <c r="CP55" s="92">
        <f>CP54+CN55</f>
        <v>4570.8130000000001</v>
      </c>
      <c r="CS55" s="92" t="s">
        <v>1</v>
      </c>
      <c r="CT55" s="117">
        <f>IF($CT$50="S",VLOOKUP($CV$52,$CS$7:$CW$15,3,TRUE),VLOOKUP($CV$52,$CS$21:$CW$29,3,TRUE))</f>
        <v>437.5</v>
      </c>
      <c r="CU55" s="119" t="s">
        <v>2</v>
      </c>
      <c r="CV55" s="92">
        <f>CV54+CT55</f>
        <v>5108.0559999999996</v>
      </c>
      <c r="CY55" s="92" t="s">
        <v>6</v>
      </c>
      <c r="CZ55" s="120">
        <v>0.39500000000000002</v>
      </c>
      <c r="DC55" s="92"/>
      <c r="DD55" s="92"/>
      <c r="DE55" s="92" t="s">
        <v>6</v>
      </c>
      <c r="DF55" s="120">
        <v>0.39500000000000002</v>
      </c>
      <c r="DI55"/>
      <c r="DJ55"/>
      <c r="DK55" s="92" t="s">
        <v>6</v>
      </c>
      <c r="DL55" s="120">
        <v>0.39500000000000002</v>
      </c>
      <c r="DM55" s="92"/>
      <c r="DN55" s="92"/>
      <c r="DO55" s="92"/>
      <c r="DP55" s="92"/>
      <c r="DQ55" s="92" t="s">
        <v>6</v>
      </c>
      <c r="DR55" s="120">
        <v>0.39500000000000002</v>
      </c>
      <c r="DS55" s="92"/>
      <c r="DT55" s="92"/>
    </row>
    <row r="56" spans="1:125"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f>AB55/AA56</f>
        <v>0</v>
      </c>
      <c r="AA56" s="113">
        <v>52</v>
      </c>
      <c r="AB56" s="92"/>
      <c r="AC56" s="92"/>
      <c r="AD56" s="92"/>
      <c r="AE56" s="92" t="s">
        <v>7</v>
      </c>
      <c r="AF56" s="92">
        <f>AH55/AG56</f>
        <v>0</v>
      </c>
      <c r="AG56" s="113">
        <v>52</v>
      </c>
      <c r="AH56" s="92"/>
      <c r="AI56" s="92"/>
      <c r="AK56" s="92" t="s">
        <v>7</v>
      </c>
      <c r="AL56" s="92">
        <f>AN55/AM56</f>
        <v>0</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F56" s="83"/>
      <c r="CG56" s="92" t="s">
        <v>7</v>
      </c>
      <c r="CH56" s="92">
        <f>CJ55/CI56</f>
        <v>3556.0899038461534</v>
      </c>
      <c r="CI56" s="113">
        <v>52</v>
      </c>
      <c r="CM56" s="92" t="s">
        <v>7</v>
      </c>
      <c r="CN56" s="92">
        <f>CP55/CO56</f>
        <v>87.90025</v>
      </c>
      <c r="CO56" s="113">
        <v>52</v>
      </c>
      <c r="CS56" s="92" t="s">
        <v>7</v>
      </c>
      <c r="CT56" s="92">
        <f>CV55/CU56</f>
        <v>98.231846153846149</v>
      </c>
      <c r="CU56" s="113">
        <v>52</v>
      </c>
      <c r="CY56" s="92" t="s">
        <v>8</v>
      </c>
      <c r="CZ56" s="92">
        <f>CZ54*CZ55</f>
        <v>1.8418703703703916E-2</v>
      </c>
      <c r="DC56" s="92"/>
      <c r="DD56" s="92"/>
      <c r="DE56" s="92" t="s">
        <v>8</v>
      </c>
      <c r="DF56" s="92">
        <f>DF54*DF55</f>
        <v>11.356381666666667</v>
      </c>
      <c r="DI56"/>
      <c r="DJ56"/>
      <c r="DK56" s="92" t="s">
        <v>8</v>
      </c>
      <c r="DL56" s="92">
        <f>DL54*DL55</f>
        <v>10.495484230769229</v>
      </c>
      <c r="DM56" s="92"/>
      <c r="DN56" s="92"/>
      <c r="DO56" s="92"/>
      <c r="DP56" s="92"/>
      <c r="DQ56" s="92" t="s">
        <v>8</v>
      </c>
      <c r="DR56" s="92">
        <f>DR54*DR55</f>
        <v>10.495484230769229</v>
      </c>
      <c r="DS56" s="92"/>
      <c r="DT56" s="92"/>
    </row>
    <row r="57" spans="1:125"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f>'2020-FORM GAO-70a'!D12</f>
        <v>0</v>
      </c>
      <c r="AA57" s="92"/>
      <c r="AB57" s="92"/>
      <c r="AC57" s="92"/>
      <c r="AD57" s="92"/>
      <c r="AE57" s="92" t="s">
        <v>9</v>
      </c>
      <c r="AF57" s="112">
        <f>'2020-FORM GAO-70a'!J14</f>
        <v>0</v>
      </c>
      <c r="AG57" s="92"/>
      <c r="AH57" s="92"/>
      <c r="AI57" s="92"/>
      <c r="AK57" s="92" t="s">
        <v>9</v>
      </c>
      <c r="AL57" s="112">
        <f>'2019-FORM GAO-70a'!D12</f>
        <v>0</v>
      </c>
      <c r="AM57" s="92"/>
      <c r="AN57" s="92"/>
      <c r="AO57" s="92"/>
      <c r="AQ57" s="92" t="s">
        <v>9</v>
      </c>
      <c r="AR57" s="112" t="e">
        <f>#REF!</f>
        <v>#REF!</v>
      </c>
      <c r="AS57" s="92"/>
      <c r="AT57" s="92"/>
      <c r="AU57" s="92"/>
      <c r="AW57" s="92" t="s">
        <v>9</v>
      </c>
      <c r="AX57" s="112" t="e">
        <f>#REF!</f>
        <v>#REF!</v>
      </c>
      <c r="AY57" s="92"/>
      <c r="AZ57" s="92"/>
      <c r="BA57" s="92"/>
      <c r="BC57" s="92" t="s">
        <v>9</v>
      </c>
      <c r="BD57" s="112" t="e">
        <f>#REF!</f>
        <v>#REF!</v>
      </c>
      <c r="BE57" s="92"/>
      <c r="BF57" s="92"/>
      <c r="BG57" s="92"/>
      <c r="BI57" s="92" t="s">
        <v>9</v>
      </c>
      <c r="BJ57" s="112" t="e">
        <f>#REF!</f>
        <v>#REF!</v>
      </c>
      <c r="BK57" s="92"/>
      <c r="BL57" s="92"/>
      <c r="BM57" s="92"/>
      <c r="BO57" s="92" t="s">
        <v>9</v>
      </c>
      <c r="BP57" s="112" t="e">
        <f>#REF!</f>
        <v>#REF!</v>
      </c>
      <c r="BQ57" s="92"/>
      <c r="BR57" s="92"/>
      <c r="BS57" s="92"/>
      <c r="BU57" s="92" t="s">
        <v>9</v>
      </c>
      <c r="BV57" s="112" t="e">
        <f>#REF!</f>
        <v>#REF!</v>
      </c>
      <c r="BW57" s="92"/>
      <c r="BX57" s="92"/>
      <c r="BY57" s="92"/>
      <c r="CA57" s="92" t="s">
        <v>9</v>
      </c>
      <c r="CB57" s="112" t="e">
        <f>#REF!</f>
        <v>#REF!</v>
      </c>
      <c r="CF57" s="83"/>
      <c r="CG57" s="92" t="s">
        <v>9</v>
      </c>
      <c r="CH57" s="112">
        <v>25</v>
      </c>
      <c r="CM57" s="92" t="s">
        <v>9</v>
      </c>
      <c r="CN57" s="112">
        <v>25</v>
      </c>
      <c r="CS57" s="92" t="s">
        <v>10</v>
      </c>
      <c r="CT57" s="112">
        <v>0</v>
      </c>
      <c r="DC57" s="92"/>
      <c r="DD57" s="92"/>
      <c r="DE57" s="92"/>
      <c r="DF57" s="92"/>
      <c r="DI57"/>
      <c r="DJ57"/>
      <c r="DM57" s="92"/>
      <c r="DN57" s="92"/>
      <c r="DO57" s="92"/>
      <c r="DP57" s="92"/>
    </row>
    <row r="58" spans="1:125"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f>ROUND((Z56*2)+Z57,2)</f>
        <v>0</v>
      </c>
      <c r="AA58" s="92"/>
      <c r="AB58" s="92"/>
      <c r="AC58" s="92"/>
      <c r="AD58" s="92"/>
      <c r="AE58" s="150" t="s">
        <v>5</v>
      </c>
      <c r="AF58" s="160">
        <f>ROUND((AF56*2)+AF57,2)</f>
        <v>0</v>
      </c>
      <c r="AG58" s="92"/>
      <c r="AH58" s="92"/>
      <c r="AI58" s="92"/>
      <c r="AK58" s="150" t="s">
        <v>5</v>
      </c>
      <c r="AL58" s="160">
        <f>ROUND((AL56*2)+AL57,2)</f>
        <v>0</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F58" s="83"/>
      <c r="CG58" s="136" t="s">
        <v>5</v>
      </c>
      <c r="CH58" s="136">
        <f>CH56*2+CH57</f>
        <v>7137.1798076923069</v>
      </c>
      <c r="CM58" s="92" t="s">
        <v>5</v>
      </c>
      <c r="CN58" s="92">
        <f>CN56*2+CN57</f>
        <v>200.8005</v>
      </c>
      <c r="CS58" s="92" t="s">
        <v>5</v>
      </c>
      <c r="CT58" s="92">
        <f>SUM(CT56*2)+CT57</f>
        <v>196.4636923076923</v>
      </c>
      <c r="DC58" s="92"/>
      <c r="DD58" s="92"/>
      <c r="DE58" s="92"/>
      <c r="DF58" s="92"/>
      <c r="DI58"/>
      <c r="DJ58"/>
      <c r="DM58" s="92"/>
      <c r="DN58" s="92"/>
      <c r="DO58" s="92"/>
      <c r="DP58" s="92"/>
    </row>
    <row r="59" spans="1:125"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f>'2020-FORM GAO-70a'!F9</f>
        <v>0</v>
      </c>
      <c r="AA59" s="92"/>
      <c r="AB59" s="92"/>
      <c r="AC59" s="92"/>
      <c r="AD59" s="92"/>
      <c r="AE59" s="92" t="s">
        <v>6</v>
      </c>
      <c r="AF59" s="121">
        <f>'2020-FORM GAO-70a'!L9</f>
        <v>0</v>
      </c>
      <c r="AG59" s="92"/>
      <c r="AH59" s="92"/>
      <c r="AI59" s="92"/>
      <c r="AK59" s="92" t="s">
        <v>6</v>
      </c>
      <c r="AL59" s="121">
        <f>'2019-FORM GAO-70a'!F9</f>
        <v>0</v>
      </c>
      <c r="AM59" s="92"/>
      <c r="AN59" s="92"/>
      <c r="AO59" s="92"/>
      <c r="AQ59" s="92" t="s">
        <v>6</v>
      </c>
      <c r="AR59" s="121" t="e">
        <f>#REF!</f>
        <v>#REF!</v>
      </c>
      <c r="AS59" s="92"/>
      <c r="AT59" s="92"/>
      <c r="AU59" s="92"/>
      <c r="AW59" s="92" t="s">
        <v>6</v>
      </c>
      <c r="AX59" s="121" t="e">
        <f>#REF!</f>
        <v>#REF!</v>
      </c>
      <c r="AY59" s="92"/>
      <c r="AZ59" s="92"/>
      <c r="BA59" s="92"/>
      <c r="BC59" s="92" t="s">
        <v>6</v>
      </c>
      <c r="BD59" s="121" t="e">
        <f>#REF!</f>
        <v>#REF!</v>
      </c>
      <c r="BE59" s="92"/>
      <c r="BF59" s="92"/>
      <c r="BG59" s="92"/>
      <c r="BI59" s="92" t="s">
        <v>6</v>
      </c>
      <c r="BJ59" s="121" t="e">
        <f>#REF!</f>
        <v>#REF!</v>
      </c>
      <c r="BK59" s="92"/>
      <c r="BL59" s="92"/>
      <c r="BM59" s="92"/>
      <c r="BO59" s="92" t="s">
        <v>6</v>
      </c>
      <c r="BP59" s="121" t="e">
        <f>#REF!</f>
        <v>#REF!</v>
      </c>
      <c r="BQ59" s="92"/>
      <c r="BR59" s="92"/>
      <c r="BS59" s="92"/>
      <c r="BU59" s="92" t="s">
        <v>6</v>
      </c>
      <c r="BV59" s="121" t="e">
        <f>#REF!</f>
        <v>#REF!</v>
      </c>
      <c r="BW59" s="92"/>
      <c r="BX59" s="92"/>
      <c r="BY59" s="92"/>
      <c r="CA59" s="92" t="s">
        <v>6</v>
      </c>
      <c r="CB59" s="121" t="e">
        <f>#REF!</f>
        <v>#REF!</v>
      </c>
      <c r="CF59" s="83"/>
      <c r="CG59" s="92" t="s">
        <v>6</v>
      </c>
      <c r="CH59" s="121">
        <v>5.0999999999999997E-2</v>
      </c>
      <c r="CM59" s="92" t="s">
        <v>6</v>
      </c>
      <c r="CN59" s="121">
        <v>4.2000000000000003E-2</v>
      </c>
      <c r="CS59" s="92" t="s">
        <v>6</v>
      </c>
      <c r="CT59" s="120">
        <v>0.39500000000000002</v>
      </c>
      <c r="DC59" s="92"/>
      <c r="DD59" s="92"/>
      <c r="DE59" s="92"/>
      <c r="DF59" s="92"/>
      <c r="DI59"/>
      <c r="DJ59"/>
      <c r="DM59" s="92"/>
      <c r="DN59" s="92"/>
      <c r="DO59" s="92"/>
      <c r="DP59" s="92"/>
    </row>
    <row r="60" spans="1:125"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f>'2020-FORM GAO-70a'!F11</f>
        <v>0</v>
      </c>
      <c r="AA60" s="92"/>
      <c r="AB60" s="92"/>
      <c r="AC60" s="92"/>
      <c r="AD60" s="92"/>
      <c r="AE60" s="92" t="s">
        <v>11</v>
      </c>
      <c r="AF60" s="121">
        <f>'2020-FORM GAO-70a'!L11</f>
        <v>0</v>
      </c>
      <c r="AG60" s="92"/>
      <c r="AH60" s="92"/>
      <c r="AI60" s="92"/>
      <c r="AK60" s="92" t="s">
        <v>11</v>
      </c>
      <c r="AL60" s="121">
        <f>'2019-FORM GAO-70a'!F11</f>
        <v>0</v>
      </c>
      <c r="AM60" s="92"/>
      <c r="AN60" s="92"/>
      <c r="AO60" s="92"/>
      <c r="AQ60" s="92" t="s">
        <v>11</v>
      </c>
      <c r="AR60" s="121" t="e">
        <f>#REF!</f>
        <v>#REF!</v>
      </c>
      <c r="AS60" s="92"/>
      <c r="AT60" s="92"/>
      <c r="AU60" s="92"/>
      <c r="AW60" s="92" t="s">
        <v>11</v>
      </c>
      <c r="AX60" s="121" t="e">
        <f>#REF!</f>
        <v>#REF!</v>
      </c>
      <c r="AY60" s="92"/>
      <c r="AZ60" s="92"/>
      <c r="BA60" s="92"/>
      <c r="BC60" s="92" t="s">
        <v>11</v>
      </c>
      <c r="BD60" s="121" t="e">
        <f>#REF!</f>
        <v>#REF!</v>
      </c>
      <c r="BE60" s="92"/>
      <c r="BF60" s="92"/>
      <c r="BG60" s="92"/>
      <c r="BI60" s="92" t="s">
        <v>11</v>
      </c>
      <c r="BJ60" s="121" t="e">
        <f>#REF!</f>
        <v>#REF!</v>
      </c>
      <c r="BK60" s="92"/>
      <c r="BL60" s="92"/>
      <c r="BM60" s="92"/>
      <c r="BO60" s="92" t="s">
        <v>11</v>
      </c>
      <c r="BP60" s="121" t="e">
        <f>#REF!</f>
        <v>#REF!</v>
      </c>
      <c r="BQ60" s="92"/>
      <c r="BR60" s="92"/>
      <c r="BS60" s="92"/>
      <c r="BU60" s="92" t="s">
        <v>11</v>
      </c>
      <c r="BV60" s="121" t="e">
        <f>#REF!</f>
        <v>#REF!</v>
      </c>
      <c r="BW60" s="92"/>
      <c r="BX60" s="92"/>
      <c r="BY60" s="92"/>
      <c r="CA60" s="92" t="s">
        <v>11</v>
      </c>
      <c r="CB60" s="121" t="e">
        <f>#REF!</f>
        <v>#REF!</v>
      </c>
      <c r="CF60" s="83"/>
      <c r="CG60" s="92" t="s">
        <v>11</v>
      </c>
      <c r="CH60" s="121">
        <v>0</v>
      </c>
      <c r="CM60" s="92" t="s">
        <v>11</v>
      </c>
      <c r="CN60" s="121">
        <v>3</v>
      </c>
      <c r="CS60" s="92" t="s">
        <v>8</v>
      </c>
      <c r="CT60" s="92">
        <f>CT58*CT59</f>
        <v>77.603158461538456</v>
      </c>
      <c r="DC60" s="92"/>
      <c r="DD60" s="92"/>
      <c r="DE60" s="92"/>
      <c r="DF60" s="92"/>
      <c r="DI60"/>
      <c r="DJ60"/>
      <c r="DM60" s="92"/>
      <c r="DN60" s="92"/>
      <c r="DO60" s="92"/>
      <c r="DP60" s="92"/>
    </row>
    <row r="61" spans="1:125"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f>ROUND(((AB49*Z59)/26)+Z60,2)</f>
        <v>0</v>
      </c>
      <c r="AA61" s="92"/>
      <c r="AB61" s="92"/>
      <c r="AC61" s="92"/>
      <c r="AD61" s="92"/>
      <c r="AE61" s="159" t="s">
        <v>8</v>
      </c>
      <c r="AF61" s="159">
        <f>ROUND(((AH49*AF59)/26)+AF60,2)</f>
        <v>0</v>
      </c>
      <c r="AG61" s="92"/>
      <c r="AH61" s="92"/>
      <c r="AI61" s="92"/>
      <c r="AK61" s="159" t="s">
        <v>8</v>
      </c>
      <c r="AL61" s="159">
        <f>ROUND(((AN49*AL59)/26)+AL60,2)</f>
        <v>0</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F61" s="83"/>
      <c r="CG61" s="136" t="s">
        <v>8</v>
      </c>
      <c r="CH61" s="136">
        <f>CJ49*CH59/26+CH60</f>
        <v>765.98175000000003</v>
      </c>
      <c r="CM61" s="92" t="s">
        <v>8</v>
      </c>
      <c r="CN61" s="92">
        <f>CP49*CN59/26+CN60</f>
        <v>80.224140000000006</v>
      </c>
      <c r="DC61" s="92"/>
      <c r="DD61" s="92"/>
      <c r="DE61" s="92"/>
      <c r="DF61" s="92"/>
      <c r="DI61"/>
      <c r="DJ61"/>
      <c r="DM61" s="92"/>
      <c r="DN61" s="92"/>
      <c r="DO61" s="92"/>
      <c r="DP61" s="92"/>
    </row>
    <row r="62" spans="1:125"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1"/>
      <c r="CH62" s="301"/>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M62" s="154"/>
      <c r="DN62" s="154"/>
      <c r="DO62" s="154"/>
      <c r="DP62" s="154"/>
    </row>
    <row r="63" spans="1:125" x14ac:dyDescent="0.2">
      <c r="A63" s="299" t="s">
        <v>1981</v>
      </c>
      <c r="B63" s="316" t="str">
        <f>'2022-FORM GAO-70a'!D7</f>
        <v>M</v>
      </c>
      <c r="C63" s="315">
        <f>IF($B$63="M",12900,8600)</f>
        <v>12900</v>
      </c>
      <c r="D63" s="315">
        <v>8600</v>
      </c>
      <c r="E63" s="92"/>
      <c r="F63" s="92"/>
      <c r="G63" s="299"/>
      <c r="H63" s="299"/>
      <c r="I63" s="92"/>
      <c r="J63" s="92"/>
      <c r="K63" s="92"/>
      <c r="M63" s="299" t="s">
        <v>1925</v>
      </c>
      <c r="N63" s="316">
        <f>'2021-FORM GAO-70a'!D7</f>
        <v>0</v>
      </c>
      <c r="O63" s="315">
        <f>IF($N$63="M",12900,8600)</f>
        <v>8600</v>
      </c>
      <c r="P63" s="315">
        <v>8600</v>
      </c>
      <c r="Q63" s="92"/>
      <c r="R63" s="92"/>
      <c r="S63" s="299"/>
      <c r="T63" s="299"/>
      <c r="U63" s="92"/>
      <c r="V63" s="92"/>
      <c r="W63" s="92"/>
      <c r="Y63" s="299" t="s">
        <v>1925</v>
      </c>
      <c r="Z63" s="316">
        <f>'2020-FORM GAO-70a'!D7</f>
        <v>0</v>
      </c>
      <c r="AA63" s="315">
        <f>IF($Z$63="M",12900,8600)</f>
        <v>8600</v>
      </c>
      <c r="AB63" s="315">
        <v>8600</v>
      </c>
      <c r="AC63" s="92"/>
      <c r="AD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F63" s="83"/>
      <c r="CG63" s="116"/>
      <c r="CH63" s="116"/>
      <c r="DC63" s="92"/>
      <c r="DD63" s="92"/>
      <c r="DE63" s="92"/>
      <c r="DF63" s="92"/>
      <c r="DI63"/>
      <c r="DJ63"/>
      <c r="DM63" s="92"/>
      <c r="DN63" s="92"/>
      <c r="DO63" s="92"/>
      <c r="DP63" s="92"/>
    </row>
    <row r="64" spans="1:125" x14ac:dyDescent="0.2">
      <c r="A64" s="299" t="s">
        <v>2592</v>
      </c>
      <c r="B64" s="316" t="str">
        <f>'2022-FORM GAO-70a'!D8</f>
        <v>N</v>
      </c>
      <c r="C64" s="92"/>
      <c r="D64" s="92"/>
      <c r="E64" s="92"/>
      <c r="F64" s="92"/>
      <c r="G64" s="299"/>
      <c r="H64" s="299"/>
      <c r="I64" s="92"/>
      <c r="J64" s="92"/>
      <c r="K64" s="92"/>
      <c r="M64" s="299" t="s">
        <v>1926</v>
      </c>
      <c r="N64" s="316">
        <f>'2021-FORM GAO-70a'!D8</f>
        <v>0</v>
      </c>
      <c r="O64" s="92"/>
      <c r="P64" s="92"/>
      <c r="Q64" s="92"/>
      <c r="R64" s="92"/>
      <c r="S64" s="299"/>
      <c r="T64" s="299"/>
      <c r="U64" s="92"/>
      <c r="V64" s="92"/>
      <c r="W64" s="92"/>
      <c r="Y64" s="299" t="s">
        <v>1926</v>
      </c>
      <c r="Z64" s="316">
        <f>'2020-FORM GAO-70a'!D8</f>
        <v>0</v>
      </c>
      <c r="AA64" s="92"/>
      <c r="AB64" s="92"/>
      <c r="AC64" s="92"/>
      <c r="AD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F64" s="83"/>
      <c r="CG64" s="116"/>
      <c r="CH64" s="116"/>
      <c r="DC64" s="92"/>
      <c r="DD64" s="92"/>
      <c r="DE64" s="92"/>
      <c r="DF64" s="92"/>
      <c r="DI64"/>
      <c r="DJ64"/>
      <c r="DM64" s="92"/>
      <c r="DN64" s="92"/>
      <c r="DO64" s="92"/>
      <c r="DP64" s="92"/>
    </row>
    <row r="65" spans="1:120" x14ac:dyDescent="0.2">
      <c r="A65" s="299" t="s">
        <v>1927</v>
      </c>
      <c r="B65" s="317">
        <f>'2022-FORM GAO-70a'!D14</f>
        <v>0</v>
      </c>
      <c r="C65" s="92"/>
      <c r="D65" s="92"/>
      <c r="E65" s="92"/>
      <c r="F65" s="92"/>
      <c r="G65" s="299"/>
      <c r="H65" s="299"/>
      <c r="I65" s="92"/>
      <c r="J65" s="92"/>
      <c r="K65" s="92"/>
      <c r="M65" s="299" t="s">
        <v>1927</v>
      </c>
      <c r="N65" s="317">
        <f>'2021-FORM GAO-70a'!D14</f>
        <v>0</v>
      </c>
      <c r="O65" s="92"/>
      <c r="P65" s="92"/>
      <c r="Q65" s="92"/>
      <c r="R65" s="92"/>
      <c r="S65" s="299"/>
      <c r="T65" s="299"/>
      <c r="U65" s="92"/>
      <c r="V65" s="92"/>
      <c r="W65" s="92"/>
      <c r="Y65" s="299" t="s">
        <v>1927</v>
      </c>
      <c r="Z65" s="317">
        <f>'2020-FORM GAO-70a'!D14</f>
        <v>0</v>
      </c>
      <c r="AA65" s="92"/>
      <c r="AB65" s="92"/>
      <c r="AC65" s="92"/>
      <c r="AD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F65" s="83"/>
      <c r="CG65" s="116"/>
      <c r="CH65" s="116"/>
      <c r="DC65" s="92"/>
      <c r="DD65" s="92"/>
      <c r="DE65" s="92"/>
      <c r="DF65" s="92"/>
      <c r="DI65"/>
      <c r="DJ65"/>
      <c r="DM65" s="92"/>
      <c r="DN65" s="92"/>
      <c r="DO65" s="92"/>
      <c r="DP65" s="92"/>
    </row>
    <row r="66" spans="1:120" x14ac:dyDescent="0.2">
      <c r="A66" s="311" t="s">
        <v>1944</v>
      </c>
      <c r="B66" s="318">
        <f>'2022-FORM GAO-70a'!D13</f>
        <v>2022</v>
      </c>
      <c r="C66" s="92"/>
      <c r="D66" s="92"/>
      <c r="E66" s="92"/>
      <c r="F66" s="92"/>
      <c r="G66" s="92"/>
      <c r="H66" s="92"/>
      <c r="I66" s="92"/>
      <c r="J66" s="92"/>
      <c r="K66" s="92"/>
      <c r="M66" s="311" t="s">
        <v>1944</v>
      </c>
      <c r="N66" s="318">
        <f>'2021-FORM GAO-70a'!D13</f>
        <v>0</v>
      </c>
      <c r="O66" s="92"/>
      <c r="P66" s="92"/>
      <c r="Q66" s="92"/>
      <c r="R66" s="92"/>
      <c r="S66" s="92"/>
      <c r="T66" s="92"/>
      <c r="U66" s="92"/>
      <c r="V66" s="92"/>
      <c r="W66" s="92"/>
      <c r="Y66" s="311" t="s">
        <v>1944</v>
      </c>
      <c r="Z66" s="318">
        <f>'2020-FORM GAO-70a'!D13</f>
        <v>0</v>
      </c>
      <c r="AA66" s="92"/>
      <c r="AB66" s="92"/>
      <c r="AC66" s="92"/>
      <c r="AD66" s="92"/>
      <c r="AE66" s="92"/>
      <c r="AF66" s="92"/>
      <c r="AG66" s="92"/>
      <c r="AH66" s="92"/>
      <c r="AI66" s="92"/>
      <c r="AK66" s="92"/>
      <c r="AL66" s="92"/>
      <c r="AM66" s="92"/>
      <c r="AN66" s="92"/>
      <c r="AO66" s="92"/>
      <c r="AQ66" s="92"/>
      <c r="AR66" s="92"/>
      <c r="AS66" s="92"/>
      <c r="AT66" s="92"/>
      <c r="AU66" s="92"/>
      <c r="AW66" s="92"/>
      <c r="AX66" s="92"/>
      <c r="AY66" s="92"/>
      <c r="AZ66" s="92"/>
      <c r="BA66" s="92"/>
      <c r="BC66" s="92"/>
      <c r="BD66" s="92"/>
      <c r="BE66" s="92"/>
      <c r="BF66" s="92"/>
      <c r="BG66" s="92"/>
      <c r="BI66" s="92"/>
      <c r="BJ66" s="92"/>
      <c r="BK66" s="92"/>
      <c r="BL66" s="92"/>
      <c r="BM66" s="92"/>
      <c r="BO66" s="92"/>
      <c r="BP66" s="92"/>
      <c r="BQ66" s="92"/>
      <c r="BR66" s="92"/>
      <c r="BS66" s="92"/>
      <c r="BU66" s="92"/>
      <c r="BV66" s="92"/>
      <c r="BW66" s="92"/>
      <c r="BX66" s="92"/>
      <c r="BY66" s="92"/>
      <c r="CF66" s="83"/>
      <c r="DC66" s="92"/>
      <c r="DD66" s="92"/>
      <c r="DE66" s="92"/>
      <c r="DF66" s="92"/>
      <c r="DI66"/>
      <c r="DJ66"/>
      <c r="DM66" s="92"/>
      <c r="DN66" s="92"/>
      <c r="DO66" s="92"/>
      <c r="DP66" s="92"/>
    </row>
    <row r="67" spans="1:120" x14ac:dyDescent="0.2">
      <c r="A67" s="311" t="s">
        <v>1967</v>
      </c>
      <c r="B67" s="319">
        <f>'2022-FORM GAO-70a'!F9</f>
        <v>0</v>
      </c>
      <c r="C67" s="92"/>
      <c r="D67" s="92"/>
      <c r="E67" s="92"/>
      <c r="F67" s="92"/>
      <c r="G67" s="92"/>
      <c r="H67" s="92"/>
      <c r="I67" s="92"/>
      <c r="J67" s="92"/>
      <c r="K67" s="92"/>
      <c r="M67" s="311" t="s">
        <v>1967</v>
      </c>
      <c r="N67" s="319">
        <f>'2021-FORM GAO-70a'!F9</f>
        <v>0</v>
      </c>
      <c r="O67" s="92"/>
      <c r="P67" s="92"/>
      <c r="Q67" s="92"/>
      <c r="R67" s="92"/>
      <c r="S67" s="92"/>
      <c r="T67" s="92"/>
      <c r="U67" s="92"/>
      <c r="V67" s="92"/>
      <c r="W67" s="92"/>
      <c r="Y67" s="311" t="s">
        <v>1967</v>
      </c>
      <c r="Z67" s="319">
        <f>'2020-FORM GAO-70a'!F9</f>
        <v>0</v>
      </c>
      <c r="AA67" s="92"/>
      <c r="AB67" s="92"/>
      <c r="AC67" s="92"/>
      <c r="AD67" s="92"/>
      <c r="AE67" s="92"/>
      <c r="AF67" s="92"/>
      <c r="AG67" s="92"/>
      <c r="AH67" s="92"/>
      <c r="AI67" s="92"/>
      <c r="AK67" s="92"/>
      <c r="AL67" s="92"/>
      <c r="AM67" s="92"/>
      <c r="AN67" s="92"/>
      <c r="AO67" s="92"/>
      <c r="AQ67" s="92"/>
      <c r="AR67" s="92"/>
      <c r="AS67" s="92"/>
      <c r="AT67" s="92"/>
      <c r="AU67" s="92"/>
      <c r="AW67" s="92"/>
      <c r="AX67" s="92"/>
      <c r="AY67" s="92"/>
      <c r="AZ67" s="92"/>
      <c r="BA67" s="92"/>
      <c r="BC67" s="92"/>
      <c r="BD67" s="92"/>
      <c r="BE67" s="92"/>
      <c r="BF67" s="92"/>
      <c r="BG67" s="92"/>
      <c r="BI67" s="92"/>
      <c r="BJ67" s="92"/>
      <c r="BK67" s="92"/>
      <c r="BL67" s="92"/>
      <c r="BM67" s="92"/>
      <c r="BO67" s="92"/>
      <c r="BP67" s="92"/>
      <c r="BQ67" s="92"/>
      <c r="BR67" s="92"/>
      <c r="BS67" s="92"/>
      <c r="BU67" s="92"/>
      <c r="BV67" s="92"/>
      <c r="BW67" s="92"/>
      <c r="BX67" s="92"/>
      <c r="BY67" s="92"/>
      <c r="CF67" s="83"/>
      <c r="DC67" s="92"/>
      <c r="DD67" s="92"/>
      <c r="DE67" s="92"/>
      <c r="DF67" s="92"/>
      <c r="DI67"/>
      <c r="DJ67"/>
      <c r="DM67" s="92"/>
      <c r="DN67" s="92"/>
      <c r="DO67" s="92"/>
      <c r="DP67" s="92"/>
    </row>
    <row r="68" spans="1:120" x14ac:dyDescent="0.2">
      <c r="A68" s="311" t="s">
        <v>1968</v>
      </c>
      <c r="B68" s="318">
        <f>'2022-FORM GAO-70a'!F11</f>
        <v>0</v>
      </c>
      <c r="C68" s="92"/>
      <c r="D68" s="92"/>
      <c r="E68" s="92"/>
      <c r="F68" s="92"/>
      <c r="G68" s="92"/>
      <c r="H68" s="92"/>
      <c r="I68" s="92"/>
      <c r="J68" s="92"/>
      <c r="K68" s="92"/>
      <c r="M68" s="311" t="s">
        <v>1968</v>
      </c>
      <c r="N68" s="318">
        <f>'2021-FORM GAO-70a'!F11</f>
        <v>0</v>
      </c>
      <c r="O68" s="92"/>
      <c r="P68" s="92"/>
      <c r="Q68" s="92"/>
      <c r="R68" s="92"/>
      <c r="S68" s="92"/>
      <c r="T68" s="92"/>
      <c r="U68" s="92"/>
      <c r="V68" s="92"/>
      <c r="W68" s="92"/>
      <c r="Y68" s="311" t="s">
        <v>1968</v>
      </c>
      <c r="Z68" s="318">
        <f>'2020-FORM GAO-70a'!F11</f>
        <v>0</v>
      </c>
      <c r="AA68" s="92"/>
      <c r="AB68" s="92"/>
      <c r="AC68" s="92"/>
      <c r="AD68" s="92"/>
      <c r="AE68" s="92"/>
      <c r="AF68" s="92"/>
      <c r="AG68" s="92"/>
      <c r="AH68" s="92"/>
      <c r="AI68" s="92"/>
      <c r="AK68" s="92"/>
      <c r="AL68" s="92"/>
      <c r="AM68" s="92"/>
      <c r="AN68" s="92"/>
      <c r="AO68" s="92"/>
      <c r="AQ68" s="92"/>
      <c r="AR68" s="92"/>
      <c r="AS68" s="92"/>
      <c r="AT68" s="92"/>
      <c r="AU68" s="92"/>
      <c r="AW68" s="92"/>
      <c r="AX68" s="92"/>
      <c r="AY68" s="92"/>
      <c r="AZ68" s="92"/>
      <c r="BA68" s="92"/>
      <c r="BC68" s="92"/>
      <c r="BD68" s="92"/>
      <c r="BE68" s="92"/>
      <c r="BF68" s="92"/>
      <c r="BG68" s="92"/>
      <c r="BI68" s="92"/>
      <c r="BJ68" s="92"/>
      <c r="BK68" s="92"/>
      <c r="BL68" s="92"/>
      <c r="BM68" s="92"/>
      <c r="BO68" s="92"/>
      <c r="BP68" s="92"/>
      <c r="BQ68" s="92"/>
      <c r="BR68" s="92"/>
      <c r="BS68" s="92"/>
      <c r="BU68" s="92"/>
      <c r="BV68" s="92"/>
      <c r="BW68" s="92"/>
      <c r="BX68" s="92"/>
      <c r="BY68" s="92"/>
      <c r="CF68" s="83"/>
      <c r="DC68" s="92"/>
      <c r="DD68" s="92"/>
      <c r="DE68" s="92"/>
      <c r="DF68" s="92"/>
      <c r="DI68"/>
      <c r="DJ68"/>
      <c r="DM68" s="92"/>
      <c r="DN68" s="92"/>
      <c r="DO68" s="92"/>
      <c r="DP68" s="92"/>
    </row>
    <row r="69" spans="1:120"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c r="AM69" s="92"/>
      <c r="AN69" s="92"/>
      <c r="AO69" s="92"/>
      <c r="AQ69" s="92"/>
      <c r="AR69" s="92"/>
      <c r="AS69" s="92"/>
      <c r="AT69" s="92"/>
      <c r="AU69" s="92"/>
      <c r="AW69" s="92"/>
      <c r="AX69" s="92"/>
      <c r="AY69" s="92"/>
      <c r="AZ69" s="92"/>
      <c r="BA69" s="92"/>
      <c r="BC69" s="92"/>
      <c r="BD69" s="92"/>
      <c r="BE69" s="92"/>
      <c r="BF69" s="92"/>
      <c r="BG69" s="92"/>
      <c r="BI69" s="92"/>
      <c r="BJ69" s="92"/>
      <c r="BK69" s="92"/>
      <c r="BL69" s="92"/>
      <c r="BM69" s="92"/>
      <c r="BO69" s="92"/>
      <c r="BP69" s="92"/>
      <c r="BQ69" s="92"/>
      <c r="BR69" s="92"/>
      <c r="BS69" s="92"/>
      <c r="BU69" s="92"/>
      <c r="BV69" s="92"/>
      <c r="BW69" s="92"/>
      <c r="BX69" s="92"/>
      <c r="BY69" s="92"/>
      <c r="CF69" s="83"/>
      <c r="DC69" s="92"/>
      <c r="DD69" s="92"/>
      <c r="DE69" s="92"/>
      <c r="DF69" s="92"/>
      <c r="DI69"/>
      <c r="DJ69"/>
      <c r="DM69" s="92"/>
      <c r="DN69" s="92"/>
      <c r="DO69" s="92"/>
      <c r="DP69" s="92"/>
    </row>
    <row r="70" spans="1:120" x14ac:dyDescent="0.2">
      <c r="A70" s="92" t="s">
        <v>1923</v>
      </c>
      <c r="B70" s="313">
        <f>'2022-FORM GAO-70a'!C98</f>
        <v>2000</v>
      </c>
      <c r="C70" s="92">
        <v>26</v>
      </c>
      <c r="D70" s="92"/>
      <c r="E70" s="92">
        <v>4300</v>
      </c>
      <c r="F70" s="92"/>
      <c r="G70" s="92"/>
      <c r="H70" s="92"/>
      <c r="I70" s="92"/>
      <c r="J70" s="92"/>
      <c r="K70" s="92"/>
      <c r="M70" s="92" t="s">
        <v>1923</v>
      </c>
      <c r="N70" s="313">
        <f>'2021-FORM GAO-70a'!C97</f>
        <v>0</v>
      </c>
      <c r="O70" s="92">
        <v>26</v>
      </c>
      <c r="P70" s="92"/>
      <c r="Q70" s="92">
        <v>4300</v>
      </c>
      <c r="R70" s="92"/>
      <c r="S70" s="92"/>
      <c r="T70" s="92"/>
      <c r="U70" s="92"/>
      <c r="V70" s="92"/>
      <c r="W70" s="92"/>
      <c r="Y70" s="92" t="s">
        <v>1923</v>
      </c>
      <c r="Z70" s="313">
        <f>ROUND(('2020-FORM GAO-70a'!C97),2)</f>
        <v>0</v>
      </c>
      <c r="AA70" s="92">
        <v>27</v>
      </c>
      <c r="AB70" s="92"/>
      <c r="AC70" s="92">
        <v>4300</v>
      </c>
      <c r="AD70" s="92"/>
      <c r="AE70" s="92"/>
      <c r="AF70" s="92"/>
      <c r="AG70" s="92"/>
      <c r="AH70" s="92"/>
      <c r="AI70" s="92"/>
      <c r="AK70" s="92"/>
      <c r="AL70" s="92"/>
      <c r="AM70" s="92"/>
      <c r="AN70" s="92"/>
      <c r="AO70" s="92"/>
      <c r="AQ70" s="92"/>
      <c r="AR70" s="92"/>
      <c r="AS70" s="92"/>
      <c r="AT70" s="92"/>
      <c r="AU70" s="92"/>
      <c r="AW70" s="92"/>
      <c r="AX70" s="92"/>
      <c r="AY70" s="92"/>
      <c r="AZ70" s="92"/>
      <c r="BA70" s="92"/>
      <c r="BC70" s="92"/>
      <c r="BD70" s="92"/>
      <c r="BE70" s="92"/>
      <c r="BF70" s="92"/>
      <c r="BG70" s="92"/>
      <c r="BI70" s="92"/>
      <c r="BJ70" s="92"/>
      <c r="BK70" s="92"/>
      <c r="BL70" s="92"/>
      <c r="BM70" s="92"/>
      <c r="BO70" s="92"/>
      <c r="BP70" s="92"/>
      <c r="BQ70" s="92"/>
      <c r="BR70" s="92"/>
      <c r="BS70" s="92"/>
      <c r="BU70" s="92"/>
      <c r="BV70" s="92"/>
      <c r="BW70" s="92"/>
      <c r="BX70" s="92"/>
      <c r="BY70" s="92"/>
      <c r="CF70" s="83"/>
      <c r="DC70" s="92"/>
      <c r="DD70" s="92"/>
      <c r="DE70" s="92"/>
      <c r="DF70" s="92"/>
      <c r="DI70"/>
      <c r="DJ70"/>
      <c r="DM70" s="92"/>
      <c r="DN70" s="92"/>
      <c r="DO70" s="92"/>
      <c r="DP70" s="92"/>
    </row>
    <row r="71" spans="1:120" x14ac:dyDescent="0.2">
      <c r="A71" s="92" t="s">
        <v>1919</v>
      </c>
      <c r="B71" s="92">
        <f>ROUND((B70*C70),2)</f>
        <v>52000</v>
      </c>
      <c r="C71" s="92"/>
      <c r="D71" s="92"/>
      <c r="E71" s="92"/>
      <c r="F71" s="92"/>
      <c r="G71" s="92"/>
      <c r="H71" s="92"/>
      <c r="I71" s="92"/>
      <c r="J71" s="92"/>
      <c r="K71" s="92"/>
      <c r="M71" s="92" t="s">
        <v>1919</v>
      </c>
      <c r="N71" s="92">
        <f>ROUND((N70*O70),2)</f>
        <v>0</v>
      </c>
      <c r="O71" s="92"/>
      <c r="P71" s="92"/>
      <c r="Q71" s="92"/>
      <c r="R71" s="92"/>
      <c r="S71" s="92"/>
      <c r="T71" s="92"/>
      <c r="U71" s="92"/>
      <c r="V71" s="92"/>
      <c r="W71" s="92"/>
      <c r="Y71" s="92" t="s">
        <v>1919</v>
      </c>
      <c r="Z71" s="92">
        <f>ROUND((Z70*AA70),2)</f>
        <v>0</v>
      </c>
      <c r="AA71" s="92"/>
      <c r="AB71" s="92"/>
      <c r="AC71" s="92"/>
      <c r="AD71" s="92"/>
      <c r="AE71" s="92"/>
      <c r="AF71" s="92"/>
      <c r="AG71" s="92"/>
      <c r="AH71" s="92"/>
      <c r="AI71" s="92"/>
      <c r="AK71" s="92"/>
      <c r="AL71" s="92"/>
      <c r="AM71" s="92"/>
      <c r="AN71" s="92"/>
      <c r="AO71" s="92"/>
      <c r="AQ71" s="92"/>
      <c r="AR71" s="92"/>
      <c r="AS71" s="92"/>
      <c r="AT71" s="92"/>
      <c r="AU71" s="92"/>
      <c r="AW71" s="92"/>
      <c r="AX71" s="92"/>
      <c r="AY71" s="92"/>
      <c r="AZ71" s="92"/>
      <c r="BA71" s="92"/>
      <c r="BC71" s="92"/>
      <c r="BD71" s="92"/>
      <c r="BE71" s="92"/>
      <c r="BF71" s="92"/>
      <c r="BG71" s="92"/>
      <c r="BI71" s="92"/>
      <c r="BJ71" s="92"/>
      <c r="BK71" s="92"/>
      <c r="BL71" s="92"/>
      <c r="BM71" s="92"/>
      <c r="BO71" s="92"/>
      <c r="BP71" s="92"/>
      <c r="BQ71" s="92"/>
      <c r="BR71" s="92"/>
      <c r="BS71" s="92"/>
      <c r="BU71" s="92"/>
      <c r="BV71" s="92"/>
      <c r="BW71" s="92"/>
      <c r="BX71" s="92"/>
      <c r="BY71" s="92"/>
      <c r="CF71" s="83"/>
      <c r="DC71" s="92"/>
      <c r="DD71" s="92"/>
      <c r="DE71" s="92"/>
      <c r="DF71" s="92"/>
      <c r="DI71"/>
      <c r="DJ71"/>
      <c r="DM71" s="92"/>
      <c r="DN71" s="92"/>
      <c r="DO71" s="92"/>
      <c r="DP71" s="92"/>
    </row>
    <row r="72" spans="1:120" x14ac:dyDescent="0.2">
      <c r="A72" s="92">
        <f>ROUND((B70*C72),2)</f>
        <v>0</v>
      </c>
      <c r="B72" s="92">
        <f>ROUND((A72*C71),2)</f>
        <v>0</v>
      </c>
      <c r="C72" s="92"/>
      <c r="D72" s="303">
        <f>B71</f>
        <v>52000</v>
      </c>
      <c r="E72" s="92"/>
      <c r="F72" s="92"/>
      <c r="G72" s="92"/>
      <c r="H72" s="92"/>
      <c r="I72" s="92"/>
      <c r="J72" s="92"/>
      <c r="K72" s="92"/>
      <c r="M72" s="92">
        <f>ROUND((N70*O72),2)</f>
        <v>0</v>
      </c>
      <c r="N72" s="92">
        <f>ROUND((M72*O71),2)</f>
        <v>0</v>
      </c>
      <c r="O72" s="92"/>
      <c r="P72" s="303">
        <f>N71</f>
        <v>0</v>
      </c>
      <c r="Q72" s="92"/>
      <c r="R72" s="92"/>
      <c r="S72" s="92"/>
      <c r="T72" s="92"/>
      <c r="U72" s="92"/>
      <c r="V72" s="92"/>
      <c r="W72" s="92"/>
      <c r="Y72" s="92">
        <f>ROUND((Z70*AA72),2)</f>
        <v>0</v>
      </c>
      <c r="Z72" s="92">
        <f>ROUND((Y72*AA71),2)</f>
        <v>0</v>
      </c>
      <c r="AA72" s="92"/>
      <c r="AB72" s="303">
        <f>Z71</f>
        <v>0</v>
      </c>
      <c r="AC72" s="92"/>
      <c r="AD72" s="92"/>
      <c r="AE72" s="92"/>
      <c r="AF72" s="92"/>
      <c r="AG72" s="92"/>
      <c r="AH72" s="92"/>
      <c r="AI72" s="92"/>
      <c r="AK72" s="92"/>
      <c r="AL72" s="92"/>
      <c r="AM72" s="92"/>
      <c r="AN72" s="92"/>
      <c r="AO72" s="92"/>
      <c r="AQ72" s="92"/>
      <c r="AR72" s="92"/>
      <c r="AS72" s="92"/>
      <c r="AT72" s="92"/>
      <c r="AU72" s="92"/>
      <c r="AW72" s="92"/>
      <c r="AX72" s="92"/>
      <c r="AY72" s="92"/>
      <c r="AZ72" s="92"/>
      <c r="BA72" s="92"/>
      <c r="BC72" s="92"/>
      <c r="BD72" s="92"/>
      <c r="BE72" s="92"/>
      <c r="BF72" s="92"/>
      <c r="BG72" s="92"/>
      <c r="BI72" s="92"/>
      <c r="BJ72" s="92"/>
      <c r="BK72" s="92"/>
      <c r="BL72" s="92"/>
      <c r="BM72" s="92"/>
      <c r="BO72" s="92"/>
      <c r="BP72" s="92"/>
      <c r="BQ72" s="92"/>
      <c r="BR72" s="92"/>
      <c r="BS72" s="92"/>
      <c r="BU72" s="92"/>
      <c r="BV72" s="92"/>
      <c r="BW72" s="92"/>
      <c r="BX72" s="92"/>
      <c r="BY72" s="92"/>
      <c r="CF72" s="83"/>
      <c r="DC72" s="92"/>
      <c r="DD72" s="92"/>
      <c r="DE72" s="92"/>
      <c r="DF72" s="92"/>
      <c r="DI72"/>
      <c r="DJ72"/>
      <c r="DM72" s="92"/>
      <c r="DN72" s="92"/>
      <c r="DO72" s="92"/>
      <c r="DP72" s="92"/>
    </row>
    <row r="73" spans="1:120" x14ac:dyDescent="0.2">
      <c r="A73" s="92" t="s">
        <v>1920</v>
      </c>
      <c r="B73" s="92"/>
      <c r="C73" s="92"/>
      <c r="D73" s="314">
        <f>'2022-FORM GAO-70a'!D10</f>
        <v>0</v>
      </c>
      <c r="E73" s="92"/>
      <c r="F73" s="92"/>
      <c r="G73" s="92"/>
      <c r="H73" s="92"/>
      <c r="I73" s="92"/>
      <c r="J73" s="92"/>
      <c r="K73" s="92"/>
      <c r="M73" s="92" t="s">
        <v>1920</v>
      </c>
      <c r="N73" s="92"/>
      <c r="O73" s="92"/>
      <c r="P73" s="314">
        <f>'2021-FORM GAO-70a'!D10</f>
        <v>0</v>
      </c>
      <c r="Q73" s="92"/>
      <c r="R73" s="92"/>
      <c r="S73" s="92"/>
      <c r="T73" s="92"/>
      <c r="U73" s="92"/>
      <c r="V73" s="92"/>
      <c r="W73" s="92"/>
      <c r="Y73" s="92" t="s">
        <v>1920</v>
      </c>
      <c r="Z73" s="92"/>
      <c r="AA73" s="92"/>
      <c r="AB73" s="314">
        <f>ROUND(('2020-FORM GAO-70a'!D10),2)</f>
        <v>0</v>
      </c>
      <c r="AC73" s="92"/>
      <c r="AD73" s="92"/>
      <c r="AE73" s="92"/>
      <c r="AF73" s="92"/>
      <c r="AG73" s="92"/>
      <c r="AH73" s="92"/>
      <c r="AI73" s="92"/>
      <c r="AK73" s="92"/>
      <c r="AL73" s="92"/>
      <c r="AM73" s="92"/>
      <c r="AN73" s="92"/>
      <c r="AO73" s="92"/>
      <c r="AQ73" s="92"/>
      <c r="AR73" s="92"/>
      <c r="AS73" s="92"/>
      <c r="AT73" s="92"/>
      <c r="AU73" s="92"/>
      <c r="AW73" s="92"/>
      <c r="AX73" s="92"/>
      <c r="AY73" s="92"/>
      <c r="AZ73" s="92"/>
      <c r="BA73" s="92"/>
      <c r="BC73" s="92"/>
      <c r="BD73" s="92"/>
      <c r="BE73" s="92"/>
      <c r="BF73" s="92"/>
      <c r="BG73" s="92"/>
      <c r="BI73" s="92"/>
      <c r="BJ73" s="92"/>
      <c r="BK73" s="92"/>
      <c r="BL73" s="92"/>
      <c r="BM73" s="92"/>
      <c r="BO73" s="92"/>
      <c r="BP73" s="92"/>
      <c r="BQ73" s="92"/>
      <c r="BR73" s="92"/>
      <c r="BS73" s="92"/>
      <c r="BU73" s="92"/>
      <c r="BV73" s="92"/>
      <c r="BW73" s="92"/>
      <c r="BX73" s="92"/>
      <c r="BY73" s="92"/>
      <c r="CF73" s="83"/>
      <c r="DC73" s="92"/>
      <c r="DD73" s="92"/>
      <c r="DE73" s="92"/>
      <c r="DF73" s="92"/>
      <c r="DI73"/>
      <c r="DJ73"/>
      <c r="DM73" s="92"/>
      <c r="DN73" s="92"/>
      <c r="DO73" s="92"/>
      <c r="DP73" s="92"/>
    </row>
    <row r="74" spans="1:120" x14ac:dyDescent="0.2">
      <c r="A74" s="92" t="s">
        <v>1924</v>
      </c>
      <c r="B74" s="92"/>
      <c r="C74" s="92"/>
      <c r="D74" s="92">
        <f>SUM(D72:D73)</f>
        <v>52000</v>
      </c>
      <c r="E74" s="92"/>
      <c r="F74" s="92"/>
      <c r="G74" s="92"/>
      <c r="H74" s="92"/>
      <c r="I74" s="92"/>
      <c r="J74" s="92"/>
      <c r="K74" s="92"/>
      <c r="M74" s="92" t="s">
        <v>1924</v>
      </c>
      <c r="N74" s="92"/>
      <c r="O74" s="92"/>
      <c r="P74" s="92">
        <f>SUM(P72:P73)</f>
        <v>0</v>
      </c>
      <c r="Q74" s="92"/>
      <c r="R74" s="92"/>
      <c r="S74" s="92"/>
      <c r="T74" s="92"/>
      <c r="U74" s="92"/>
      <c r="V74" s="92"/>
      <c r="W74" s="92"/>
      <c r="Y74" s="92" t="s">
        <v>1924</v>
      </c>
      <c r="Z74" s="92"/>
      <c r="AA74" s="92"/>
      <c r="AB74" s="92">
        <f>SUM(AB72:AB73)</f>
        <v>0</v>
      </c>
      <c r="AC74" s="92"/>
      <c r="AD74" s="92"/>
      <c r="AE74" s="92"/>
      <c r="AF74" s="92"/>
      <c r="AG74" s="92"/>
      <c r="AH74" s="92"/>
      <c r="AI74" s="92"/>
      <c r="AK74" s="92"/>
      <c r="AL74" s="92"/>
      <c r="AM74" s="92"/>
      <c r="AN74" s="92"/>
      <c r="AO74" s="92"/>
      <c r="AQ74" s="92"/>
      <c r="AR74" s="92"/>
      <c r="AS74" s="92"/>
      <c r="AT74" s="92"/>
      <c r="AU74" s="92"/>
      <c r="AW74" s="92"/>
      <c r="AX74" s="92"/>
      <c r="AY74" s="92"/>
      <c r="AZ74" s="92"/>
      <c r="BA74" s="92"/>
      <c r="BC74" s="92"/>
      <c r="BD74" s="92"/>
      <c r="BE74" s="92"/>
      <c r="BF74" s="92"/>
      <c r="BG74" s="92"/>
      <c r="BI74" s="92"/>
      <c r="BJ74" s="92"/>
      <c r="BK74" s="92"/>
      <c r="BL74" s="92"/>
      <c r="BM74" s="92"/>
      <c r="BO74" s="92"/>
      <c r="BP74" s="92"/>
      <c r="BQ74" s="92"/>
      <c r="BR74" s="92"/>
      <c r="BS74" s="92"/>
      <c r="BU74" s="92"/>
      <c r="BV74" s="92"/>
      <c r="BW74" s="92"/>
      <c r="BX74" s="92"/>
      <c r="BY74" s="92"/>
      <c r="CF74" s="83"/>
      <c r="DC74" s="92"/>
      <c r="DD74" s="92"/>
      <c r="DE74" s="92"/>
      <c r="DF74" s="92"/>
      <c r="DI74"/>
      <c r="DJ74"/>
      <c r="DM74" s="92"/>
      <c r="DN74" s="92"/>
      <c r="DO74" s="92"/>
      <c r="DP74" s="92"/>
    </row>
    <row r="75" spans="1:120" x14ac:dyDescent="0.2">
      <c r="A75" s="92" t="s">
        <v>1921</v>
      </c>
      <c r="B75" s="92"/>
      <c r="C75" s="92"/>
      <c r="D75" s="313">
        <f>'2022-FORM GAO-70a'!D11</f>
        <v>0</v>
      </c>
      <c r="E75" s="92"/>
      <c r="F75" s="92"/>
      <c r="G75" s="92"/>
      <c r="H75" s="92"/>
      <c r="I75" s="92"/>
      <c r="J75" s="92"/>
      <c r="K75" s="92"/>
      <c r="M75" s="92" t="s">
        <v>1921</v>
      </c>
      <c r="N75" s="92"/>
      <c r="O75" s="92"/>
      <c r="P75" s="313">
        <f>'2021-FORM GAO-70a'!D11</f>
        <v>0</v>
      </c>
      <c r="Q75" s="92"/>
      <c r="R75" s="92"/>
      <c r="S75" s="92"/>
      <c r="T75" s="92"/>
      <c r="U75" s="92"/>
      <c r="V75" s="92"/>
      <c r="W75" s="92"/>
      <c r="Y75" s="92" t="s">
        <v>1921</v>
      </c>
      <c r="Z75" s="92"/>
      <c r="AA75" s="92"/>
      <c r="AB75" s="313">
        <f>ROUND(('2020-FORM GAO-70a'!D11),2)</f>
        <v>0</v>
      </c>
      <c r="AC75" s="92"/>
      <c r="AD75" s="92"/>
      <c r="AE75" s="92"/>
      <c r="AF75" s="92"/>
      <c r="AG75" s="92"/>
      <c r="AH75" s="92"/>
      <c r="AI75" s="92"/>
      <c r="AK75" s="92"/>
      <c r="AL75" s="92"/>
      <c r="AM75" s="92"/>
      <c r="AN75" s="92"/>
      <c r="AO75" s="92"/>
      <c r="AQ75" s="92"/>
      <c r="AR75" s="92"/>
      <c r="AS75" s="92"/>
      <c r="AT75" s="92"/>
      <c r="AU75" s="92"/>
      <c r="AW75" s="92"/>
      <c r="AX75" s="92"/>
      <c r="AY75" s="92"/>
      <c r="AZ75" s="92"/>
      <c r="BA75" s="92"/>
      <c r="BC75" s="92"/>
      <c r="BD75" s="92"/>
      <c r="BE75" s="92"/>
      <c r="BF75" s="92"/>
      <c r="BG75" s="92"/>
      <c r="BI75" s="92"/>
      <c r="BJ75" s="92"/>
      <c r="BK75" s="92"/>
      <c r="BL75" s="92"/>
      <c r="BM75" s="92"/>
      <c r="BO75" s="92"/>
      <c r="BP75" s="92"/>
      <c r="BQ75" s="92"/>
      <c r="BR75" s="92"/>
      <c r="BS75" s="92"/>
      <c r="BU75" s="92"/>
      <c r="BV75" s="92"/>
      <c r="BW75" s="92"/>
      <c r="BX75" s="92"/>
      <c r="BY75" s="92"/>
      <c r="CF75" s="83"/>
      <c r="DC75" s="92"/>
      <c r="DD75" s="92"/>
      <c r="DE75" s="92"/>
      <c r="DF75" s="92"/>
      <c r="DI75"/>
      <c r="DJ75"/>
      <c r="DM75" s="92"/>
      <c r="DN75" s="92"/>
      <c r="DO75" s="92"/>
      <c r="DP75" s="92"/>
    </row>
    <row r="76" spans="1:120" x14ac:dyDescent="0.2">
      <c r="A76" s="92" t="s">
        <v>1922</v>
      </c>
      <c r="B76" s="92"/>
      <c r="C76" s="92"/>
      <c r="D76" s="92">
        <f>ROUND((IF($B$64="Y",0,IF($B$63="M",$C$63,$D$63))),2)</f>
        <v>12900</v>
      </c>
      <c r="E76" s="92"/>
      <c r="F76" s="92"/>
      <c r="G76" s="92"/>
      <c r="H76" s="92"/>
      <c r="I76" s="92"/>
      <c r="J76" s="92"/>
      <c r="K76" s="92"/>
      <c r="M76" s="92" t="s">
        <v>1922</v>
      </c>
      <c r="N76" s="92"/>
      <c r="O76" s="92"/>
      <c r="P76" s="92">
        <f>ROUND((IF($N$64="Y",0,IF($N$63="M",$O$63,$P$63))),2)</f>
        <v>8600</v>
      </c>
      <c r="Q76" s="92"/>
      <c r="R76" s="92"/>
      <c r="S76" s="92"/>
      <c r="T76" s="92"/>
      <c r="U76" s="92"/>
      <c r="V76" s="92"/>
      <c r="W76" s="92"/>
      <c r="Y76" s="92" t="s">
        <v>1922</v>
      </c>
      <c r="Z76" s="92"/>
      <c r="AA76" s="92"/>
      <c r="AB76" s="92">
        <f>ROUND((IF($Z$64="Y",0,IF($Z$63="M",$AA$63,$AB$63))),2)</f>
        <v>8600</v>
      </c>
      <c r="AC76" s="92"/>
      <c r="AD76" s="92"/>
      <c r="AE76" s="92"/>
      <c r="AF76" s="92"/>
      <c r="AG76" s="92"/>
      <c r="AH76" s="92"/>
      <c r="AI76" s="92"/>
      <c r="AK76" s="92"/>
      <c r="AL76" s="92"/>
      <c r="AM76" s="92"/>
      <c r="AN76" s="92"/>
      <c r="AO76" s="92"/>
      <c r="AQ76" s="92"/>
      <c r="AR76" s="92"/>
      <c r="AS76" s="92"/>
      <c r="AT76" s="92"/>
      <c r="AU76" s="92"/>
      <c r="AW76" s="92"/>
      <c r="AX76" s="92"/>
      <c r="AY76" s="92"/>
      <c r="AZ76" s="92"/>
      <c r="BA76" s="92"/>
      <c r="BC76" s="92"/>
      <c r="BD76" s="92"/>
      <c r="BE76" s="92"/>
      <c r="BF76" s="92"/>
      <c r="BG76" s="92"/>
      <c r="BI76" s="92"/>
      <c r="BJ76" s="92"/>
      <c r="BK76" s="92"/>
      <c r="BL76" s="92"/>
      <c r="BM76" s="92"/>
      <c r="BO76" s="92"/>
      <c r="BP76" s="92"/>
      <c r="BQ76" s="92"/>
      <c r="BR76" s="92"/>
      <c r="BS76" s="92"/>
      <c r="BU76" s="92"/>
      <c r="BV76" s="92"/>
      <c r="BW76" s="92"/>
      <c r="BX76" s="92"/>
      <c r="BY76" s="92"/>
      <c r="CF76" s="83"/>
      <c r="DC76" s="92"/>
      <c r="DD76" s="92"/>
      <c r="DE76" s="92"/>
      <c r="DF76" s="92"/>
      <c r="DI76"/>
      <c r="DJ76"/>
      <c r="DM76" s="92"/>
      <c r="DN76" s="92"/>
      <c r="DO76" s="92"/>
      <c r="DP76" s="92"/>
    </row>
    <row r="77" spans="1:120" x14ac:dyDescent="0.2">
      <c r="A77" s="92" t="s">
        <v>1928</v>
      </c>
      <c r="B77" s="92"/>
      <c r="C77" s="92"/>
      <c r="D77" s="92">
        <f>ROUND((D75+D76),2)</f>
        <v>12900</v>
      </c>
      <c r="E77" s="92"/>
      <c r="F77" s="92"/>
      <c r="G77" s="92"/>
      <c r="H77" s="92"/>
      <c r="I77" s="92"/>
      <c r="J77" s="92"/>
      <c r="K77" s="92"/>
      <c r="M77" s="92" t="s">
        <v>1928</v>
      </c>
      <c r="N77" s="92"/>
      <c r="O77" s="92"/>
      <c r="P77" s="92">
        <f>ROUND((P75+P76),2)</f>
        <v>8600</v>
      </c>
      <c r="Q77" s="92"/>
      <c r="R77" s="92"/>
      <c r="S77" s="92"/>
      <c r="T77" s="92"/>
      <c r="U77" s="92"/>
      <c r="V77" s="92"/>
      <c r="W77" s="92"/>
      <c r="Y77" s="92" t="s">
        <v>1928</v>
      </c>
      <c r="Z77" s="92"/>
      <c r="AA77" s="92"/>
      <c r="AB77" s="92">
        <f>ROUND((AB75+AB76),2)</f>
        <v>8600</v>
      </c>
      <c r="AC77" s="92"/>
      <c r="AD77" s="92"/>
      <c r="AE77" s="92"/>
      <c r="AF77" s="92"/>
      <c r="AG77" s="92"/>
      <c r="AH77" s="92"/>
      <c r="AI77" s="92"/>
      <c r="AK77" s="92"/>
      <c r="AL77" s="92"/>
      <c r="AM77" s="92"/>
      <c r="AN77" s="92"/>
      <c r="AO77" s="92"/>
      <c r="AQ77" s="92"/>
      <c r="AR77" s="92"/>
      <c r="AS77" s="92"/>
      <c r="AT77" s="92"/>
      <c r="AU77" s="92"/>
      <c r="AW77" s="92"/>
      <c r="AX77" s="92"/>
      <c r="AY77" s="92"/>
      <c r="AZ77" s="92"/>
      <c r="BA77" s="92"/>
      <c r="BC77" s="92"/>
      <c r="BD77" s="92"/>
      <c r="BE77" s="92"/>
      <c r="BF77" s="92"/>
      <c r="BG77" s="92"/>
      <c r="BI77" s="92"/>
      <c r="BJ77" s="92"/>
      <c r="BK77" s="92"/>
      <c r="BL77" s="92"/>
      <c r="BM77" s="92"/>
      <c r="BO77" s="92"/>
      <c r="BP77" s="92"/>
      <c r="BQ77" s="92"/>
      <c r="BR77" s="92"/>
      <c r="BS77" s="92"/>
      <c r="BU77" s="92"/>
      <c r="BV77" s="92"/>
      <c r="BW77" s="92"/>
      <c r="BX77" s="92"/>
      <c r="BY77" s="92"/>
      <c r="CF77" s="83"/>
      <c r="DC77" s="92"/>
      <c r="DD77" s="92"/>
      <c r="DE77" s="92"/>
      <c r="DF77" s="92"/>
      <c r="DI77"/>
      <c r="DJ77"/>
      <c r="DM77" s="92"/>
      <c r="DN77" s="92"/>
      <c r="DO77" s="92"/>
      <c r="DP77" s="92"/>
    </row>
    <row r="78" spans="1:120" x14ac:dyDescent="0.2">
      <c r="A78" s="302" t="s">
        <v>1929</v>
      </c>
      <c r="B78" s="92"/>
      <c r="C78" s="92"/>
      <c r="D78" s="92">
        <f>ROUND((D74-D77),2)</f>
        <v>39100</v>
      </c>
      <c r="E78" s="92"/>
      <c r="F78" s="92"/>
      <c r="G78" s="92"/>
      <c r="H78" s="92"/>
      <c r="I78" s="92"/>
      <c r="J78" s="92"/>
      <c r="K78" s="92"/>
      <c r="M78" s="302" t="s">
        <v>1929</v>
      </c>
      <c r="N78" s="92"/>
      <c r="O78" s="92"/>
      <c r="P78" s="92">
        <f>ROUND((P74-P77),2)</f>
        <v>-8600</v>
      </c>
      <c r="Q78" s="92"/>
      <c r="R78" s="92"/>
      <c r="S78" s="92"/>
      <c r="T78" s="92"/>
      <c r="U78" s="92"/>
      <c r="V78" s="92"/>
      <c r="W78" s="92"/>
      <c r="Y78" s="302" t="s">
        <v>1929</v>
      </c>
      <c r="Z78" s="92"/>
      <c r="AA78" s="92"/>
      <c r="AB78" s="92">
        <f>ROUND((AB74-AB77),2)</f>
        <v>-8600</v>
      </c>
      <c r="AC78" s="92"/>
      <c r="AD78" s="92"/>
      <c r="AE78" s="92"/>
      <c r="AF78" s="92"/>
      <c r="AG78" s="92"/>
      <c r="AH78" s="92"/>
      <c r="AI78" s="92"/>
      <c r="AK78" s="92"/>
      <c r="AL78" s="92"/>
      <c r="AM78" s="92"/>
      <c r="AN78" s="92"/>
      <c r="AO78" s="92"/>
      <c r="AQ78" s="92"/>
      <c r="AR78" s="92"/>
      <c r="AS78" s="92"/>
      <c r="AT78" s="92"/>
      <c r="AU78" s="92"/>
      <c r="AW78" s="92"/>
      <c r="AX78" s="92"/>
      <c r="AY78" s="92"/>
      <c r="AZ78" s="92"/>
      <c r="BA78" s="92"/>
      <c r="BC78" s="92"/>
      <c r="BD78" s="92"/>
      <c r="BE78" s="92"/>
      <c r="BF78" s="92"/>
      <c r="BG78" s="92"/>
      <c r="BI78" s="92"/>
      <c r="BJ78" s="92"/>
      <c r="BK78" s="92"/>
      <c r="BL78" s="92"/>
      <c r="BM78" s="92"/>
      <c r="BO78" s="92"/>
      <c r="BP78" s="92"/>
      <c r="BQ78" s="92"/>
      <c r="BR78" s="92"/>
      <c r="BS78" s="92"/>
      <c r="BU78" s="92"/>
      <c r="BV78" s="92"/>
      <c r="BW78" s="92"/>
      <c r="BX78" s="92"/>
      <c r="BY78" s="92"/>
      <c r="CF78" s="83"/>
      <c r="DC78" s="92"/>
      <c r="DD78" s="92"/>
      <c r="DE78" s="92"/>
      <c r="DF78" s="92"/>
      <c r="DI78"/>
      <c r="DJ78"/>
      <c r="DM78" s="92"/>
      <c r="DN78" s="92"/>
      <c r="DO78" s="92"/>
      <c r="DP78" s="92"/>
    </row>
    <row r="79" spans="1:120"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c r="AL79" s="92"/>
      <c r="AM79" s="92"/>
      <c r="AN79" s="92"/>
      <c r="AO79" s="92"/>
      <c r="AQ79" s="92"/>
      <c r="AR79" s="92"/>
      <c r="AS79" s="92"/>
      <c r="AT79" s="92"/>
      <c r="AU79" s="92"/>
      <c r="AW79" s="92"/>
      <c r="AX79" s="92"/>
      <c r="AY79" s="92"/>
      <c r="AZ79" s="92"/>
      <c r="BA79" s="92"/>
      <c r="BC79" s="92"/>
      <c r="BD79" s="92"/>
      <c r="BE79" s="92"/>
      <c r="BF79" s="92"/>
      <c r="BG79" s="92"/>
      <c r="BI79" s="92"/>
      <c r="BJ79" s="92"/>
      <c r="BK79" s="92"/>
      <c r="BL79" s="92"/>
      <c r="BM79" s="92"/>
      <c r="BO79" s="92"/>
      <c r="BP79" s="92"/>
      <c r="BQ79" s="92"/>
      <c r="BR79" s="92"/>
      <c r="BS79" s="92"/>
      <c r="BU79" s="92"/>
      <c r="BV79" s="92"/>
      <c r="BW79" s="92"/>
      <c r="BX79" s="92"/>
      <c r="BY79" s="92"/>
      <c r="CF79" s="83"/>
      <c r="DC79" s="92"/>
      <c r="DD79" s="92"/>
      <c r="DE79" s="92"/>
      <c r="DF79" s="92"/>
      <c r="DI79"/>
      <c r="DJ79"/>
      <c r="DM79" s="92"/>
      <c r="DN79" s="92"/>
      <c r="DO79" s="92"/>
      <c r="DP79" s="92"/>
    </row>
    <row r="80" spans="1:120" x14ac:dyDescent="0.2">
      <c r="A80" s="303" t="s">
        <v>1931</v>
      </c>
      <c r="B80" s="92"/>
      <c r="C80" s="92"/>
      <c r="D80" s="92">
        <f>ROUND((D72-D79),2)</f>
        <v>52000</v>
      </c>
      <c r="E80" s="92"/>
      <c r="F80" s="92"/>
      <c r="G80" s="92"/>
      <c r="H80" s="92"/>
      <c r="I80" s="92"/>
      <c r="J80" s="92"/>
      <c r="K80" s="92"/>
      <c r="M80" s="303" t="s">
        <v>1931</v>
      </c>
      <c r="N80" s="92"/>
      <c r="O80" s="92"/>
      <c r="P80" s="92">
        <f>ROUND((P72-P79),2)</f>
        <v>0</v>
      </c>
      <c r="Q80" s="92"/>
      <c r="R80" s="92"/>
      <c r="S80" s="92"/>
      <c r="T80" s="92"/>
      <c r="U80" s="92"/>
      <c r="V80" s="92"/>
      <c r="W80" s="92"/>
      <c r="Y80" s="303" t="s">
        <v>1931</v>
      </c>
      <c r="Z80" s="92"/>
      <c r="AA80" s="92"/>
      <c r="AB80" s="92">
        <f>ROUND((AB72-AB79),2)</f>
        <v>0</v>
      </c>
      <c r="AC80" s="92"/>
      <c r="AD80" s="92"/>
      <c r="AE80" s="92"/>
      <c r="AF80" s="92"/>
      <c r="AG80" s="92"/>
      <c r="AH80" s="92"/>
      <c r="AI80" s="92"/>
      <c r="AK80" s="92"/>
      <c r="AL80" s="92"/>
      <c r="AM80" s="92"/>
      <c r="AN80" s="92"/>
      <c r="AO80" s="92"/>
      <c r="AQ80" s="92"/>
      <c r="AR80" s="92"/>
      <c r="AS80" s="92"/>
      <c r="AT80" s="92"/>
      <c r="AU80" s="92"/>
      <c r="AW80" s="92"/>
      <c r="AX80" s="92"/>
      <c r="AY80" s="92"/>
      <c r="AZ80" s="92"/>
      <c r="BA80" s="92"/>
      <c r="BC80" s="92"/>
      <c r="BD80" s="92"/>
      <c r="BE80" s="92"/>
      <c r="BF80" s="92"/>
      <c r="BG80" s="92"/>
      <c r="BI80" s="92"/>
      <c r="BJ80" s="92"/>
      <c r="BK80" s="92"/>
      <c r="BL80" s="92"/>
      <c r="BM80" s="92"/>
      <c r="BO80" s="92"/>
      <c r="BP80" s="92"/>
      <c r="BQ80" s="92"/>
      <c r="BR80" s="92"/>
      <c r="BS80" s="92"/>
      <c r="BU80" s="92"/>
      <c r="BV80" s="92"/>
      <c r="BW80" s="92"/>
      <c r="BX80" s="92"/>
      <c r="BY80" s="92"/>
      <c r="CF80" s="83"/>
      <c r="DC80" s="92"/>
      <c r="DD80" s="92"/>
      <c r="DE80" s="92"/>
      <c r="DF80" s="92"/>
      <c r="DI80"/>
      <c r="DJ80"/>
      <c r="DM80" s="92"/>
      <c r="DN80" s="92"/>
      <c r="DO80" s="92"/>
      <c r="DP80" s="92"/>
    </row>
    <row r="81" spans="1:120"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92"/>
      <c r="AL81" s="92"/>
      <c r="AM81" s="92"/>
      <c r="AN81" s="92"/>
      <c r="AO81" s="92"/>
      <c r="AQ81" s="92"/>
      <c r="AR81" s="92"/>
      <c r="AS81" s="92"/>
      <c r="AT81" s="92"/>
      <c r="AU81" s="92"/>
      <c r="AW81" s="92"/>
      <c r="AX81" s="92"/>
      <c r="AY81" s="92"/>
      <c r="AZ81" s="92"/>
      <c r="BA81" s="92"/>
      <c r="BC81" s="92"/>
      <c r="BD81" s="92"/>
      <c r="BE81" s="92"/>
      <c r="BF81" s="92"/>
      <c r="BG81" s="92"/>
      <c r="BI81" s="92"/>
      <c r="BJ81" s="92"/>
      <c r="BK81" s="92"/>
      <c r="BL81" s="92"/>
      <c r="BM81" s="92"/>
      <c r="BO81" s="92"/>
      <c r="BP81" s="92"/>
      <c r="BQ81" s="92"/>
      <c r="BR81" s="92"/>
      <c r="BS81" s="92"/>
      <c r="BU81" s="92"/>
      <c r="BV81" s="92"/>
      <c r="BW81" s="92"/>
      <c r="BX81" s="92"/>
      <c r="BY81" s="92"/>
      <c r="CF81" s="83"/>
      <c r="DC81" s="92"/>
      <c r="DD81" s="92"/>
      <c r="DE81" s="92"/>
      <c r="DF81" s="92"/>
      <c r="DI81"/>
      <c r="DJ81"/>
      <c r="DM81" s="92"/>
      <c r="DN81" s="92"/>
      <c r="DO81" s="92"/>
      <c r="DP81" s="92"/>
    </row>
    <row r="82" spans="1:120" x14ac:dyDescent="0.2">
      <c r="A82" s="307" t="s">
        <v>1936</v>
      </c>
      <c r="B82" s="92"/>
      <c r="C82" s="92"/>
      <c r="D82" s="92">
        <f>D78</f>
        <v>39100</v>
      </c>
      <c r="E82" s="92"/>
      <c r="F82" s="92"/>
      <c r="G82" s="92"/>
      <c r="H82" s="92"/>
      <c r="I82" s="92"/>
      <c r="J82" s="92"/>
      <c r="K82" s="92"/>
      <c r="M82" s="307" t="s">
        <v>1936</v>
      </c>
      <c r="N82" s="92"/>
      <c r="O82" s="92"/>
      <c r="P82" s="92">
        <f>P78</f>
        <v>-8600</v>
      </c>
      <c r="Q82" s="92"/>
      <c r="R82" s="92"/>
      <c r="S82" s="92"/>
      <c r="T82" s="92"/>
      <c r="U82" s="92"/>
      <c r="V82" s="92"/>
      <c r="W82" s="92"/>
      <c r="Y82" s="307" t="s">
        <v>1936</v>
      </c>
      <c r="Z82" s="92"/>
      <c r="AA82" s="92"/>
      <c r="AB82" s="92">
        <f>AB78</f>
        <v>-8600</v>
      </c>
      <c r="AC82" s="92"/>
      <c r="AD82" s="92"/>
      <c r="AE82" s="92"/>
      <c r="AF82" s="92"/>
      <c r="AG82" s="92"/>
      <c r="AH82" s="92"/>
      <c r="AI82" s="92"/>
      <c r="AK82" s="92"/>
      <c r="AL82" s="92"/>
      <c r="AM82" s="92"/>
      <c r="AN82" s="92"/>
      <c r="AO82" s="92"/>
      <c r="AQ82" s="92"/>
      <c r="AR82" s="92"/>
      <c r="AS82" s="92"/>
      <c r="AT82" s="92"/>
      <c r="AU82" s="92"/>
      <c r="AW82" s="92"/>
      <c r="AX82" s="92"/>
      <c r="AY82" s="92"/>
      <c r="AZ82" s="92"/>
      <c r="BA82" s="92"/>
      <c r="BC82" s="92"/>
      <c r="BD82" s="92"/>
      <c r="BE82" s="92"/>
      <c r="BF82" s="92"/>
      <c r="BG82" s="92"/>
      <c r="BI82" s="92"/>
      <c r="BJ82" s="92"/>
      <c r="BK82" s="92"/>
      <c r="BL82" s="92"/>
      <c r="BM82" s="92"/>
      <c r="BO82" s="92"/>
      <c r="BP82" s="92"/>
      <c r="BQ82" s="92"/>
      <c r="BR82" s="92"/>
      <c r="BS82" s="92"/>
      <c r="BU82" s="92"/>
      <c r="BV82" s="92"/>
      <c r="BW82" s="92"/>
      <c r="BX82" s="92"/>
      <c r="BY82" s="92"/>
      <c r="CF82" s="83"/>
      <c r="DC82" s="92"/>
      <c r="DD82" s="92"/>
      <c r="DE82" s="92"/>
      <c r="DF82" s="92"/>
      <c r="DI82"/>
      <c r="DJ82"/>
      <c r="DM82" s="92"/>
      <c r="DN82" s="92"/>
      <c r="DO82" s="92"/>
      <c r="DP82" s="92"/>
    </row>
    <row r="83" spans="1:120" x14ac:dyDescent="0.2">
      <c r="A83" s="307" t="s">
        <v>1937</v>
      </c>
      <c r="B83" s="92"/>
      <c r="C83" s="92"/>
      <c r="D83" s="92">
        <f>ROUND((IF(D78&lt;0,0,IF($B$63="S",VLOOKUP($D$78,$A$7:$E$14,5,TRUE),0))),2)</f>
        <v>0</v>
      </c>
      <c r="E83" s="92"/>
      <c r="F83" s="92"/>
      <c r="G83" s="92"/>
      <c r="H83" s="92"/>
      <c r="I83" s="92"/>
      <c r="J83" s="92"/>
      <c r="K83" s="92"/>
      <c r="M83" s="307" t="s">
        <v>1937</v>
      </c>
      <c r="N83" s="92"/>
      <c r="O83" s="92"/>
      <c r="P83" s="92">
        <f>ROUND((IF(P78&lt;0,0,IF($N$63="S",VLOOKUP($P$78,$M$7:$Q$14,5,TRUE),0))),2)</f>
        <v>0</v>
      </c>
      <c r="Q83" s="92"/>
      <c r="R83" s="92"/>
      <c r="S83" s="92"/>
      <c r="T83" s="92"/>
      <c r="U83" s="92"/>
      <c r="V83" s="92"/>
      <c r="W83" s="92"/>
      <c r="Y83" s="307" t="s">
        <v>1937</v>
      </c>
      <c r="Z83" s="92"/>
      <c r="AA83" s="92"/>
      <c r="AB83" s="92">
        <f>ROUND((IF(AB78&lt;0,0,IF($Z$63="S",VLOOKUP($AB$78,$Y$7:$AC$14,5,TRUE),0))),2)</f>
        <v>0</v>
      </c>
      <c r="AC83" s="92"/>
      <c r="AD83" s="92"/>
      <c r="AE83" s="92"/>
      <c r="AF83" s="92"/>
      <c r="AG83" s="92"/>
      <c r="AH83" s="92"/>
      <c r="AI83" s="92"/>
      <c r="AK83" s="92"/>
      <c r="AL83" s="92"/>
      <c r="AM83" s="92"/>
      <c r="AN83" s="92"/>
      <c r="AO83" s="92"/>
      <c r="AQ83" s="92"/>
      <c r="AR83" s="92"/>
      <c r="AS83" s="92"/>
      <c r="AT83" s="92"/>
      <c r="AU83" s="92"/>
      <c r="AW83" s="92"/>
      <c r="AX83" s="92"/>
      <c r="AY83" s="92"/>
      <c r="AZ83" s="92"/>
      <c r="BA83" s="92"/>
      <c r="BC83" s="92"/>
      <c r="BD83" s="92"/>
      <c r="BE83" s="92"/>
      <c r="BF83" s="92"/>
      <c r="BG83" s="92"/>
      <c r="BI83" s="92"/>
      <c r="BJ83" s="92"/>
      <c r="BK83" s="92"/>
      <c r="BL83" s="92"/>
      <c r="BM83" s="92"/>
      <c r="BO83" s="92"/>
      <c r="BP83" s="92"/>
      <c r="BQ83" s="92"/>
      <c r="BR83" s="92"/>
      <c r="BS83" s="92"/>
      <c r="BU83" s="92"/>
      <c r="BV83" s="92"/>
      <c r="BW83" s="92"/>
      <c r="BX83" s="92"/>
      <c r="BY83" s="92"/>
      <c r="CF83" s="83"/>
      <c r="DC83" s="92"/>
      <c r="DD83" s="92"/>
      <c r="DE83" s="92"/>
      <c r="DF83" s="92"/>
      <c r="DI83"/>
      <c r="DJ83"/>
      <c r="DM83" s="92"/>
      <c r="DN83" s="92"/>
      <c r="DO83" s="92"/>
      <c r="DP83" s="92"/>
    </row>
    <row r="84" spans="1:120" x14ac:dyDescent="0.2">
      <c r="A84" s="307" t="s">
        <v>1938</v>
      </c>
      <c r="B84" s="92"/>
      <c r="C84" s="92"/>
      <c r="D84" s="92">
        <f>ROUND((IF($D$78&lt;0,0,IF($B$63="M",VLOOKUP($D$78,$A$21:$E$28,5,TRUE),0))),2)</f>
        <v>33550</v>
      </c>
      <c r="E84" s="92"/>
      <c r="F84" s="92"/>
      <c r="G84" s="92"/>
      <c r="H84" s="92"/>
      <c r="I84" s="92"/>
      <c r="J84" s="92"/>
      <c r="K84" s="92"/>
      <c r="M84" s="307" t="s">
        <v>1938</v>
      </c>
      <c r="N84" s="92"/>
      <c r="O84" s="92"/>
      <c r="P84" s="92">
        <f>ROUND((IF($P$78&lt;0,0,IF($N$63="M",VLOOKUP($P$78,$M$21:$Q$28,5,TRUE),0))),2)</f>
        <v>0</v>
      </c>
      <c r="Q84" s="92"/>
      <c r="R84" s="92"/>
      <c r="S84" s="92"/>
      <c r="T84" s="92"/>
      <c r="U84" s="92"/>
      <c r="V84" s="92"/>
      <c r="W84" s="92"/>
      <c r="Y84" s="307" t="s">
        <v>1938</v>
      </c>
      <c r="Z84" s="92"/>
      <c r="AA84" s="92"/>
      <c r="AB84" s="92">
        <f>ROUND((IF($AB$78&lt;0,0,IF($Z$63="M",VLOOKUP($AB$78,$Y$21:$AC$28,5,TRUE),0))),2)</f>
        <v>0</v>
      </c>
      <c r="AC84" s="92"/>
      <c r="AD84" s="92"/>
      <c r="AE84" s="92"/>
      <c r="AF84" s="92"/>
      <c r="AG84" s="92"/>
      <c r="AH84" s="92"/>
      <c r="AI84" s="92"/>
      <c r="AK84" s="92"/>
      <c r="AL84" s="92"/>
      <c r="AM84" s="92"/>
      <c r="AN84" s="92"/>
      <c r="AO84" s="92"/>
      <c r="AQ84" s="92"/>
      <c r="AR84" s="92"/>
      <c r="AS84" s="92"/>
      <c r="AT84" s="92"/>
      <c r="AU84" s="92"/>
      <c r="AW84" s="92"/>
      <c r="AX84" s="92"/>
      <c r="AY84" s="92"/>
      <c r="AZ84" s="92"/>
      <c r="BA84" s="92"/>
      <c r="BC84" s="92"/>
      <c r="BD84" s="92"/>
      <c r="BE84" s="92"/>
      <c r="BF84" s="92"/>
      <c r="BG84" s="92"/>
      <c r="BI84" s="92"/>
      <c r="BJ84" s="92"/>
      <c r="BK84" s="92"/>
      <c r="BL84" s="92"/>
      <c r="BM84" s="92"/>
      <c r="BO84" s="92"/>
      <c r="BP84" s="92"/>
      <c r="BQ84" s="92"/>
      <c r="BR84" s="92"/>
      <c r="BS84" s="92"/>
      <c r="BU84" s="92"/>
      <c r="BV84" s="92"/>
      <c r="BW84" s="92"/>
      <c r="BX84" s="92"/>
      <c r="BY84" s="92"/>
      <c r="CF84" s="83"/>
      <c r="DC84" s="92"/>
      <c r="DD84" s="92"/>
      <c r="DE84" s="92"/>
      <c r="DF84" s="92"/>
      <c r="DI84"/>
      <c r="DJ84"/>
      <c r="DM84" s="92"/>
      <c r="DN84" s="92"/>
      <c r="DO84" s="92"/>
      <c r="DP84" s="92"/>
    </row>
    <row r="85" spans="1:120" x14ac:dyDescent="0.2">
      <c r="A85" s="307" t="s">
        <v>1935</v>
      </c>
      <c r="B85" s="92"/>
      <c r="C85" s="92"/>
      <c r="D85" s="92">
        <f>ROUND((IF($D$78&lt;0,0,IF($B$63="H",VLOOKUP($D$78,$A$35:$E$42,5,TRUE),0))),2)</f>
        <v>0</v>
      </c>
      <c r="E85" s="92"/>
      <c r="F85" s="92"/>
      <c r="G85" s="92"/>
      <c r="H85" s="92"/>
      <c r="I85" s="92"/>
      <c r="J85" s="92"/>
      <c r="K85" s="92"/>
      <c r="M85" s="307" t="s">
        <v>1935</v>
      </c>
      <c r="N85" s="92"/>
      <c r="O85" s="92"/>
      <c r="P85" s="92">
        <f>ROUND((IF($P$78&lt;0,0,IF($N$63="H",VLOOKUP($P$78,$M$35:$Q$42,5,TRUE),0))),2)</f>
        <v>0</v>
      </c>
      <c r="Q85" s="92"/>
      <c r="R85" s="92"/>
      <c r="S85" s="92"/>
      <c r="T85" s="92"/>
      <c r="U85" s="92"/>
      <c r="V85" s="92"/>
      <c r="W85" s="92"/>
      <c r="Y85" s="307" t="s">
        <v>1935</v>
      </c>
      <c r="Z85" s="92"/>
      <c r="AA85" s="92"/>
      <c r="AB85" s="92">
        <f>ROUND((IF($AB$78&lt;0,0,IF($Z$63="H",VLOOKUP($AB$78,$Y$35:$AC$42,5,TRUE),0))),2)</f>
        <v>0</v>
      </c>
      <c r="AC85" s="92"/>
      <c r="AD85" s="92"/>
      <c r="AE85" s="92"/>
      <c r="AF85" s="92"/>
      <c r="AG85" s="92"/>
      <c r="AH85" s="92"/>
      <c r="AI85" s="92"/>
      <c r="AK85" s="92"/>
      <c r="AL85" s="92"/>
      <c r="AM85" s="92"/>
      <c r="AN85" s="92"/>
      <c r="AO85" s="92"/>
      <c r="AQ85" s="92"/>
      <c r="AR85" s="92"/>
      <c r="AS85" s="92"/>
      <c r="AT85" s="92"/>
      <c r="AU85" s="92"/>
      <c r="AW85" s="92"/>
      <c r="AX85" s="92"/>
      <c r="AY85" s="92"/>
      <c r="AZ85" s="92"/>
      <c r="BA85" s="92"/>
      <c r="BC85" s="92"/>
      <c r="BD85" s="92"/>
      <c r="BE85" s="92"/>
      <c r="BF85" s="92"/>
      <c r="BG85" s="92"/>
      <c r="BI85" s="92"/>
      <c r="BJ85" s="92"/>
      <c r="BK85" s="92"/>
      <c r="BL85" s="92"/>
      <c r="BM85" s="92"/>
      <c r="BO85" s="92"/>
      <c r="BP85" s="92"/>
      <c r="BQ85" s="92"/>
      <c r="BR85" s="92"/>
      <c r="BS85" s="92"/>
      <c r="BU85" s="92"/>
      <c r="BV85" s="92"/>
      <c r="BW85" s="92"/>
      <c r="BX85" s="92"/>
      <c r="BY85" s="92"/>
      <c r="CF85" s="83"/>
      <c r="DC85" s="92"/>
      <c r="DD85" s="92"/>
      <c r="DE85" s="92"/>
      <c r="DF85" s="92"/>
      <c r="DI85"/>
      <c r="DJ85"/>
      <c r="DM85" s="92"/>
      <c r="DN85" s="92"/>
      <c r="DO85" s="92"/>
      <c r="DP85" s="92"/>
    </row>
    <row r="86" spans="1:120" x14ac:dyDescent="0.2">
      <c r="A86" s="312" t="s">
        <v>1945</v>
      </c>
      <c r="B86" s="92"/>
      <c r="C86" s="92"/>
      <c r="D86" s="92">
        <f>ROUND((SUM(D83:D85)),2)</f>
        <v>33550</v>
      </c>
      <c r="E86" s="92"/>
      <c r="F86" s="92"/>
      <c r="G86" s="92"/>
      <c r="H86" s="92"/>
      <c r="I86" s="92"/>
      <c r="J86" s="92"/>
      <c r="K86" s="92"/>
      <c r="M86" s="312" t="s">
        <v>1945</v>
      </c>
      <c r="N86" s="92"/>
      <c r="O86" s="92"/>
      <c r="P86" s="92">
        <f>ROUND((SUM(P83:P85)),2)</f>
        <v>0</v>
      </c>
      <c r="Q86" s="92"/>
      <c r="R86" s="92"/>
      <c r="S86" s="92"/>
      <c r="T86" s="92"/>
      <c r="U86" s="92"/>
      <c r="V86" s="92"/>
      <c r="W86" s="92"/>
      <c r="Y86" s="312" t="s">
        <v>1945</v>
      </c>
      <c r="Z86" s="92"/>
      <c r="AA86" s="92"/>
      <c r="AB86" s="92">
        <f>ROUND((SUM(AB83:AB85)),2)</f>
        <v>0</v>
      </c>
      <c r="AC86" s="92"/>
      <c r="AD86" s="92"/>
      <c r="AE86" s="92"/>
      <c r="AF86" s="92"/>
      <c r="AG86" s="92"/>
      <c r="AH86" s="92"/>
      <c r="AI86" s="92"/>
      <c r="AK86" s="92"/>
      <c r="AL86" s="92"/>
      <c r="AM86" s="92"/>
      <c r="AN86" s="92"/>
      <c r="AO86" s="92"/>
      <c r="AQ86" s="92"/>
      <c r="AR86" s="92"/>
      <c r="AS86" s="92"/>
      <c r="AT86" s="92"/>
      <c r="AU86" s="92"/>
      <c r="AW86" s="92"/>
      <c r="AX86" s="92"/>
      <c r="AY86" s="92"/>
      <c r="AZ86" s="92"/>
      <c r="BA86" s="92"/>
      <c r="BC86" s="92"/>
      <c r="BD86" s="92"/>
      <c r="BE86" s="92"/>
      <c r="BF86" s="92"/>
      <c r="BG86" s="92"/>
      <c r="BI86" s="92"/>
      <c r="BJ86" s="92"/>
      <c r="BK86" s="92"/>
      <c r="BL86" s="92"/>
      <c r="BM86" s="92"/>
      <c r="BO86" s="92"/>
      <c r="BP86" s="92"/>
      <c r="BQ86" s="92"/>
      <c r="BR86" s="92"/>
      <c r="BS86" s="92"/>
      <c r="BU86" s="92"/>
      <c r="BV86" s="92"/>
      <c r="BW86" s="92"/>
      <c r="BX86" s="92"/>
      <c r="BY86" s="92"/>
      <c r="CF86" s="83"/>
      <c r="DC86" s="92"/>
      <c r="DD86" s="92"/>
      <c r="DE86" s="92"/>
      <c r="DF86" s="92"/>
      <c r="DI86"/>
      <c r="DJ86"/>
      <c r="DM86" s="92"/>
      <c r="DN86" s="92"/>
      <c r="DO86" s="92"/>
      <c r="DP86" s="92"/>
    </row>
    <row r="87" spans="1:120" x14ac:dyDescent="0.2">
      <c r="A87" s="92" t="s">
        <v>1940</v>
      </c>
      <c r="B87" s="92"/>
      <c r="C87" s="92"/>
      <c r="D87" s="92">
        <f>ROUND((IF($D$78&lt;0,0,IF($B$63="S",VLOOKUP($D$78,$A$7:$E$14,4,TRUE),0))),2)</f>
        <v>0</v>
      </c>
      <c r="E87" s="92"/>
      <c r="F87" s="92"/>
      <c r="G87" s="92"/>
      <c r="H87" s="92"/>
      <c r="I87" s="92"/>
      <c r="J87" s="92"/>
      <c r="K87" s="92"/>
      <c r="M87" s="92" t="s">
        <v>1940</v>
      </c>
      <c r="N87" s="92"/>
      <c r="O87" s="92"/>
      <c r="P87" s="92">
        <f>ROUND((IF($P$78&lt;0,0,IF($N$63="S",VLOOKUP($P$78,$M$7:$Q$14,4,TRUE),0))),2)</f>
        <v>0</v>
      </c>
      <c r="Q87" s="92"/>
      <c r="R87" s="92"/>
      <c r="S87" s="92"/>
      <c r="T87" s="92"/>
      <c r="U87" s="92"/>
      <c r="V87" s="92"/>
      <c r="W87" s="92"/>
      <c r="Y87" s="92" t="s">
        <v>1940</v>
      </c>
      <c r="Z87" s="92"/>
      <c r="AA87" s="92"/>
      <c r="AB87" s="92">
        <f>ROUND((IF($AB$78&lt;0,0,IF($Z$63="S",VLOOKUP($AB$78,$Y$7:$AC$14,4,TRUE),0))),2)</f>
        <v>0</v>
      </c>
      <c r="AC87" s="92"/>
      <c r="AD87" s="92"/>
      <c r="AE87" s="92"/>
      <c r="AF87" s="92"/>
      <c r="AG87" s="92"/>
      <c r="AH87" s="92"/>
      <c r="AI87" s="92"/>
      <c r="AK87" s="92"/>
      <c r="AL87" s="92"/>
      <c r="AM87" s="92"/>
      <c r="AN87" s="92"/>
      <c r="AO87" s="92"/>
      <c r="AQ87" s="92"/>
      <c r="AR87" s="92"/>
      <c r="AS87" s="92"/>
      <c r="AT87" s="92"/>
      <c r="AU87" s="92"/>
      <c r="AW87" s="92"/>
      <c r="AX87" s="92"/>
      <c r="AY87" s="92"/>
      <c r="AZ87" s="92"/>
      <c r="BA87" s="92"/>
      <c r="BC87" s="92"/>
      <c r="BD87" s="92"/>
      <c r="BE87" s="92"/>
      <c r="BF87" s="92"/>
      <c r="BG87" s="92"/>
      <c r="BI87" s="92"/>
      <c r="BJ87" s="92"/>
      <c r="BK87" s="92"/>
      <c r="BL87" s="92"/>
      <c r="BM87" s="92"/>
      <c r="BO87" s="92"/>
      <c r="BP87" s="92"/>
      <c r="BQ87" s="92"/>
      <c r="BR87" s="92"/>
      <c r="BS87" s="92"/>
      <c r="BU87" s="92"/>
      <c r="BV87" s="92"/>
      <c r="BW87" s="92"/>
      <c r="BX87" s="92"/>
      <c r="BY87" s="92"/>
      <c r="CF87" s="83"/>
      <c r="DC87" s="92"/>
      <c r="DD87" s="92"/>
      <c r="DE87" s="92"/>
      <c r="DF87" s="92"/>
      <c r="DI87"/>
      <c r="DJ87"/>
      <c r="DM87" s="92"/>
      <c r="DN87" s="92"/>
      <c r="DO87" s="92"/>
      <c r="DP87" s="92"/>
    </row>
    <row r="88" spans="1:120" x14ac:dyDescent="0.2">
      <c r="A88" s="92" t="s">
        <v>1939</v>
      </c>
      <c r="B88" s="92"/>
      <c r="C88" s="92"/>
      <c r="D88" s="92">
        <f>ROUND((IF($D$78&lt;0,0,IF($B$63="M",VLOOKUP($D$78,$A$21:$E$28,4,TRUE),0))),2)</f>
        <v>0.12</v>
      </c>
      <c r="E88" s="92"/>
      <c r="F88" s="92"/>
      <c r="G88" s="92"/>
      <c r="H88" s="92"/>
      <c r="I88" s="92"/>
      <c r="J88" s="92"/>
      <c r="K88" s="92"/>
      <c r="M88" s="92" t="s">
        <v>1939</v>
      </c>
      <c r="N88" s="92"/>
      <c r="O88" s="92"/>
      <c r="P88" s="92">
        <f>ROUND((IF($P$78&lt;0,0,IF($N$63="M",VLOOKUP($P$78,$M$21:$Q$28,4,TRUE),0))),2)</f>
        <v>0</v>
      </c>
      <c r="Q88" s="92"/>
      <c r="R88" s="92"/>
      <c r="S88" s="92"/>
      <c r="T88" s="92"/>
      <c r="U88" s="92"/>
      <c r="V88" s="92"/>
      <c r="W88" s="92"/>
      <c r="Y88" s="92" t="s">
        <v>1939</v>
      </c>
      <c r="Z88" s="92"/>
      <c r="AA88" s="92"/>
      <c r="AB88" s="92">
        <f>ROUND((IF($AB$78&lt;0,0,IF($Z$63="M",VLOOKUP($AB$78,$Y$21:$AC$28,4,TRUE),0))),2)</f>
        <v>0</v>
      </c>
      <c r="AC88" s="92"/>
      <c r="AD88" s="92"/>
      <c r="AE88" s="92"/>
      <c r="AF88" s="92"/>
      <c r="AG88" s="92"/>
      <c r="AH88" s="92"/>
      <c r="AI88" s="92"/>
      <c r="AK88" s="92"/>
      <c r="AL88" s="92"/>
      <c r="AM88" s="92"/>
      <c r="AN88" s="92"/>
      <c r="AO88" s="92"/>
      <c r="AQ88" s="92"/>
      <c r="AR88" s="92"/>
      <c r="AS88" s="92"/>
      <c r="AT88" s="92"/>
      <c r="AU88" s="92"/>
      <c r="AW88" s="92"/>
      <c r="AX88" s="92"/>
      <c r="AY88" s="92"/>
      <c r="AZ88" s="92"/>
      <c r="BA88" s="92"/>
      <c r="BC88" s="92"/>
      <c r="BD88" s="92"/>
      <c r="BE88" s="92"/>
      <c r="BF88" s="92"/>
      <c r="BG88" s="92"/>
      <c r="BI88" s="92"/>
      <c r="BJ88" s="92"/>
      <c r="BK88" s="92"/>
      <c r="BL88" s="92"/>
      <c r="BM88" s="92"/>
      <c r="BO88" s="92"/>
      <c r="BP88" s="92"/>
      <c r="BQ88" s="92"/>
      <c r="BR88" s="92"/>
      <c r="BS88" s="92"/>
      <c r="BU88" s="92"/>
      <c r="BV88" s="92"/>
      <c r="BW88" s="92"/>
      <c r="BX88" s="92"/>
      <c r="BY88" s="92"/>
      <c r="CF88" s="83"/>
      <c r="DC88" s="92"/>
      <c r="DD88" s="92"/>
      <c r="DE88" s="92"/>
      <c r="DF88" s="92"/>
      <c r="DI88"/>
      <c r="DJ88"/>
      <c r="DM88" s="92"/>
      <c r="DN88" s="92"/>
      <c r="DO88" s="92"/>
      <c r="DP88" s="92"/>
    </row>
    <row r="89" spans="1:120" x14ac:dyDescent="0.2">
      <c r="A89" s="92" t="s">
        <v>1933</v>
      </c>
      <c r="B89" s="92"/>
      <c r="C89" s="92"/>
      <c r="D89" s="92">
        <f>ROUND((IF($D$78&lt;0,0,IF($B$63="H",VLOOKUP($D$78,$A$35:$E$42,4,TRUE),0))),2)</f>
        <v>0</v>
      </c>
      <c r="E89" s="92"/>
      <c r="F89" s="92"/>
      <c r="G89" s="92"/>
      <c r="H89" s="92"/>
      <c r="I89" s="92"/>
      <c r="J89" s="92"/>
      <c r="K89" s="92"/>
      <c r="M89" s="92" t="s">
        <v>1933</v>
      </c>
      <c r="N89" s="92"/>
      <c r="O89" s="92"/>
      <c r="P89" s="92">
        <f>ROUND((IF($P$78&lt;0,0,IF($N$63="H",VLOOKUP($P$78,$M$35:$Q$42,4,TRUE),0))),2)</f>
        <v>0</v>
      </c>
      <c r="Q89" s="92"/>
      <c r="R89" s="92"/>
      <c r="S89" s="92"/>
      <c r="T89" s="92"/>
      <c r="U89" s="92"/>
      <c r="V89" s="92"/>
      <c r="W89" s="92"/>
      <c r="Y89" s="92" t="s">
        <v>1933</v>
      </c>
      <c r="Z89" s="92"/>
      <c r="AA89" s="92"/>
      <c r="AB89" s="92">
        <f>ROUND((IF($AB$78&lt;0,0,IF($Z$63="H",VLOOKUP($AB$78,$Y$35:$AC$42,4,TRUE),0))),2)</f>
        <v>0</v>
      </c>
      <c r="AC89" s="92"/>
      <c r="AD89" s="92"/>
      <c r="AE89" s="92"/>
      <c r="AF89" s="92"/>
      <c r="AG89" s="92"/>
      <c r="AH89" s="92"/>
      <c r="AI89" s="92"/>
      <c r="AK89" s="92"/>
      <c r="AL89" s="92"/>
      <c r="AM89" s="92"/>
      <c r="AN89" s="92"/>
      <c r="AO89" s="92"/>
      <c r="AQ89" s="92"/>
      <c r="AR89" s="92"/>
      <c r="AS89" s="92"/>
      <c r="AT89" s="92"/>
      <c r="AU89" s="92"/>
      <c r="AW89" s="92"/>
      <c r="AX89" s="92"/>
      <c r="AY89" s="92"/>
      <c r="AZ89" s="92"/>
      <c r="BA89" s="92"/>
      <c r="BC89" s="92"/>
      <c r="BD89" s="92"/>
      <c r="BE89" s="92"/>
      <c r="BF89" s="92"/>
      <c r="BG89" s="92"/>
      <c r="BI89" s="92"/>
      <c r="BJ89" s="92"/>
      <c r="BK89" s="92"/>
      <c r="BL89" s="92"/>
      <c r="BM89" s="92"/>
      <c r="BO89" s="92"/>
      <c r="BP89" s="92"/>
      <c r="BQ89" s="92"/>
      <c r="BR89" s="92"/>
      <c r="BS89" s="92"/>
      <c r="BU89" s="92"/>
      <c r="BV89" s="92"/>
      <c r="BW89" s="92"/>
      <c r="BX89" s="92"/>
      <c r="BY89" s="92"/>
      <c r="CF89" s="83"/>
      <c r="DC89" s="92"/>
      <c r="DD89" s="92"/>
      <c r="DE89" s="92"/>
      <c r="DF89" s="92"/>
      <c r="DI89"/>
      <c r="DJ89"/>
      <c r="DM89" s="92"/>
      <c r="DN89" s="92"/>
      <c r="DO89" s="92"/>
      <c r="DP89" s="92"/>
    </row>
    <row r="90" spans="1:120" x14ac:dyDescent="0.2">
      <c r="A90" s="92"/>
      <c r="B90" s="92"/>
      <c r="C90" s="92"/>
      <c r="D90" s="310">
        <f>ROUND((SUM(D87:D89)),2)</f>
        <v>0.12</v>
      </c>
      <c r="E90" s="92"/>
      <c r="F90" s="92"/>
      <c r="G90" s="92"/>
      <c r="H90" s="92"/>
      <c r="I90" s="92"/>
      <c r="J90" s="92"/>
      <c r="K90" s="92"/>
      <c r="M90" s="92"/>
      <c r="N90" s="92"/>
      <c r="O90" s="92"/>
      <c r="P90" s="310">
        <f>ROUND((SUM(P87:P89)),2)</f>
        <v>0</v>
      </c>
      <c r="Q90" s="92"/>
      <c r="R90" s="92"/>
      <c r="S90" s="92"/>
      <c r="T90" s="92"/>
      <c r="U90" s="92"/>
      <c r="V90" s="92"/>
      <c r="W90" s="92"/>
      <c r="Y90" s="92"/>
      <c r="Z90" s="92"/>
      <c r="AA90" s="92"/>
      <c r="AB90" s="310">
        <f>ROUND((SUM(AB87:AB89)),2)</f>
        <v>0</v>
      </c>
      <c r="AC90" s="92"/>
      <c r="AD90" s="92"/>
      <c r="AE90" s="92"/>
      <c r="AF90" s="92"/>
      <c r="AG90" s="92"/>
      <c r="AH90" s="92"/>
      <c r="AI90" s="92"/>
      <c r="AK90" s="92"/>
      <c r="AL90" s="92"/>
      <c r="AM90" s="92"/>
      <c r="AN90" s="92"/>
      <c r="AO90" s="92"/>
      <c r="AQ90" s="92"/>
      <c r="AR90" s="92"/>
      <c r="AS90" s="92"/>
      <c r="AT90" s="92"/>
      <c r="AU90" s="92"/>
      <c r="AW90" s="92"/>
      <c r="AX90" s="92"/>
      <c r="AY90" s="92"/>
      <c r="AZ90" s="92"/>
      <c r="BA90" s="92"/>
      <c r="BC90" s="92"/>
      <c r="BD90" s="92"/>
      <c r="BE90" s="92"/>
      <c r="BF90" s="92"/>
      <c r="BG90" s="92"/>
      <c r="BI90" s="92"/>
      <c r="BJ90" s="92"/>
      <c r="BK90" s="92"/>
      <c r="BL90" s="92"/>
      <c r="BM90" s="92"/>
      <c r="BO90" s="92"/>
      <c r="BP90" s="92"/>
      <c r="BQ90" s="92"/>
      <c r="BR90" s="92"/>
      <c r="BS90" s="92"/>
      <c r="BU90" s="92"/>
      <c r="BV90" s="92"/>
      <c r="BW90" s="92"/>
      <c r="BX90" s="92"/>
      <c r="BY90" s="92"/>
      <c r="CF90" s="83"/>
      <c r="DC90" s="92"/>
      <c r="DD90" s="92"/>
      <c r="DE90" s="92"/>
      <c r="DF90" s="92"/>
      <c r="DI90"/>
      <c r="DJ90"/>
      <c r="DM90" s="92"/>
      <c r="DN90" s="92"/>
      <c r="DO90" s="92"/>
      <c r="DP90" s="92"/>
    </row>
    <row r="91" spans="1:120" x14ac:dyDescent="0.2">
      <c r="A91" s="92" t="s">
        <v>1934</v>
      </c>
      <c r="B91" s="92"/>
      <c r="C91" s="92"/>
      <c r="D91" s="92">
        <f>ROUND((D78-D86),2)</f>
        <v>5550</v>
      </c>
      <c r="E91" s="92"/>
      <c r="F91" s="92"/>
      <c r="G91" s="92"/>
      <c r="H91" s="92"/>
      <c r="I91" s="92"/>
      <c r="J91" s="92"/>
      <c r="K91" s="92"/>
      <c r="M91" s="92" t="s">
        <v>1934</v>
      </c>
      <c r="N91" s="92"/>
      <c r="O91" s="92"/>
      <c r="P91" s="92">
        <f>ROUND((P78-P86),2)</f>
        <v>-8600</v>
      </c>
      <c r="Q91" s="92"/>
      <c r="R91" s="92"/>
      <c r="S91" s="92"/>
      <c r="T91" s="92"/>
      <c r="U91" s="92"/>
      <c r="V91" s="92"/>
      <c r="W91" s="92"/>
      <c r="Y91" s="92" t="s">
        <v>1934</v>
      </c>
      <c r="Z91" s="92"/>
      <c r="AA91" s="92"/>
      <c r="AB91" s="92">
        <f>ROUND((AB78-AB86),2)</f>
        <v>-8600</v>
      </c>
      <c r="AC91" s="92"/>
      <c r="AD91" s="92"/>
      <c r="AE91" s="92"/>
      <c r="AF91" s="92"/>
      <c r="AG91" s="92"/>
      <c r="AH91" s="92"/>
      <c r="AI91" s="92"/>
      <c r="AK91" s="92"/>
      <c r="AL91" s="92"/>
      <c r="AM91" s="92"/>
      <c r="AN91" s="92"/>
      <c r="AO91" s="92"/>
      <c r="AQ91" s="92"/>
      <c r="AR91" s="92"/>
      <c r="AS91" s="92"/>
      <c r="AT91" s="92"/>
      <c r="AU91" s="92"/>
      <c r="AW91" s="92"/>
      <c r="AX91" s="92"/>
      <c r="AY91" s="92"/>
      <c r="AZ91" s="92"/>
      <c r="BA91" s="92"/>
      <c r="BC91" s="92"/>
      <c r="BD91" s="92"/>
      <c r="BE91" s="92"/>
      <c r="BF91" s="92"/>
      <c r="BG91" s="92"/>
      <c r="BI91" s="92"/>
      <c r="BJ91" s="92"/>
      <c r="BK91" s="92"/>
      <c r="BL91" s="92"/>
      <c r="BM91" s="92"/>
      <c r="BO91" s="92"/>
      <c r="BP91" s="92"/>
      <c r="BQ91" s="92"/>
      <c r="BR91" s="92"/>
      <c r="BS91" s="92"/>
      <c r="BU91" s="92"/>
      <c r="BV91" s="92"/>
      <c r="BW91" s="92"/>
      <c r="BX91" s="92"/>
      <c r="BY91" s="92"/>
      <c r="CF91" s="83"/>
      <c r="DC91" s="92"/>
      <c r="DD91" s="92"/>
      <c r="DE91" s="92"/>
      <c r="DF91" s="92"/>
      <c r="DI91"/>
      <c r="DJ91"/>
      <c r="DM91" s="92"/>
      <c r="DN91" s="92"/>
      <c r="DO91" s="92"/>
      <c r="DP91" s="92"/>
    </row>
    <row r="92" spans="1:120" x14ac:dyDescent="0.2">
      <c r="A92" s="92" t="s">
        <v>1946</v>
      </c>
      <c r="B92" s="92"/>
      <c r="C92" s="92"/>
      <c r="D92" s="92">
        <f>ROUND((D91*D90),2)</f>
        <v>666</v>
      </c>
      <c r="E92" s="92"/>
      <c r="F92" s="92"/>
      <c r="G92" s="92"/>
      <c r="H92" s="92"/>
      <c r="I92" s="92"/>
      <c r="J92" s="92"/>
      <c r="K92" s="92"/>
      <c r="M92" s="92" t="s">
        <v>1946</v>
      </c>
      <c r="N92" s="92"/>
      <c r="O92" s="92"/>
      <c r="P92" s="92">
        <f>ROUND((P91*P90),2)</f>
        <v>0</v>
      </c>
      <c r="Q92" s="92"/>
      <c r="R92" s="92"/>
      <c r="S92" s="92"/>
      <c r="T92" s="92"/>
      <c r="U92" s="92"/>
      <c r="V92" s="92"/>
      <c r="W92" s="92"/>
      <c r="Y92" s="92" t="s">
        <v>1946</v>
      </c>
      <c r="Z92" s="92"/>
      <c r="AA92" s="92"/>
      <c r="AB92" s="92">
        <f>ROUND((AB91*AB90),2)</f>
        <v>0</v>
      </c>
      <c r="AC92" s="92"/>
      <c r="AD92" s="92"/>
      <c r="AE92" s="92"/>
      <c r="AF92" s="92"/>
      <c r="AG92" s="92"/>
      <c r="AH92" s="92"/>
      <c r="AI92" s="92"/>
      <c r="AK92" s="92"/>
      <c r="AL92" s="92"/>
      <c r="AM92" s="92"/>
      <c r="AN92" s="92"/>
      <c r="AO92" s="92"/>
      <c r="AQ92" s="92"/>
      <c r="AR92" s="92"/>
      <c r="AS92" s="92"/>
      <c r="AT92" s="92"/>
      <c r="AU92" s="92"/>
      <c r="AW92" s="92"/>
      <c r="AX92" s="92"/>
      <c r="AY92" s="92"/>
      <c r="AZ92" s="92"/>
      <c r="BA92" s="92"/>
      <c r="BC92" s="92"/>
      <c r="BD92" s="92"/>
      <c r="BE92" s="92"/>
      <c r="BF92" s="92"/>
      <c r="BG92" s="92"/>
      <c r="BI92" s="92"/>
      <c r="BJ92" s="92"/>
      <c r="BK92" s="92"/>
      <c r="BL92" s="92"/>
      <c r="BM92" s="92"/>
      <c r="BO92" s="92"/>
      <c r="BP92" s="92"/>
      <c r="BQ92" s="92"/>
      <c r="BR92" s="92"/>
      <c r="BS92" s="92"/>
      <c r="BU92" s="92"/>
      <c r="BV92" s="92"/>
      <c r="BW92" s="92"/>
      <c r="BX92" s="92"/>
      <c r="BY92" s="92"/>
      <c r="CF92" s="83"/>
      <c r="DC92" s="92"/>
      <c r="DD92" s="92"/>
      <c r="DE92" s="92"/>
      <c r="DF92" s="92"/>
      <c r="DI92"/>
      <c r="DJ92"/>
      <c r="DM92" s="92"/>
      <c r="DN92" s="92"/>
      <c r="DO92" s="92"/>
      <c r="DP92" s="92"/>
    </row>
    <row r="93" spans="1:120" x14ac:dyDescent="0.2">
      <c r="A93" s="92" t="s">
        <v>1941</v>
      </c>
      <c r="B93" s="92"/>
      <c r="C93" s="92"/>
      <c r="D93" s="92">
        <f>ROUND((IF($D$78&lt;0,0,IF($B63="S",VLOOKUP($D$78,$A$7:$E$14,3,TRUE),0))),2)</f>
        <v>0</v>
      </c>
      <c r="E93" s="92"/>
      <c r="F93" s="92"/>
      <c r="G93" s="92"/>
      <c r="H93" s="92"/>
      <c r="I93" s="92"/>
      <c r="J93" s="92"/>
      <c r="K93" s="92"/>
      <c r="M93" s="92" t="s">
        <v>1941</v>
      </c>
      <c r="N93" s="92"/>
      <c r="O93" s="92"/>
      <c r="P93" s="92">
        <f>ROUND((IF($P$78&lt;0,0,IF($N63="S",VLOOKUP($P$78,$M$7:$Q$14,3,TRUE),0))),2)</f>
        <v>0</v>
      </c>
      <c r="Q93" s="92"/>
      <c r="R93" s="92"/>
      <c r="S93" s="92"/>
      <c r="T93" s="92"/>
      <c r="U93" s="92"/>
      <c r="V93" s="92"/>
      <c r="W93" s="92"/>
      <c r="Y93" s="92" t="s">
        <v>1941</v>
      </c>
      <c r="Z93" s="92"/>
      <c r="AA93" s="92"/>
      <c r="AB93" s="92">
        <f>ROUND((IF($AB$78&lt;0,0,IF($Z$63="S",VLOOKUP($AB$78,$Y$7:$AC$14,3,TRUE),0))),2)</f>
        <v>0</v>
      </c>
      <c r="AC93" s="92"/>
      <c r="AD93" s="92"/>
      <c r="AE93" s="92"/>
      <c r="AF93" s="92"/>
      <c r="AG93" s="92"/>
      <c r="AH93" s="92"/>
      <c r="AI93" s="92"/>
      <c r="AK93" s="92"/>
      <c r="AL93" s="92"/>
      <c r="AM93" s="92"/>
      <c r="AN93" s="92"/>
      <c r="AO93" s="92"/>
      <c r="AQ93" s="92"/>
      <c r="AR93" s="92"/>
      <c r="AS93" s="92"/>
      <c r="AT93" s="92"/>
      <c r="AU93" s="92"/>
      <c r="AW93" s="92"/>
      <c r="AX93" s="92"/>
      <c r="AY93" s="92"/>
      <c r="AZ93" s="92"/>
      <c r="BA93" s="92"/>
      <c r="BC93" s="92"/>
      <c r="BD93" s="92"/>
      <c r="BE93" s="92"/>
      <c r="BF93" s="92"/>
      <c r="BG93" s="92"/>
      <c r="BI93" s="92"/>
      <c r="BJ93" s="92"/>
      <c r="BK93" s="92"/>
      <c r="BL93" s="92"/>
      <c r="BM93" s="92"/>
      <c r="BO93" s="92"/>
      <c r="BP93" s="92"/>
      <c r="BQ93" s="92"/>
      <c r="BR93" s="92"/>
      <c r="BS93" s="92"/>
      <c r="BU93" s="92"/>
      <c r="BV93" s="92"/>
      <c r="BW93" s="92"/>
      <c r="BX93" s="92"/>
      <c r="BY93" s="92"/>
      <c r="CF93" s="83"/>
      <c r="DC93" s="92"/>
      <c r="DD93" s="92"/>
      <c r="DE93" s="92"/>
      <c r="DF93" s="92"/>
      <c r="DI93"/>
      <c r="DJ93"/>
      <c r="DM93" s="92"/>
      <c r="DN93" s="92"/>
      <c r="DO93" s="92"/>
      <c r="DP93" s="92"/>
    </row>
    <row r="94" spans="1:120" x14ac:dyDescent="0.2">
      <c r="A94" s="92" t="s">
        <v>1942</v>
      </c>
      <c r="B94" s="92"/>
      <c r="C94" s="92"/>
      <c r="D94" s="92">
        <f>ROUND((IF($D$78&lt;0,0,IF($B$63="M",VLOOKUP($D$78,$A21:$E$28,3,TRUE),0))),2)</f>
        <v>2055</v>
      </c>
      <c r="E94" s="92"/>
      <c r="F94" s="92"/>
      <c r="G94" s="92"/>
      <c r="H94" s="92"/>
      <c r="I94" s="92"/>
      <c r="J94" s="92"/>
      <c r="K94" s="92"/>
      <c r="M94" s="92" t="s">
        <v>1942</v>
      </c>
      <c r="N94" s="92"/>
      <c r="O94" s="92"/>
      <c r="P94" s="92">
        <f>ROUND((IF($P$78&lt;0,0,IF($N$63="M",VLOOKUP($P$78,$M21:$Q$28,3,TRUE),0))),2)</f>
        <v>0</v>
      </c>
      <c r="Q94" s="92"/>
      <c r="R94" s="92"/>
      <c r="S94" s="92"/>
      <c r="T94" s="92"/>
      <c r="U94" s="92"/>
      <c r="V94" s="92"/>
      <c r="W94" s="92"/>
      <c r="Y94" s="92" t="s">
        <v>1942</v>
      </c>
      <c r="Z94" s="92"/>
      <c r="AA94" s="92"/>
      <c r="AB94" s="92">
        <f>ROUND((IF($AB$78&lt;0,0,IF($Z$63="M",VLOOKUP($AB$78,$Y21:$AC$28,3,TRUE),0))),2)</f>
        <v>0</v>
      </c>
      <c r="AC94" s="92"/>
      <c r="AD94" s="92"/>
      <c r="AE94" s="92"/>
      <c r="AF94" s="92"/>
      <c r="AG94" s="92"/>
      <c r="AH94" s="92"/>
      <c r="AI94" s="92"/>
      <c r="AK94" s="92"/>
      <c r="AL94" s="92"/>
      <c r="AM94" s="92"/>
      <c r="AN94" s="92"/>
      <c r="AO94" s="92"/>
      <c r="AQ94" s="92"/>
      <c r="AR94" s="92"/>
      <c r="AS94" s="92"/>
      <c r="AT94" s="92"/>
      <c r="AU94" s="92"/>
      <c r="AW94" s="92"/>
      <c r="AX94" s="92"/>
      <c r="AY94" s="92"/>
      <c r="AZ94" s="92"/>
      <c r="BA94" s="92"/>
      <c r="BC94" s="92"/>
      <c r="BD94" s="92"/>
      <c r="BE94" s="92"/>
      <c r="BF94" s="92"/>
      <c r="BG94" s="92"/>
      <c r="BI94" s="92"/>
      <c r="BJ94" s="92"/>
      <c r="BK94" s="92"/>
      <c r="BL94" s="92"/>
      <c r="BM94" s="92"/>
      <c r="BO94" s="92"/>
      <c r="BP94" s="92"/>
      <c r="BQ94" s="92"/>
      <c r="BR94" s="92"/>
      <c r="BS94" s="92"/>
      <c r="BU94" s="92"/>
      <c r="BV94" s="92"/>
      <c r="BW94" s="92"/>
      <c r="BX94" s="92"/>
      <c r="BY94" s="92"/>
      <c r="CF94" s="83"/>
      <c r="DC94" s="92"/>
      <c r="DD94" s="92"/>
      <c r="DE94" s="92"/>
      <c r="DF94" s="92"/>
      <c r="DI94"/>
      <c r="DJ94"/>
      <c r="DM94" s="92"/>
      <c r="DN94" s="92"/>
      <c r="DO94" s="92"/>
      <c r="DP94" s="92"/>
    </row>
    <row r="95" spans="1:120" x14ac:dyDescent="0.2">
      <c r="A95" s="92" t="s">
        <v>1943</v>
      </c>
      <c r="B95" s="92"/>
      <c r="C95" s="92"/>
      <c r="D95" s="92">
        <f>ROUND((IF($D$78&lt;0,0,IF($B$63="H",VLOOKUP($D$78,$A$35:$E$42,3,TRUE),0))),2)</f>
        <v>0</v>
      </c>
      <c r="E95" s="92"/>
      <c r="F95" s="92"/>
      <c r="G95" s="92"/>
      <c r="H95" s="92"/>
      <c r="I95" s="92"/>
      <c r="J95" s="92"/>
      <c r="K95" s="92"/>
      <c r="M95" s="92" t="s">
        <v>1943</v>
      </c>
      <c r="N95" s="92"/>
      <c r="O95" s="92"/>
      <c r="P95" s="92">
        <f>ROUND((IF($P$78&lt;0,0,IF($N$63="H",VLOOKUP($P$78,$M$35:$Q$42,3,TRUE),0))),2)</f>
        <v>0</v>
      </c>
      <c r="Q95" s="92"/>
      <c r="R95" s="92"/>
      <c r="S95" s="92"/>
      <c r="T95" s="92"/>
      <c r="U95" s="92"/>
      <c r="V95" s="92"/>
      <c r="W95" s="92"/>
      <c r="Y95" s="92" t="s">
        <v>1943</v>
      </c>
      <c r="Z95" s="92"/>
      <c r="AA95" s="92"/>
      <c r="AB95" s="92">
        <f>ROUND((IF($AB$78&lt;0,0,IF($Z$63="H",VLOOKUP($AB$78,$Y$35:$AC$42,3,TRUE),0))),2)</f>
        <v>0</v>
      </c>
      <c r="AC95" s="92"/>
      <c r="AD95" s="92"/>
      <c r="AE95" s="92"/>
      <c r="AF95" s="92"/>
      <c r="AG95" s="92"/>
      <c r="AH95" s="92"/>
      <c r="AI95" s="92"/>
      <c r="AK95" s="92"/>
      <c r="AL95" s="92"/>
      <c r="AM95" s="92"/>
      <c r="AN95" s="92"/>
      <c r="AO95" s="92"/>
      <c r="AQ95" s="92"/>
      <c r="AR95" s="92"/>
      <c r="AS95" s="92"/>
      <c r="AT95" s="92"/>
      <c r="AU95" s="92"/>
      <c r="AW95" s="92"/>
      <c r="AX95" s="92"/>
      <c r="AY95" s="92"/>
      <c r="AZ95" s="92"/>
      <c r="BA95" s="92"/>
      <c r="BC95" s="92"/>
      <c r="BD95" s="92"/>
      <c r="BE95" s="92"/>
      <c r="BF95" s="92"/>
      <c r="BG95" s="92"/>
      <c r="BI95" s="92"/>
      <c r="BJ95" s="92"/>
      <c r="BK95" s="92"/>
      <c r="BL95" s="92"/>
      <c r="BM95" s="92"/>
      <c r="BO95" s="92"/>
      <c r="BP95" s="92"/>
      <c r="BQ95" s="92"/>
      <c r="BR95" s="92"/>
      <c r="BS95" s="92"/>
      <c r="BU95" s="92"/>
      <c r="BV95" s="92"/>
      <c r="BW95" s="92"/>
      <c r="BX95" s="92"/>
      <c r="BY95" s="92"/>
      <c r="CF95" s="83"/>
      <c r="DC95" s="92"/>
      <c r="DD95" s="92"/>
      <c r="DE95" s="92"/>
      <c r="DF95" s="92"/>
      <c r="DI95"/>
      <c r="DJ95"/>
      <c r="DM95" s="92"/>
      <c r="DN95" s="92"/>
      <c r="DO95" s="92"/>
      <c r="DP95" s="92"/>
    </row>
    <row r="96" spans="1:120" x14ac:dyDescent="0.2">
      <c r="A96" s="92" t="s">
        <v>1947</v>
      </c>
      <c r="B96" s="92"/>
      <c r="C96" s="92"/>
      <c r="D96" s="92">
        <f>ROUND((SUM(D92:D95)),2)</f>
        <v>2721</v>
      </c>
      <c r="E96" s="92"/>
      <c r="F96" s="92"/>
      <c r="G96" s="92"/>
      <c r="H96" s="92"/>
      <c r="I96" s="92"/>
      <c r="J96" s="92"/>
      <c r="K96" s="92"/>
      <c r="M96" s="92" t="s">
        <v>1947</v>
      </c>
      <c r="N96" s="92"/>
      <c r="O96" s="92"/>
      <c r="P96" s="92">
        <f>ROUND((SUM(P92:P95)),2)</f>
        <v>0</v>
      </c>
      <c r="Q96" s="92"/>
      <c r="R96" s="92"/>
      <c r="S96" s="92"/>
      <c r="T96" s="92"/>
      <c r="U96" s="92"/>
      <c r="V96" s="92"/>
      <c r="W96" s="92"/>
      <c r="Y96" s="92" t="s">
        <v>1947</v>
      </c>
      <c r="Z96" s="92"/>
      <c r="AA96" s="92"/>
      <c r="AB96" s="92">
        <f>ROUND((SUM(AB92:AB95)),2)</f>
        <v>0</v>
      </c>
      <c r="AC96" s="92"/>
      <c r="AD96" s="92"/>
      <c r="AE96" s="92"/>
      <c r="AF96" s="92"/>
      <c r="AG96" s="92"/>
      <c r="AH96" s="92"/>
      <c r="AI96" s="92"/>
      <c r="AK96" s="92"/>
      <c r="AL96" s="92"/>
      <c r="AM96" s="92"/>
      <c r="AN96" s="92"/>
      <c r="AO96" s="92"/>
      <c r="AQ96" s="92"/>
      <c r="AR96" s="92"/>
      <c r="AS96" s="92"/>
      <c r="AT96" s="92"/>
      <c r="AU96" s="92"/>
      <c r="AW96" s="92"/>
      <c r="AX96" s="92"/>
      <c r="AY96" s="92"/>
      <c r="AZ96" s="92"/>
      <c r="BA96" s="92"/>
      <c r="BC96" s="92"/>
      <c r="BD96" s="92"/>
      <c r="BE96" s="92"/>
      <c r="BF96" s="92"/>
      <c r="BG96" s="92"/>
      <c r="BI96" s="92"/>
      <c r="BJ96" s="92"/>
      <c r="BK96" s="92"/>
      <c r="BL96" s="92"/>
      <c r="BM96" s="92"/>
      <c r="BO96" s="92"/>
      <c r="BP96" s="92"/>
      <c r="BQ96" s="92"/>
      <c r="BR96" s="92"/>
      <c r="BS96" s="92"/>
      <c r="BU96" s="92"/>
      <c r="BV96" s="92"/>
      <c r="BW96" s="92"/>
      <c r="BX96" s="92"/>
      <c r="BY96" s="92"/>
      <c r="CF96" s="83"/>
      <c r="DC96" s="92"/>
      <c r="DD96" s="92"/>
      <c r="DE96" s="92"/>
      <c r="DF96" s="92"/>
      <c r="DI96"/>
      <c r="DJ96"/>
      <c r="DM96" s="92"/>
      <c r="DN96" s="92"/>
      <c r="DO96" s="92"/>
      <c r="DP96" s="92"/>
    </row>
    <row r="97" spans="1:120" x14ac:dyDescent="0.2">
      <c r="A97" s="92" t="s">
        <v>1948</v>
      </c>
      <c r="B97" s="92"/>
      <c r="C97" s="92"/>
      <c r="D97" s="92">
        <f>ROUND((D96/$C$70),2)</f>
        <v>104.65</v>
      </c>
      <c r="E97" s="92"/>
      <c r="F97" s="92"/>
      <c r="G97" s="92"/>
      <c r="H97" s="92"/>
      <c r="I97" s="92"/>
      <c r="J97" s="92"/>
      <c r="K97" s="92"/>
      <c r="M97" s="92" t="s">
        <v>1948</v>
      </c>
      <c r="N97" s="92"/>
      <c r="O97" s="92"/>
      <c r="P97" s="92">
        <f>ROUND((P96/$O$70),2)</f>
        <v>0</v>
      </c>
      <c r="Q97" s="92"/>
      <c r="R97" s="92"/>
      <c r="S97" s="92"/>
      <c r="T97" s="92"/>
      <c r="U97" s="92"/>
      <c r="V97" s="92"/>
      <c r="W97" s="92"/>
      <c r="Y97" s="92" t="s">
        <v>1948</v>
      </c>
      <c r="Z97" s="92"/>
      <c r="AA97" s="92"/>
      <c r="AB97" s="92">
        <f>ROUND((AB96/27),2)</f>
        <v>0</v>
      </c>
      <c r="AC97" s="92"/>
      <c r="AD97" s="92"/>
      <c r="AE97" s="92"/>
      <c r="AF97" s="92"/>
      <c r="AG97" s="92"/>
      <c r="AH97" s="92"/>
      <c r="AI97" s="92"/>
      <c r="AK97" s="92"/>
      <c r="AL97" s="92"/>
      <c r="AM97" s="92"/>
      <c r="AN97" s="92"/>
      <c r="AO97" s="92"/>
      <c r="AQ97" s="92"/>
      <c r="AR97" s="92"/>
      <c r="AS97" s="92"/>
      <c r="AT97" s="92"/>
      <c r="AU97" s="92"/>
      <c r="AW97" s="92"/>
      <c r="AX97" s="92"/>
      <c r="AY97" s="92"/>
      <c r="AZ97" s="92"/>
      <c r="BA97" s="92"/>
      <c r="BC97" s="92"/>
      <c r="BD97" s="92"/>
      <c r="BE97" s="92"/>
      <c r="BF97" s="92"/>
      <c r="BG97" s="92"/>
      <c r="BI97" s="92"/>
      <c r="BJ97" s="92"/>
      <c r="BK97" s="92"/>
      <c r="BL97" s="92"/>
      <c r="BM97" s="92"/>
      <c r="BO97" s="92"/>
      <c r="BP97" s="92"/>
      <c r="BQ97" s="92"/>
      <c r="BR97" s="92"/>
      <c r="BS97" s="92"/>
      <c r="BU97" s="92"/>
      <c r="BV97" s="92"/>
      <c r="BW97" s="92"/>
      <c r="BX97" s="92"/>
      <c r="BY97" s="92"/>
      <c r="CF97" s="83"/>
      <c r="DC97" s="92"/>
      <c r="DD97" s="92"/>
      <c r="DE97" s="92"/>
      <c r="DF97" s="92"/>
      <c r="DI97"/>
      <c r="DJ97"/>
      <c r="DM97" s="92"/>
      <c r="DN97" s="92"/>
      <c r="DO97" s="92"/>
      <c r="DP97" s="92"/>
    </row>
    <row r="98" spans="1:120" x14ac:dyDescent="0.2">
      <c r="A98" s="92" t="s">
        <v>1949</v>
      </c>
      <c r="B98" s="92"/>
      <c r="C98" s="92"/>
      <c r="D98" s="313">
        <f>'2022-FORM GAO-70a'!D9</f>
        <v>0</v>
      </c>
      <c r="E98" s="92"/>
      <c r="F98" s="92"/>
      <c r="G98" s="92"/>
      <c r="H98" s="92"/>
      <c r="I98" s="92"/>
      <c r="J98" s="92"/>
      <c r="K98" s="92"/>
      <c r="M98" s="92" t="s">
        <v>1949</v>
      </c>
      <c r="N98" s="92"/>
      <c r="O98" s="92"/>
      <c r="P98" s="313">
        <f>'2021-FORM GAO-70a'!D9</f>
        <v>0</v>
      </c>
      <c r="Q98" s="92"/>
      <c r="R98" s="92"/>
      <c r="S98" s="92"/>
      <c r="T98" s="92"/>
      <c r="U98" s="92"/>
      <c r="V98" s="92"/>
      <c r="W98" s="92"/>
      <c r="Y98" s="92" t="s">
        <v>1949</v>
      </c>
      <c r="Z98" s="92"/>
      <c r="AA98" s="92"/>
      <c r="AB98" s="313">
        <f>ROUND(('2020-FORM GAO-70a'!D9),2)</f>
        <v>0</v>
      </c>
      <c r="AC98" s="92"/>
      <c r="AD98" s="92"/>
      <c r="AE98" s="92"/>
      <c r="AF98" s="92"/>
      <c r="AG98" s="92"/>
      <c r="AH98" s="92"/>
      <c r="AI98" s="92"/>
      <c r="AK98" s="92"/>
      <c r="AL98" s="92"/>
      <c r="AM98" s="92"/>
      <c r="AN98" s="92"/>
      <c r="AO98" s="92"/>
      <c r="AQ98" s="92"/>
      <c r="AR98" s="92"/>
      <c r="AS98" s="92"/>
      <c r="AT98" s="92"/>
      <c r="AU98" s="92"/>
      <c r="AW98" s="92"/>
      <c r="AX98" s="92"/>
      <c r="AY98" s="92"/>
      <c r="AZ98" s="92"/>
      <c r="BA98" s="92"/>
      <c r="BC98" s="92"/>
      <c r="BD98" s="92"/>
      <c r="BE98" s="92"/>
      <c r="BF98" s="92"/>
      <c r="BG98" s="92"/>
      <c r="BI98" s="92"/>
      <c r="BJ98" s="92"/>
      <c r="BK98" s="92"/>
      <c r="BL98" s="92"/>
      <c r="BM98" s="92"/>
      <c r="BO98" s="92"/>
      <c r="BP98" s="92"/>
      <c r="BQ98" s="92"/>
      <c r="BR98" s="92"/>
      <c r="BS98" s="92"/>
      <c r="BU98" s="92"/>
      <c r="BV98" s="92"/>
      <c r="BW98" s="92"/>
      <c r="BX98" s="92"/>
      <c r="BY98" s="92"/>
      <c r="CF98" s="83"/>
      <c r="DC98" s="92"/>
      <c r="DD98" s="92"/>
      <c r="DE98" s="92"/>
      <c r="DF98" s="92"/>
      <c r="DI98"/>
      <c r="DJ98"/>
      <c r="DM98" s="92"/>
      <c r="DN98" s="92"/>
      <c r="DO98" s="92"/>
      <c r="DP98" s="92"/>
    </row>
    <row r="99" spans="1:120" x14ac:dyDescent="0.2">
      <c r="A99" s="92" t="s">
        <v>1950</v>
      </c>
      <c r="B99" s="92"/>
      <c r="C99" s="92"/>
      <c r="D99" s="92">
        <f>ROUND((IF($D$98="",0,($D$98/$C$70))),2)</f>
        <v>0</v>
      </c>
      <c r="E99" s="92"/>
      <c r="F99" s="92"/>
      <c r="G99" s="92"/>
      <c r="H99" s="92"/>
      <c r="I99" s="92"/>
      <c r="J99" s="92"/>
      <c r="K99" s="92"/>
      <c r="M99" s="92" t="s">
        <v>1950</v>
      </c>
      <c r="N99" s="92"/>
      <c r="O99" s="92"/>
      <c r="P99" s="92">
        <f>ROUND((IF($P$98="",0,($P$98/$O$70))),2)</f>
        <v>0</v>
      </c>
      <c r="Q99" s="92"/>
      <c r="R99" s="92"/>
      <c r="S99" s="92"/>
      <c r="T99" s="92"/>
      <c r="U99" s="92"/>
      <c r="V99" s="92"/>
      <c r="W99" s="92"/>
      <c r="Y99" s="92" t="s">
        <v>1950</v>
      </c>
      <c r="Z99" s="92"/>
      <c r="AA99" s="92"/>
      <c r="AB99" s="92">
        <f>ROUND((IF($AB$98="",0,($AB$98/$AA$70))),2)</f>
        <v>0</v>
      </c>
      <c r="AC99" s="92"/>
      <c r="AD99" s="92"/>
      <c r="AE99" s="92"/>
      <c r="AF99" s="92"/>
      <c r="AG99" s="92"/>
      <c r="AH99" s="92"/>
      <c r="AI99" s="92"/>
      <c r="AK99" s="92"/>
      <c r="AL99" s="92"/>
      <c r="AM99" s="92"/>
      <c r="AN99" s="92"/>
      <c r="AO99" s="92"/>
      <c r="AQ99" s="92"/>
      <c r="AR99" s="92"/>
      <c r="AS99" s="92"/>
      <c r="AT99" s="92"/>
      <c r="AU99" s="92"/>
      <c r="AW99" s="92"/>
      <c r="AX99" s="92"/>
      <c r="AY99" s="92"/>
      <c r="AZ99" s="92"/>
      <c r="BA99" s="92"/>
      <c r="BC99" s="92"/>
      <c r="BD99" s="92"/>
      <c r="BE99" s="92"/>
      <c r="BF99" s="92"/>
      <c r="BG99" s="92"/>
      <c r="BI99" s="92"/>
      <c r="BJ99" s="92"/>
      <c r="BK99" s="92"/>
      <c r="BL99" s="92"/>
      <c r="BM99" s="92"/>
      <c r="BO99" s="92"/>
      <c r="BP99" s="92"/>
      <c r="BQ99" s="92"/>
      <c r="BR99" s="92"/>
      <c r="BS99" s="92"/>
      <c r="BU99" s="92"/>
      <c r="BV99" s="92"/>
      <c r="BW99" s="92"/>
      <c r="BX99" s="92"/>
      <c r="BY99" s="92"/>
      <c r="CF99" s="83"/>
      <c r="DC99" s="92"/>
      <c r="DD99" s="92"/>
      <c r="DE99" s="92"/>
      <c r="DF99" s="92"/>
      <c r="DI99"/>
      <c r="DJ99"/>
      <c r="DM99" s="92"/>
      <c r="DN99" s="92"/>
      <c r="DO99" s="92"/>
      <c r="DP99" s="92"/>
    </row>
    <row r="100" spans="1:120" x14ac:dyDescent="0.2">
      <c r="A100" s="92" t="s">
        <v>1952</v>
      </c>
      <c r="B100" s="92"/>
      <c r="C100" s="92"/>
      <c r="D100" s="92">
        <f>ROUND((IF($D$97-$D$99&lt;0,0,$D$97-$D$99)),2)</f>
        <v>104.65</v>
      </c>
      <c r="E100" s="92"/>
      <c r="F100" s="92"/>
      <c r="G100" s="92"/>
      <c r="H100" s="92"/>
      <c r="I100" s="92"/>
      <c r="J100" s="92"/>
      <c r="K100" s="92"/>
      <c r="M100" s="92" t="s">
        <v>1952</v>
      </c>
      <c r="N100" s="92"/>
      <c r="O100" s="92"/>
      <c r="P100" s="92">
        <f>ROUND((IF($P$97-$P$99&lt;0,0,$P$97-$P$99)),2)</f>
        <v>0</v>
      </c>
      <c r="Q100" s="92"/>
      <c r="R100" s="92"/>
      <c r="S100" s="92"/>
      <c r="T100" s="92"/>
      <c r="U100" s="92"/>
      <c r="V100" s="92"/>
      <c r="W100" s="92"/>
      <c r="Y100" s="92" t="s">
        <v>1952</v>
      </c>
      <c r="Z100" s="92"/>
      <c r="AA100" s="92"/>
      <c r="AB100" s="92">
        <f>ROUND((IF($AB$97-$AB$99&lt;0,0,$AB$97-$AB$99)),2)</f>
        <v>0</v>
      </c>
      <c r="AC100" s="92"/>
      <c r="AD100" s="92"/>
      <c r="AE100" s="92"/>
      <c r="AF100" s="92"/>
      <c r="AG100" s="92"/>
      <c r="AH100" s="92"/>
      <c r="AI100" s="92"/>
      <c r="AK100" s="92"/>
      <c r="AL100" s="92"/>
      <c r="AM100" s="92"/>
      <c r="AN100" s="92"/>
      <c r="AO100" s="92"/>
      <c r="AQ100" s="92"/>
      <c r="AR100" s="92"/>
      <c r="AS100" s="92"/>
      <c r="AT100" s="92"/>
      <c r="AU100" s="92"/>
      <c r="AW100" s="92"/>
      <c r="AX100" s="92"/>
      <c r="AY100" s="92"/>
      <c r="AZ100" s="92"/>
      <c r="BA100" s="92"/>
      <c r="BC100" s="92"/>
      <c r="BD100" s="92"/>
      <c r="BE100" s="92"/>
      <c r="BF100" s="92"/>
      <c r="BG100" s="92"/>
      <c r="BI100" s="92"/>
      <c r="BJ100" s="92"/>
      <c r="BK100" s="92"/>
      <c r="BL100" s="92"/>
      <c r="BM100" s="92"/>
      <c r="BO100" s="92"/>
      <c r="BP100" s="92"/>
      <c r="BQ100" s="92"/>
      <c r="BR100" s="92"/>
      <c r="BS100" s="92"/>
      <c r="BU100" s="92"/>
      <c r="BV100" s="92"/>
      <c r="BW100" s="92"/>
      <c r="BX100" s="92"/>
      <c r="BY100" s="92"/>
      <c r="CF100" s="83"/>
      <c r="DC100" s="92"/>
      <c r="DD100" s="92"/>
      <c r="DE100" s="92"/>
      <c r="DF100" s="92"/>
      <c r="DI100"/>
      <c r="DJ100"/>
      <c r="DM100" s="92"/>
      <c r="DN100" s="92"/>
      <c r="DO100" s="92"/>
      <c r="DP100" s="92"/>
    </row>
    <row r="101" spans="1:120" x14ac:dyDescent="0.2">
      <c r="A101" s="92" t="s">
        <v>1951</v>
      </c>
      <c r="B101" s="92"/>
      <c r="C101" s="92"/>
      <c r="D101" s="313">
        <f>'2022-FORM GAO-70a'!D12</f>
        <v>0</v>
      </c>
      <c r="E101" s="92"/>
      <c r="F101" s="92"/>
      <c r="G101" s="92"/>
      <c r="H101" s="92"/>
      <c r="I101" s="92"/>
      <c r="J101" s="92"/>
      <c r="K101" s="92"/>
      <c r="M101" s="92" t="s">
        <v>1951</v>
      </c>
      <c r="N101" s="92"/>
      <c r="O101" s="92"/>
      <c r="P101" s="313">
        <f>'2021-FORM GAO-70a'!D12</f>
        <v>0</v>
      </c>
      <c r="Q101" s="92"/>
      <c r="R101" s="92"/>
      <c r="S101" s="92"/>
      <c r="T101" s="92"/>
      <c r="U101" s="92"/>
      <c r="V101" s="92"/>
      <c r="W101" s="92"/>
      <c r="Y101" s="92" t="s">
        <v>1951</v>
      </c>
      <c r="Z101" s="92"/>
      <c r="AA101" s="92"/>
      <c r="AB101" s="313">
        <f>ROUND(('2020-FORM GAO-70a'!D12),2)</f>
        <v>0</v>
      </c>
      <c r="AC101" s="92"/>
      <c r="AD101" s="92"/>
      <c r="AE101" s="92"/>
      <c r="AF101" s="92"/>
      <c r="AG101" s="92"/>
      <c r="AH101" s="92"/>
      <c r="AI101" s="92"/>
      <c r="AK101" s="92"/>
      <c r="AL101" s="92"/>
      <c r="AM101" s="92"/>
      <c r="AN101" s="92"/>
      <c r="AO101" s="92"/>
      <c r="AQ101" s="92"/>
      <c r="AR101" s="92"/>
      <c r="AS101" s="92"/>
      <c r="AT101" s="92"/>
      <c r="AU101" s="92"/>
      <c r="AW101" s="92"/>
      <c r="AX101" s="92"/>
      <c r="AY101" s="92"/>
      <c r="AZ101" s="92"/>
      <c r="BA101" s="92"/>
      <c r="BC101" s="92"/>
      <c r="BD101" s="92"/>
      <c r="BE101" s="92"/>
      <c r="BF101" s="92"/>
      <c r="BG101" s="92"/>
      <c r="BI101" s="92"/>
      <c r="BJ101" s="92"/>
      <c r="BK101" s="92"/>
      <c r="BL101" s="92"/>
      <c r="BM101" s="92"/>
      <c r="BO101" s="92"/>
      <c r="BP101" s="92"/>
      <c r="BQ101" s="92"/>
      <c r="BR101" s="92"/>
      <c r="BS101" s="92"/>
      <c r="BU101" s="92"/>
      <c r="BV101" s="92"/>
      <c r="BW101" s="92"/>
      <c r="BX101" s="92"/>
      <c r="BY101" s="92"/>
      <c r="CF101" s="83"/>
      <c r="DC101" s="92"/>
      <c r="DD101" s="92"/>
      <c r="DE101" s="92"/>
      <c r="DF101" s="92"/>
      <c r="DI101"/>
      <c r="DJ101"/>
      <c r="DM101" s="92"/>
      <c r="DN101" s="92"/>
      <c r="DO101" s="92"/>
      <c r="DP101" s="92"/>
    </row>
    <row r="102" spans="1:120" x14ac:dyDescent="0.2">
      <c r="A102" s="328" t="s">
        <v>1953</v>
      </c>
      <c r="B102" s="92"/>
      <c r="C102" s="92"/>
      <c r="D102" s="328">
        <f>ROUND((SUM(D100:D101)),2)</f>
        <v>104.65</v>
      </c>
      <c r="E102" s="92"/>
      <c r="F102" s="92"/>
      <c r="G102" s="92"/>
      <c r="H102" s="92"/>
      <c r="I102" s="92"/>
      <c r="J102" s="92"/>
      <c r="K102" s="92"/>
      <c r="M102" s="328" t="s">
        <v>1953</v>
      </c>
      <c r="N102" s="92"/>
      <c r="O102" s="92"/>
      <c r="P102" s="328">
        <f>ROUND((SUM(P100:P101)),2)</f>
        <v>0</v>
      </c>
      <c r="Q102" s="92"/>
      <c r="R102" s="92"/>
      <c r="S102" s="92"/>
      <c r="T102" s="92"/>
      <c r="U102" s="92"/>
      <c r="V102" s="92"/>
      <c r="W102" s="92"/>
      <c r="Y102" s="328" t="s">
        <v>1953</v>
      </c>
      <c r="Z102" s="92"/>
      <c r="AA102" s="92"/>
      <c r="AB102" s="328">
        <f>ROUND((SUM(AB100:AB101)),2)</f>
        <v>0</v>
      </c>
      <c r="AC102" s="92"/>
      <c r="AD102" s="92"/>
      <c r="AE102" s="92"/>
      <c r="AF102" s="92"/>
      <c r="AG102" s="92"/>
      <c r="AH102" s="92"/>
      <c r="AI102" s="92"/>
      <c r="AK102" s="92"/>
      <c r="AL102" s="92"/>
      <c r="AM102" s="92"/>
      <c r="AN102" s="92"/>
      <c r="AO102" s="92"/>
      <c r="AQ102" s="92"/>
      <c r="AR102" s="92"/>
      <c r="AS102" s="92"/>
      <c r="AT102" s="92"/>
      <c r="AU102" s="92"/>
      <c r="AW102" s="92"/>
      <c r="AX102" s="92"/>
      <c r="AY102" s="92"/>
      <c r="AZ102" s="92"/>
      <c r="BA102" s="92"/>
      <c r="BC102" s="92"/>
      <c r="BD102" s="92"/>
      <c r="BE102" s="92"/>
      <c r="BF102" s="92"/>
      <c r="BG102" s="92"/>
      <c r="BI102" s="92"/>
      <c r="BJ102" s="92"/>
      <c r="BK102" s="92"/>
      <c r="BL102" s="92"/>
      <c r="BM102" s="92"/>
      <c r="BO102" s="92"/>
      <c r="BP102" s="92"/>
      <c r="BQ102" s="92"/>
      <c r="BR102" s="92"/>
      <c r="BS102" s="92"/>
      <c r="BU102" s="92"/>
      <c r="BV102" s="92"/>
      <c r="BW102" s="92"/>
      <c r="BX102" s="92"/>
      <c r="BY102" s="92"/>
      <c r="CF102" s="83"/>
      <c r="DC102" s="92"/>
      <c r="DD102" s="92"/>
      <c r="DE102" s="92"/>
      <c r="DF102" s="92"/>
      <c r="DI102"/>
      <c r="DJ102"/>
      <c r="DM102" s="92"/>
      <c r="DN102" s="92"/>
      <c r="DO102" s="92"/>
      <c r="DP102" s="92"/>
    </row>
    <row r="103" spans="1:120" x14ac:dyDescent="0.2">
      <c r="A103" s="309" t="s">
        <v>1954</v>
      </c>
      <c r="B103" s="309"/>
      <c r="C103" s="309"/>
      <c r="D103" s="309"/>
      <c r="E103" s="92"/>
      <c r="F103" s="92"/>
      <c r="G103" s="92"/>
      <c r="H103" s="92"/>
      <c r="I103" s="92"/>
      <c r="J103" s="92"/>
      <c r="K103" s="92"/>
      <c r="M103" s="309" t="s">
        <v>1954</v>
      </c>
      <c r="N103" s="309"/>
      <c r="O103" s="309"/>
      <c r="P103" s="309"/>
      <c r="Q103" s="92"/>
      <c r="R103" s="92"/>
      <c r="S103" s="92"/>
      <c r="T103" s="92"/>
      <c r="U103" s="92"/>
      <c r="V103" s="92"/>
      <c r="W103" s="92"/>
      <c r="Y103" s="309" t="s">
        <v>1954</v>
      </c>
      <c r="Z103" s="309"/>
      <c r="AA103" s="309"/>
      <c r="AB103" s="309"/>
      <c r="AC103" s="92"/>
      <c r="AD103" s="92"/>
      <c r="AE103" s="92"/>
      <c r="AF103" s="92"/>
      <c r="AG103" s="92"/>
      <c r="AH103" s="92"/>
      <c r="AI103" s="92"/>
      <c r="AK103" s="92"/>
      <c r="AL103" s="92"/>
      <c r="AM103" s="92"/>
      <c r="AN103" s="92"/>
      <c r="AO103" s="92"/>
      <c r="AQ103" s="92"/>
      <c r="AR103" s="92"/>
      <c r="AS103" s="92"/>
      <c r="AT103" s="92"/>
      <c r="AU103" s="92"/>
      <c r="AW103" s="92"/>
      <c r="AX103" s="92"/>
      <c r="AY103" s="92"/>
      <c r="AZ103" s="92"/>
      <c r="BA103" s="92"/>
      <c r="BC103" s="92"/>
      <c r="BD103" s="92"/>
      <c r="BE103" s="92"/>
      <c r="BF103" s="92"/>
      <c r="BG103" s="92"/>
      <c r="BI103" s="92"/>
      <c r="BJ103" s="92"/>
      <c r="BK103" s="92"/>
      <c r="BL103" s="92"/>
      <c r="BM103" s="92"/>
      <c r="BO103" s="92"/>
      <c r="BP103" s="92"/>
      <c r="BQ103" s="92"/>
      <c r="BR103" s="92"/>
      <c r="BS103" s="92"/>
      <c r="BU103" s="92"/>
      <c r="BV103" s="92"/>
      <c r="BW103" s="92"/>
      <c r="BX103" s="92"/>
      <c r="BY103" s="92"/>
      <c r="CF103" s="83"/>
      <c r="DC103" s="92"/>
      <c r="DD103" s="92"/>
      <c r="DE103" s="92"/>
      <c r="DF103" s="92"/>
      <c r="DI103"/>
      <c r="DJ103"/>
      <c r="DM103" s="92"/>
      <c r="DN103" s="92"/>
      <c r="DO103" s="92"/>
      <c r="DP103" s="92"/>
    </row>
    <row r="104" spans="1:120" x14ac:dyDescent="0.2">
      <c r="A104" s="307" t="s">
        <v>1936</v>
      </c>
      <c r="B104" s="92"/>
      <c r="C104" s="92"/>
      <c r="D104" s="92">
        <f>D78</f>
        <v>39100</v>
      </c>
      <c r="E104" s="92"/>
      <c r="F104" s="92"/>
      <c r="G104" s="92"/>
      <c r="H104" s="92"/>
      <c r="I104" s="92"/>
      <c r="J104" s="92"/>
      <c r="K104" s="92"/>
      <c r="M104" s="307" t="s">
        <v>1936</v>
      </c>
      <c r="N104" s="92"/>
      <c r="O104" s="92"/>
      <c r="P104" s="92">
        <f>P78</f>
        <v>-8600</v>
      </c>
      <c r="Q104" s="92"/>
      <c r="R104" s="92"/>
      <c r="S104" s="92"/>
      <c r="T104" s="92"/>
      <c r="U104" s="92"/>
      <c r="V104" s="92"/>
      <c r="W104" s="92"/>
      <c r="Y104" s="307" t="s">
        <v>1936</v>
      </c>
      <c r="Z104" s="92"/>
      <c r="AA104" s="92"/>
      <c r="AB104" s="92">
        <f>AB78</f>
        <v>-8600</v>
      </c>
      <c r="AC104" s="92"/>
      <c r="AD104" s="92"/>
      <c r="AE104" s="92"/>
      <c r="AF104" s="92"/>
      <c r="AG104" s="92"/>
      <c r="AH104" s="92"/>
      <c r="AI104" s="92"/>
      <c r="AK104" s="92"/>
      <c r="AL104" s="92"/>
      <c r="AM104" s="92"/>
      <c r="AN104" s="92"/>
      <c r="AO104" s="92"/>
      <c r="AQ104" s="92"/>
      <c r="AR104" s="92"/>
      <c r="AS104" s="92"/>
      <c r="AT104" s="92"/>
      <c r="AU104" s="92"/>
      <c r="AW104" s="92"/>
      <c r="AX104" s="92"/>
      <c r="AY104" s="92"/>
      <c r="AZ104" s="92"/>
      <c r="BA104" s="92"/>
      <c r="BC104" s="92"/>
      <c r="BD104" s="92"/>
      <c r="BE104" s="92"/>
      <c r="BF104" s="92"/>
      <c r="BG104" s="92"/>
      <c r="BI104" s="92"/>
      <c r="BJ104" s="92"/>
      <c r="BK104" s="92"/>
      <c r="BL104" s="92"/>
      <c r="BM104" s="92"/>
      <c r="BO104" s="92"/>
      <c r="BP104" s="92"/>
      <c r="BQ104" s="92"/>
      <c r="BR104" s="92"/>
      <c r="BS104" s="92"/>
      <c r="BU104" s="92"/>
      <c r="BV104" s="92"/>
      <c r="BW104" s="92"/>
      <c r="BX104" s="92"/>
      <c r="BY104" s="92"/>
      <c r="CF104" s="83"/>
      <c r="DC104" s="92"/>
      <c r="DD104" s="92"/>
      <c r="DE104" s="92"/>
      <c r="DF104" s="92"/>
      <c r="DI104"/>
      <c r="DJ104"/>
      <c r="DM104" s="92"/>
      <c r="DN104" s="92"/>
      <c r="DO104" s="92"/>
      <c r="DP104" s="92"/>
    </row>
    <row r="105" spans="1:120" x14ac:dyDescent="0.2">
      <c r="A105" s="307" t="s">
        <v>1937</v>
      </c>
      <c r="B105" s="92"/>
      <c r="C105" s="92"/>
      <c r="D105" s="92">
        <f>ROUND((IF($D$104&lt;0,0,IF($B$63="S",VLOOKUP($D$104,$G$7:$K$14,5,TRUE),0))),2)</f>
        <v>0</v>
      </c>
      <c r="E105" s="92"/>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92"/>
      <c r="AL105" s="92"/>
      <c r="AM105" s="92"/>
      <c r="AN105" s="92"/>
      <c r="AO105" s="92"/>
      <c r="AQ105" s="92"/>
      <c r="AR105" s="92"/>
      <c r="AS105" s="92"/>
      <c r="AT105" s="92"/>
      <c r="AU105" s="92"/>
      <c r="AW105" s="92"/>
      <c r="AX105" s="92"/>
      <c r="AY105" s="92"/>
      <c r="AZ105" s="92"/>
      <c r="BA105" s="92"/>
      <c r="BC105" s="92"/>
      <c r="BD105" s="92"/>
      <c r="BE105" s="92"/>
      <c r="BF105" s="92"/>
      <c r="BG105" s="92"/>
      <c r="BI105" s="92"/>
      <c r="BJ105" s="92"/>
      <c r="BK105" s="92"/>
      <c r="BL105" s="92"/>
      <c r="BM105" s="92"/>
      <c r="BO105" s="92"/>
      <c r="BP105" s="92"/>
      <c r="BQ105" s="92"/>
      <c r="BR105" s="92"/>
      <c r="BS105" s="92"/>
      <c r="BU105" s="92"/>
      <c r="BV105" s="92"/>
      <c r="BW105" s="92"/>
      <c r="BX105" s="92"/>
      <c r="BY105" s="92"/>
      <c r="CF105" s="83"/>
      <c r="DC105" s="92"/>
      <c r="DD105" s="92"/>
      <c r="DE105" s="92"/>
      <c r="DF105" s="92"/>
      <c r="DI105"/>
      <c r="DJ105"/>
      <c r="DM105" s="92"/>
      <c r="DN105" s="92"/>
      <c r="DO105" s="92"/>
      <c r="DP105" s="92"/>
    </row>
    <row r="106" spans="1:120" x14ac:dyDescent="0.2">
      <c r="A106" s="307" t="s">
        <v>1938</v>
      </c>
      <c r="B106" s="92"/>
      <c r="C106" s="92"/>
      <c r="D106" s="92">
        <f>ROUND((IF($D$104&lt;0,0,IF($B$63="M",VLOOKUP($D$104,$G$21:$K$28,5,TRUE),0))),2)</f>
        <v>23225</v>
      </c>
      <c r="E106" s="92"/>
      <c r="F106" s="92"/>
      <c r="G106" s="92"/>
      <c r="H106" s="92"/>
      <c r="I106" s="92"/>
      <c r="J106" s="92"/>
      <c r="K106" s="92"/>
      <c r="M106" s="307" t="s">
        <v>1938</v>
      </c>
      <c r="N106" s="92"/>
      <c r="O106" s="92"/>
      <c r="P106" s="92">
        <f>ROUND((IF($P$104&lt;0,0,IF($N$63="M",VLOOKUP($P$104,$S$21:$W$28,5,TRUE),0))),2)</f>
        <v>0</v>
      </c>
      <c r="Q106" s="92"/>
      <c r="R106" s="92"/>
      <c r="S106" s="92"/>
      <c r="T106" s="92"/>
      <c r="U106" s="92"/>
      <c r="V106" s="92"/>
      <c r="W106" s="92"/>
      <c r="Y106" s="307" t="s">
        <v>1938</v>
      </c>
      <c r="Z106" s="92"/>
      <c r="AA106" s="92"/>
      <c r="AB106" s="92">
        <f>ROUND((IF($AB$104&lt;0,0,IF($Z$63="M",VLOOKUP($AB$104,$AE$21:$AI$28,5,TRUE),0))),2)</f>
        <v>0</v>
      </c>
      <c r="AC106" s="92"/>
      <c r="AD106" s="92"/>
      <c r="AE106" s="92"/>
      <c r="AF106" s="92"/>
      <c r="AG106" s="92"/>
      <c r="AH106" s="92"/>
      <c r="AI106" s="92"/>
      <c r="AK106" s="92"/>
      <c r="AL106" s="92"/>
      <c r="AM106" s="92"/>
      <c r="AN106" s="92"/>
      <c r="AO106" s="92"/>
      <c r="AQ106" s="92"/>
      <c r="AR106" s="92"/>
      <c r="AS106" s="92"/>
      <c r="AT106" s="92"/>
      <c r="AU106" s="92"/>
      <c r="AW106" s="92"/>
      <c r="AX106" s="92"/>
      <c r="AY106" s="92"/>
      <c r="AZ106" s="92"/>
      <c r="BA106" s="92"/>
      <c r="BC106" s="92"/>
      <c r="BD106" s="92"/>
      <c r="BE106" s="92"/>
      <c r="BF106" s="92"/>
      <c r="BG106" s="92"/>
      <c r="BI106" s="92"/>
      <c r="BJ106" s="92"/>
      <c r="BK106" s="92"/>
      <c r="BL106" s="92"/>
      <c r="BM106" s="92"/>
      <c r="BO106" s="92"/>
      <c r="BP106" s="92"/>
      <c r="BQ106" s="92"/>
      <c r="BR106" s="92"/>
      <c r="BS106" s="92"/>
      <c r="BU106" s="92"/>
      <c r="BV106" s="92"/>
      <c r="BW106" s="92"/>
      <c r="BX106" s="92"/>
      <c r="BY106" s="92"/>
      <c r="CF106" s="83"/>
      <c r="DC106" s="92"/>
      <c r="DD106" s="92"/>
      <c r="DE106" s="92"/>
      <c r="DF106" s="92"/>
      <c r="DI106"/>
      <c r="DJ106"/>
      <c r="DM106" s="92"/>
      <c r="DN106" s="92"/>
      <c r="DO106" s="92"/>
      <c r="DP106" s="92"/>
    </row>
    <row r="107" spans="1:120" x14ac:dyDescent="0.2">
      <c r="A107" s="307" t="s">
        <v>1935</v>
      </c>
      <c r="B107" s="92"/>
      <c r="C107" s="92"/>
      <c r="D107" s="92">
        <f>ROUND((IF($D$104&lt;0,0,IF($B$63="H",VLOOKUP($D$104,$G35:$K$42,5,TRUE),0))),2)</f>
        <v>0</v>
      </c>
      <c r="E107" s="92"/>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92"/>
      <c r="AL107" s="92"/>
      <c r="AM107" s="92"/>
      <c r="AN107" s="92"/>
      <c r="AO107" s="92"/>
      <c r="AQ107" s="92"/>
      <c r="AR107" s="92"/>
      <c r="AS107" s="92"/>
      <c r="AT107" s="92"/>
      <c r="AU107" s="92"/>
      <c r="AW107" s="92"/>
      <c r="AX107" s="92"/>
      <c r="AY107" s="92"/>
      <c r="AZ107" s="92"/>
      <c r="BA107" s="92"/>
      <c r="BC107" s="92"/>
      <c r="BD107" s="92"/>
      <c r="BE107" s="92"/>
      <c r="BF107" s="92"/>
      <c r="BG107" s="92"/>
      <c r="BI107" s="92"/>
      <c r="BJ107" s="92"/>
      <c r="BK107" s="92"/>
      <c r="BL107" s="92"/>
      <c r="BM107" s="92"/>
      <c r="BO107" s="92"/>
      <c r="BP107" s="92"/>
      <c r="BQ107" s="92"/>
      <c r="BR107" s="92"/>
      <c r="BS107" s="92"/>
      <c r="BU107" s="92"/>
      <c r="BV107" s="92"/>
      <c r="BW107" s="92"/>
      <c r="BX107" s="92"/>
      <c r="BY107" s="92"/>
      <c r="CF107" s="83"/>
      <c r="DC107" s="92"/>
      <c r="DD107" s="92"/>
      <c r="DE107" s="92"/>
      <c r="DF107" s="92"/>
      <c r="DI107"/>
      <c r="DJ107"/>
      <c r="DM107" s="92"/>
      <c r="DN107" s="92"/>
      <c r="DO107" s="92"/>
      <c r="DP107" s="92"/>
    </row>
    <row r="108" spans="1:120" x14ac:dyDescent="0.2">
      <c r="A108" s="307" t="s">
        <v>1945</v>
      </c>
      <c r="B108" s="92"/>
      <c r="C108" s="92"/>
      <c r="D108" s="92">
        <f>ROUND((SUM(D105:D107)),2)</f>
        <v>23225</v>
      </c>
      <c r="E108" s="92"/>
      <c r="F108" s="92"/>
      <c r="G108" s="92"/>
      <c r="H108" s="92"/>
      <c r="I108" s="92"/>
      <c r="J108" s="92"/>
      <c r="K108" s="92"/>
      <c r="M108" s="307" t="s">
        <v>1945</v>
      </c>
      <c r="N108" s="92"/>
      <c r="O108" s="92"/>
      <c r="P108" s="92">
        <f>ROUND((SUM(P105:P107)),2)</f>
        <v>0</v>
      </c>
      <c r="Q108" s="92"/>
      <c r="R108" s="92"/>
      <c r="S108" s="92"/>
      <c r="T108" s="92"/>
      <c r="U108" s="92"/>
      <c r="V108" s="92"/>
      <c r="W108" s="92"/>
      <c r="Y108" s="307" t="s">
        <v>1945</v>
      </c>
      <c r="Z108" s="92"/>
      <c r="AA108" s="92"/>
      <c r="AB108" s="92">
        <f>ROUND((SUM(AB105:AB107)),2)</f>
        <v>0</v>
      </c>
      <c r="AC108" s="92"/>
      <c r="AD108" s="92"/>
      <c r="AE108" s="92"/>
      <c r="AF108" s="92"/>
      <c r="AG108" s="92"/>
      <c r="AH108" s="92"/>
      <c r="AI108" s="92"/>
      <c r="AK108" s="92"/>
      <c r="AL108" s="92"/>
      <c r="AM108" s="92"/>
      <c r="AN108" s="92"/>
      <c r="AO108" s="92"/>
      <c r="AQ108" s="92"/>
      <c r="AR108" s="92"/>
      <c r="AS108" s="92"/>
      <c r="AT108" s="92"/>
      <c r="AU108" s="92"/>
      <c r="AW108" s="92"/>
      <c r="AX108" s="92"/>
      <c r="AY108" s="92"/>
      <c r="AZ108" s="92"/>
      <c r="BA108" s="92"/>
      <c r="BC108" s="92"/>
      <c r="BD108" s="92"/>
      <c r="BE108" s="92"/>
      <c r="BF108" s="92"/>
      <c r="BG108" s="92"/>
      <c r="BI108" s="92"/>
      <c r="BJ108" s="92"/>
      <c r="BK108" s="92"/>
      <c r="BL108" s="92"/>
      <c r="BM108" s="92"/>
      <c r="BO108" s="92"/>
      <c r="BP108" s="92"/>
      <c r="BQ108" s="92"/>
      <c r="BR108" s="92"/>
      <c r="BS108" s="92"/>
      <c r="BU108" s="92"/>
      <c r="BV108" s="92"/>
      <c r="BW108" s="92"/>
      <c r="BX108" s="92"/>
      <c r="BY108" s="92"/>
      <c r="CF108" s="83"/>
      <c r="DC108" s="92"/>
      <c r="DD108" s="92"/>
      <c r="DE108" s="92"/>
      <c r="DF108" s="92"/>
      <c r="DI108"/>
      <c r="DJ108"/>
      <c r="DM108" s="92"/>
      <c r="DN108" s="92"/>
      <c r="DO108" s="92"/>
      <c r="DP108" s="92"/>
    </row>
    <row r="109" spans="1:120" x14ac:dyDescent="0.2">
      <c r="A109" s="307" t="s">
        <v>1955</v>
      </c>
      <c r="B109" s="92"/>
      <c r="C109" s="92"/>
      <c r="D109" s="92">
        <f>ROUND((IF($D$104&lt;0,0,IF($B$63="S",VLOOKUP($D$104,$G$7:$K$14,4,TRUE),0))),2)</f>
        <v>0</v>
      </c>
      <c r="E109" s="92"/>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92"/>
      <c r="AL109" s="92"/>
      <c r="AM109" s="92"/>
      <c r="AN109" s="92"/>
      <c r="AO109" s="92"/>
      <c r="AQ109" s="92"/>
      <c r="AR109" s="92"/>
      <c r="AS109" s="92"/>
      <c r="AT109" s="92"/>
      <c r="AU109" s="92"/>
      <c r="AW109" s="92"/>
      <c r="AX109" s="92"/>
      <c r="AY109" s="92"/>
      <c r="AZ109" s="92"/>
      <c r="BA109" s="92"/>
      <c r="BC109" s="92"/>
      <c r="BD109" s="92"/>
      <c r="BE109" s="92"/>
      <c r="BF109" s="92"/>
      <c r="BG109" s="92"/>
      <c r="BI109" s="92"/>
      <c r="BJ109" s="92"/>
      <c r="BK109" s="92"/>
      <c r="BL109" s="92"/>
      <c r="BM109" s="92"/>
      <c r="BO109" s="92"/>
      <c r="BP109" s="92"/>
      <c r="BQ109" s="92"/>
      <c r="BR109" s="92"/>
      <c r="BS109" s="92"/>
      <c r="BU109" s="92"/>
      <c r="BV109" s="92"/>
      <c r="BW109" s="92"/>
      <c r="BX109" s="92"/>
      <c r="BY109" s="92"/>
      <c r="CF109" s="83"/>
      <c r="DC109" s="92"/>
      <c r="DD109" s="92"/>
      <c r="DE109" s="92"/>
      <c r="DF109" s="92"/>
      <c r="DI109"/>
      <c r="DJ109"/>
      <c r="DM109" s="92"/>
      <c r="DN109" s="92"/>
      <c r="DO109" s="92"/>
      <c r="DP109" s="92"/>
    </row>
    <row r="110" spans="1:120" x14ac:dyDescent="0.2">
      <c r="A110" s="92" t="s">
        <v>1939</v>
      </c>
      <c r="B110" s="92"/>
      <c r="C110" s="92"/>
      <c r="D110" s="92">
        <f>ROUND((IF($D$104&lt;0,0,IF($B$63="M",VLOOKUP($D$104,$G$21:$K$28,4,TRUE),0))),2)</f>
        <v>0.12</v>
      </c>
      <c r="E110" s="92"/>
      <c r="F110" s="92"/>
      <c r="G110" s="92"/>
      <c r="H110" s="92"/>
      <c r="I110" s="92"/>
      <c r="J110" s="92"/>
      <c r="K110" s="92"/>
      <c r="M110" s="92" t="s">
        <v>1939</v>
      </c>
      <c r="N110" s="92"/>
      <c r="O110" s="92"/>
      <c r="P110" s="92">
        <f>ROUND((IF($P$104&lt;0,0,IF($N$63="M",VLOOKUP($P$104,$S$21:$W$28,4,TRUE),0))),2)</f>
        <v>0</v>
      </c>
      <c r="Q110" s="92"/>
      <c r="R110" s="92"/>
      <c r="S110" s="92"/>
      <c r="T110" s="92"/>
      <c r="U110" s="92"/>
      <c r="V110" s="92"/>
      <c r="W110" s="92"/>
      <c r="Y110" s="92" t="s">
        <v>1939</v>
      </c>
      <c r="Z110" s="92"/>
      <c r="AA110" s="92"/>
      <c r="AB110" s="92">
        <f>ROUND((IF($AB$104&lt;0,0,IF($Z$63="M",VLOOKUP($AB$104,$AE$21:$AI$28,4,TRUE),0))),2)</f>
        <v>0</v>
      </c>
      <c r="AC110" s="92"/>
      <c r="AD110" s="92"/>
      <c r="AE110" s="92"/>
      <c r="AF110" s="92"/>
      <c r="AG110" s="92"/>
      <c r="AH110" s="92"/>
      <c r="AI110" s="92"/>
      <c r="AK110" s="92"/>
      <c r="AL110" s="92"/>
      <c r="AM110" s="92"/>
      <c r="AN110" s="92"/>
      <c r="AO110" s="92"/>
      <c r="AQ110" s="92"/>
      <c r="AR110" s="92"/>
      <c r="AS110" s="92"/>
      <c r="AT110" s="92"/>
      <c r="AU110" s="92"/>
      <c r="AW110" s="92"/>
      <c r="AX110" s="92"/>
      <c r="AY110" s="92"/>
      <c r="AZ110" s="92"/>
      <c r="BA110" s="92"/>
      <c r="BC110" s="92"/>
      <c r="BD110" s="92"/>
      <c r="BE110" s="92"/>
      <c r="BF110" s="92"/>
      <c r="BG110" s="92"/>
      <c r="BI110" s="92"/>
      <c r="BJ110" s="92"/>
      <c r="BK110" s="92"/>
      <c r="BL110" s="92"/>
      <c r="BM110" s="92"/>
      <c r="BO110" s="92"/>
      <c r="BP110" s="92"/>
      <c r="BQ110" s="92"/>
      <c r="BR110" s="92"/>
      <c r="BS110" s="92"/>
      <c r="BU110" s="92"/>
      <c r="BV110" s="92"/>
      <c r="BW110" s="92"/>
      <c r="BX110" s="92"/>
      <c r="BY110" s="92"/>
      <c r="CF110" s="83"/>
      <c r="DC110" s="92"/>
      <c r="DD110" s="92"/>
      <c r="DE110" s="92"/>
      <c r="DF110" s="92"/>
      <c r="DI110"/>
      <c r="DJ110"/>
      <c r="DM110" s="92"/>
      <c r="DN110" s="92"/>
      <c r="DO110" s="92"/>
      <c r="DP110" s="92"/>
    </row>
    <row r="111" spans="1:120" x14ac:dyDescent="0.2">
      <c r="A111" s="92" t="s">
        <v>1933</v>
      </c>
      <c r="B111" s="92"/>
      <c r="C111" s="92"/>
      <c r="D111" s="92">
        <f>ROUND((IF($D$104&lt;0,0,IF($B$63="H",VLOOKUP($D$104,$G$35:$K$42,4,TRUE),0))),2)</f>
        <v>0</v>
      </c>
      <c r="E111" s="92"/>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c r="AL111" s="92"/>
      <c r="AM111" s="92"/>
      <c r="AN111" s="92"/>
      <c r="AO111" s="92"/>
      <c r="AQ111" s="92"/>
      <c r="AR111" s="92"/>
      <c r="AS111" s="92"/>
      <c r="AT111" s="92"/>
      <c r="AU111" s="92"/>
      <c r="AW111" s="92"/>
      <c r="AX111" s="92"/>
      <c r="AY111" s="92"/>
      <c r="AZ111" s="92"/>
      <c r="BA111" s="92"/>
      <c r="BC111" s="92"/>
      <c r="BD111" s="92"/>
      <c r="BE111" s="92"/>
      <c r="BF111" s="92"/>
      <c r="BG111" s="92"/>
      <c r="BI111" s="92"/>
      <c r="BJ111" s="92"/>
      <c r="BK111" s="92"/>
      <c r="BL111" s="92"/>
      <c r="BM111" s="92"/>
      <c r="BO111" s="92"/>
      <c r="BP111" s="92"/>
      <c r="BQ111" s="92"/>
      <c r="BR111" s="92"/>
      <c r="BS111" s="92"/>
      <c r="BU111" s="92"/>
      <c r="BV111" s="92"/>
      <c r="BW111" s="92"/>
      <c r="BX111" s="92"/>
      <c r="BY111" s="92"/>
      <c r="CF111" s="83"/>
      <c r="DC111" s="92"/>
      <c r="DD111" s="92"/>
      <c r="DE111" s="92"/>
      <c r="DF111" s="92"/>
      <c r="DI111"/>
      <c r="DJ111"/>
      <c r="DM111" s="92"/>
      <c r="DN111" s="92"/>
      <c r="DO111" s="92"/>
      <c r="DP111" s="92"/>
    </row>
    <row r="112" spans="1:120" x14ac:dyDescent="0.2">
      <c r="A112" s="307" t="s">
        <v>1973</v>
      </c>
      <c r="B112" s="92"/>
      <c r="C112" s="92"/>
      <c r="D112" s="310">
        <f>ROUND((SUM(D109:D111)),2)</f>
        <v>0.12</v>
      </c>
      <c r="E112" s="92"/>
      <c r="F112" s="92"/>
      <c r="G112" s="92"/>
      <c r="H112" s="92"/>
      <c r="I112" s="92"/>
      <c r="J112" s="92"/>
      <c r="K112" s="92"/>
      <c r="M112" s="307" t="s">
        <v>1973</v>
      </c>
      <c r="N112" s="92"/>
      <c r="O112" s="92"/>
      <c r="P112" s="310">
        <f>ROUND((SUM(P109:P111)),2)</f>
        <v>0</v>
      </c>
      <c r="Q112" s="92"/>
      <c r="R112" s="92"/>
      <c r="S112" s="92"/>
      <c r="T112" s="92"/>
      <c r="U112" s="92"/>
      <c r="V112" s="92"/>
      <c r="W112" s="92"/>
      <c r="Y112" s="307" t="s">
        <v>1973</v>
      </c>
      <c r="Z112" s="92"/>
      <c r="AA112" s="92"/>
      <c r="AB112" s="310">
        <f>ROUND((SUM(AB109:AB111)),2)</f>
        <v>0</v>
      </c>
      <c r="AC112" s="92"/>
      <c r="AD112" s="92"/>
      <c r="AE112" s="92"/>
      <c r="AF112" s="92"/>
      <c r="AG112" s="92"/>
      <c r="AH112" s="92"/>
      <c r="AI112" s="92"/>
      <c r="AK112" s="92"/>
      <c r="AL112" s="92"/>
      <c r="AM112" s="92"/>
      <c r="AN112" s="92"/>
      <c r="AO112" s="92"/>
      <c r="AQ112" s="92"/>
      <c r="AR112" s="92"/>
      <c r="AS112" s="92"/>
      <c r="AT112" s="92"/>
      <c r="AU112" s="92"/>
      <c r="AW112" s="92"/>
      <c r="AX112" s="92"/>
      <c r="AY112" s="92"/>
      <c r="AZ112" s="92"/>
      <c r="BA112" s="92"/>
      <c r="BC112" s="92"/>
      <c r="BD112" s="92"/>
      <c r="BE112" s="92"/>
      <c r="BF112" s="92"/>
      <c r="BG112" s="92"/>
      <c r="BI112" s="92"/>
      <c r="BJ112" s="92"/>
      <c r="BK112" s="92"/>
      <c r="BL112" s="92"/>
      <c r="BM112" s="92"/>
      <c r="BO112" s="92"/>
      <c r="BP112" s="92"/>
      <c r="BQ112" s="92"/>
      <c r="BR112" s="92"/>
      <c r="BS112" s="92"/>
      <c r="BU112" s="92"/>
      <c r="BV112" s="92"/>
      <c r="BW112" s="92"/>
      <c r="BX112" s="92"/>
      <c r="BY112" s="92"/>
      <c r="CF112" s="83"/>
      <c r="DC112" s="92"/>
      <c r="DD112" s="92"/>
      <c r="DE112" s="92"/>
      <c r="DF112" s="92"/>
      <c r="DI112"/>
      <c r="DJ112"/>
      <c r="DM112" s="92"/>
      <c r="DN112" s="92"/>
      <c r="DO112" s="92"/>
      <c r="DP112" s="92"/>
    </row>
    <row r="113" spans="1:120" x14ac:dyDescent="0.2">
      <c r="A113" s="92" t="s">
        <v>1934</v>
      </c>
      <c r="B113" s="92"/>
      <c r="C113" s="92"/>
      <c r="D113" s="92">
        <f>ROUND((D104-D108),2)</f>
        <v>15875</v>
      </c>
      <c r="E113" s="92"/>
      <c r="F113" s="92"/>
      <c r="G113" s="92"/>
      <c r="H113" s="92"/>
      <c r="I113" s="92"/>
      <c r="J113" s="92"/>
      <c r="K113" s="92"/>
      <c r="M113" s="92" t="s">
        <v>1934</v>
      </c>
      <c r="N113" s="92"/>
      <c r="O113" s="92"/>
      <c r="P113" s="92">
        <f>ROUND((P104-P108),2)</f>
        <v>-8600</v>
      </c>
      <c r="Q113" s="92"/>
      <c r="R113" s="92"/>
      <c r="S113" s="92"/>
      <c r="T113" s="92"/>
      <c r="U113" s="92"/>
      <c r="V113" s="92"/>
      <c r="W113" s="92"/>
      <c r="Y113" s="92" t="s">
        <v>1934</v>
      </c>
      <c r="Z113" s="92"/>
      <c r="AA113" s="92"/>
      <c r="AB113" s="92">
        <f>ROUND((AB104-AB108),2)</f>
        <v>-8600</v>
      </c>
      <c r="AC113" s="92"/>
      <c r="AD113" s="92"/>
      <c r="AE113" s="92"/>
      <c r="AF113" s="92"/>
      <c r="AG113" s="92"/>
      <c r="AH113" s="92"/>
      <c r="AI113" s="92"/>
      <c r="AK113" s="92"/>
      <c r="AL113" s="92"/>
      <c r="AM113" s="92"/>
      <c r="AN113" s="92"/>
      <c r="AO113" s="92"/>
      <c r="AQ113" s="92"/>
      <c r="AR113" s="92"/>
      <c r="AS113" s="92"/>
      <c r="AT113" s="92"/>
      <c r="AU113" s="92"/>
      <c r="AW113" s="92"/>
      <c r="AX113" s="92"/>
      <c r="AY113" s="92"/>
      <c r="AZ113" s="92"/>
      <c r="BA113" s="92"/>
      <c r="BC113" s="92"/>
      <c r="BD113" s="92"/>
      <c r="BE113" s="92"/>
      <c r="BF113" s="92"/>
      <c r="BG113" s="92"/>
      <c r="BI113" s="92"/>
      <c r="BJ113" s="92"/>
      <c r="BK113" s="92"/>
      <c r="BL113" s="92"/>
      <c r="BM113" s="92"/>
      <c r="BO113" s="92"/>
      <c r="BP113" s="92"/>
      <c r="BQ113" s="92"/>
      <c r="BR113" s="92"/>
      <c r="BS113" s="92"/>
      <c r="BU113" s="92"/>
      <c r="BV113" s="92"/>
      <c r="BW113" s="92"/>
      <c r="BX113" s="92"/>
      <c r="BY113" s="92"/>
      <c r="CF113" s="83"/>
      <c r="DC113" s="92"/>
      <c r="DD113" s="92"/>
      <c r="DE113" s="92"/>
      <c r="DF113" s="92"/>
      <c r="DI113"/>
      <c r="DJ113"/>
      <c r="DM113" s="92"/>
      <c r="DN113" s="92"/>
      <c r="DO113" s="92"/>
      <c r="DP113" s="92"/>
    </row>
    <row r="114" spans="1:120" x14ac:dyDescent="0.2">
      <c r="A114" s="92" t="s">
        <v>1946</v>
      </c>
      <c r="B114" s="92"/>
      <c r="C114" s="92"/>
      <c r="D114" s="92">
        <f>ROUND((D113*D112),2)</f>
        <v>1905</v>
      </c>
      <c r="E114" s="92"/>
      <c r="F114" s="92"/>
      <c r="G114" s="92"/>
      <c r="H114" s="92"/>
      <c r="I114" s="92"/>
      <c r="J114" s="92"/>
      <c r="K114" s="92"/>
      <c r="M114" s="92" t="s">
        <v>1946</v>
      </c>
      <c r="N114" s="92"/>
      <c r="O114" s="92"/>
      <c r="P114" s="92">
        <f>ROUND((P113*P112),2)</f>
        <v>0</v>
      </c>
      <c r="Q114" s="92"/>
      <c r="R114" s="92"/>
      <c r="S114" s="92"/>
      <c r="T114" s="92"/>
      <c r="U114" s="92"/>
      <c r="V114" s="92"/>
      <c r="W114" s="92"/>
      <c r="Y114" s="92" t="s">
        <v>1946</v>
      </c>
      <c r="Z114" s="92"/>
      <c r="AA114" s="92"/>
      <c r="AB114" s="92">
        <f>ROUND((AB113*AB112),2)</f>
        <v>0</v>
      </c>
      <c r="AC114" s="92"/>
      <c r="AD114" s="92"/>
      <c r="AE114" s="92"/>
      <c r="AF114" s="92"/>
      <c r="AG114" s="92"/>
      <c r="AH114" s="92"/>
      <c r="AI114" s="92"/>
      <c r="AK114" s="92"/>
      <c r="AL114" s="92"/>
      <c r="AM114" s="92"/>
      <c r="AN114" s="92"/>
      <c r="AO114" s="92"/>
      <c r="AQ114" s="92"/>
      <c r="AR114" s="92"/>
      <c r="AS114" s="92"/>
      <c r="AT114" s="92"/>
      <c r="AU114" s="92"/>
      <c r="AW114" s="92"/>
      <c r="AX114" s="92"/>
      <c r="AY114" s="92"/>
      <c r="AZ114" s="92"/>
      <c r="BA114" s="92"/>
      <c r="BC114" s="92"/>
      <c r="BD114" s="92"/>
      <c r="BE114" s="92"/>
      <c r="BF114" s="92"/>
      <c r="BG114" s="92"/>
      <c r="BI114" s="92"/>
      <c r="BJ114" s="92"/>
      <c r="BK114" s="92"/>
      <c r="BL114" s="92"/>
      <c r="BM114" s="92"/>
      <c r="BO114" s="92"/>
      <c r="BP114" s="92"/>
      <c r="BQ114" s="92"/>
      <c r="BR114" s="92"/>
      <c r="BS114" s="92"/>
      <c r="BU114" s="92"/>
      <c r="BV114" s="92"/>
      <c r="BW114" s="92"/>
      <c r="BX114" s="92"/>
      <c r="BY114" s="92"/>
      <c r="CF114" s="83"/>
      <c r="DC114" s="92"/>
      <c r="DD114" s="92"/>
      <c r="DE114" s="92"/>
      <c r="DF114" s="92"/>
      <c r="DI114"/>
      <c r="DJ114"/>
      <c r="DM114" s="92"/>
      <c r="DN114" s="92"/>
      <c r="DO114" s="92"/>
      <c r="DP114" s="92"/>
    </row>
    <row r="115" spans="1:120" x14ac:dyDescent="0.2">
      <c r="A115" s="92" t="s">
        <v>1941</v>
      </c>
      <c r="B115" s="92"/>
      <c r="C115" s="92"/>
      <c r="D115" s="92">
        <f>ROUND((IF($D$104&lt;0,0,IF($B$63="S",VLOOKUP($D$104,G$7:$K14,3,TRUE),0))),2)</f>
        <v>0</v>
      </c>
      <c r="E115" s="92"/>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c r="AL115" s="92"/>
      <c r="AM115" s="92"/>
      <c r="AN115" s="92"/>
      <c r="AO115" s="92"/>
      <c r="AQ115" s="92"/>
      <c r="AR115" s="92"/>
      <c r="AS115" s="92"/>
      <c r="AT115" s="92"/>
      <c r="AU115" s="92"/>
      <c r="AW115" s="92"/>
      <c r="AX115" s="92"/>
      <c r="AY115" s="92"/>
      <c r="AZ115" s="92"/>
      <c r="BA115" s="92"/>
      <c r="BC115" s="92"/>
      <c r="BD115" s="92"/>
      <c r="BE115" s="92"/>
      <c r="BF115" s="92"/>
      <c r="BG115" s="92"/>
      <c r="BI115" s="92"/>
      <c r="BJ115" s="92"/>
      <c r="BK115" s="92"/>
      <c r="BL115" s="92"/>
      <c r="BM115" s="92"/>
      <c r="BO115" s="92"/>
      <c r="BP115" s="92"/>
      <c r="BQ115" s="92"/>
      <c r="BR115" s="92"/>
      <c r="BS115" s="92"/>
      <c r="BU115" s="92"/>
      <c r="BV115" s="92"/>
      <c r="BW115" s="92"/>
      <c r="BX115" s="92"/>
      <c r="BY115" s="92"/>
      <c r="CF115" s="83"/>
      <c r="DC115" s="92"/>
      <c r="DD115" s="92"/>
      <c r="DE115" s="92"/>
      <c r="DF115" s="92"/>
      <c r="DI115"/>
      <c r="DJ115"/>
      <c r="DM115" s="92"/>
      <c r="DN115" s="92"/>
      <c r="DO115" s="92"/>
      <c r="DP115" s="92"/>
    </row>
    <row r="116" spans="1:120" x14ac:dyDescent="0.2">
      <c r="A116" s="92" t="s">
        <v>1942</v>
      </c>
      <c r="B116" s="92"/>
      <c r="C116" s="92"/>
      <c r="D116" s="92">
        <f>ROUND((IF($D$104&lt;0,0,IF($B$63="M",VLOOKUP($D$104,$G$21:$K$28,3,TRUE),0))),2)</f>
        <v>1027.5</v>
      </c>
      <c r="E116" s="92"/>
      <c r="F116" s="92"/>
      <c r="G116" s="92"/>
      <c r="H116" s="92"/>
      <c r="I116" s="92"/>
      <c r="J116" s="92"/>
      <c r="K116" s="92"/>
      <c r="M116" s="92" t="s">
        <v>1942</v>
      </c>
      <c r="N116" s="92"/>
      <c r="O116" s="92"/>
      <c r="P116" s="92">
        <f>ROUND((IF($P$104&lt;0,0,IF($N$63="M",VLOOKUP($P$104,$S$21:$W$28,3,TRUE),0))),2)</f>
        <v>0</v>
      </c>
      <c r="Q116" s="92"/>
      <c r="R116" s="92"/>
      <c r="S116" s="92"/>
      <c r="T116" s="92"/>
      <c r="U116" s="92"/>
      <c r="V116" s="92"/>
      <c r="W116" s="92"/>
      <c r="Y116" s="92" t="s">
        <v>1942</v>
      </c>
      <c r="Z116" s="92"/>
      <c r="AA116" s="92"/>
      <c r="AB116" s="92">
        <f>ROUND((IF($AB$104&lt;0,0,IF($Z$63="M",VLOOKUP($AB$104,$AE$21:$AI$28,3,TRUE),0))),2)</f>
        <v>0</v>
      </c>
      <c r="AC116" s="92"/>
      <c r="AD116" s="92"/>
      <c r="AE116" s="92"/>
      <c r="AF116" s="92"/>
      <c r="AG116" s="92"/>
      <c r="AH116" s="92"/>
      <c r="AI116" s="92"/>
      <c r="AK116" s="92"/>
      <c r="AL116" s="92"/>
      <c r="AM116" s="92"/>
      <c r="AN116" s="92"/>
      <c r="AO116" s="92"/>
      <c r="AQ116" s="92"/>
      <c r="AR116" s="92"/>
      <c r="AS116" s="92"/>
      <c r="AT116" s="92"/>
      <c r="AU116" s="92"/>
      <c r="AW116" s="92"/>
      <c r="AX116" s="92"/>
      <c r="AY116" s="92"/>
      <c r="AZ116" s="92"/>
      <c r="BA116" s="92"/>
      <c r="BC116" s="92"/>
      <c r="BD116" s="92"/>
      <c r="BE116" s="92"/>
      <c r="BF116" s="92"/>
      <c r="BG116" s="92"/>
      <c r="BI116" s="92"/>
      <c r="BJ116" s="92"/>
      <c r="BK116" s="92"/>
      <c r="BL116" s="92"/>
      <c r="BM116" s="92"/>
      <c r="BO116" s="92"/>
      <c r="BP116" s="92"/>
      <c r="BQ116" s="92"/>
      <c r="BR116" s="92"/>
      <c r="BS116" s="92"/>
      <c r="BU116" s="92"/>
      <c r="BV116" s="92"/>
      <c r="BW116" s="92"/>
      <c r="BX116" s="92"/>
      <c r="BY116" s="92"/>
      <c r="CF116" s="83"/>
      <c r="DC116" s="92"/>
      <c r="DD116" s="92"/>
      <c r="DE116" s="92"/>
      <c r="DF116" s="92"/>
      <c r="DI116"/>
      <c r="DJ116"/>
      <c r="DM116" s="92"/>
      <c r="DN116" s="92"/>
      <c r="DO116" s="92"/>
      <c r="DP116" s="92"/>
    </row>
    <row r="117" spans="1:120" x14ac:dyDescent="0.2">
      <c r="A117" s="92" t="s">
        <v>1943</v>
      </c>
      <c r="B117" s="92"/>
      <c r="C117" s="92"/>
      <c r="D117" s="92">
        <f>ROUND((IF($D$104&lt;0,0,IF($B$63="H",VLOOKUP($D$104,$G$35:$K$42,3,TRUE),0))),2)</f>
        <v>0</v>
      </c>
      <c r="E117" s="92"/>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c r="AL117" s="92"/>
      <c r="AM117" s="92"/>
      <c r="AN117" s="92"/>
      <c r="AO117" s="92"/>
      <c r="AQ117" s="92"/>
      <c r="AR117" s="92"/>
      <c r="AS117" s="92"/>
      <c r="AT117" s="92"/>
      <c r="AU117" s="92"/>
      <c r="AW117" s="92"/>
      <c r="AX117" s="92"/>
      <c r="AY117" s="92"/>
      <c r="AZ117" s="92"/>
      <c r="BA117" s="92"/>
      <c r="BC117" s="92"/>
      <c r="BD117" s="92"/>
      <c r="BE117" s="92"/>
      <c r="BF117" s="92"/>
      <c r="BG117" s="92"/>
      <c r="BI117" s="92"/>
      <c r="BJ117" s="92"/>
      <c r="BK117" s="92"/>
      <c r="BL117" s="92"/>
      <c r="BM117" s="92"/>
      <c r="BO117" s="92"/>
      <c r="BP117" s="92"/>
      <c r="BQ117" s="92"/>
      <c r="BR117" s="92"/>
      <c r="BS117" s="92"/>
      <c r="BU117" s="92"/>
      <c r="BV117" s="92"/>
      <c r="BW117" s="92"/>
      <c r="BX117" s="92"/>
      <c r="BY117" s="92"/>
      <c r="CF117" s="83"/>
      <c r="DC117" s="92"/>
      <c r="DD117" s="92"/>
      <c r="DE117" s="92"/>
      <c r="DF117" s="92"/>
      <c r="DI117"/>
      <c r="DJ117"/>
      <c r="DM117" s="92"/>
      <c r="DN117" s="92"/>
      <c r="DO117" s="92"/>
      <c r="DP117" s="92"/>
    </row>
    <row r="118" spans="1:120" x14ac:dyDescent="0.2">
      <c r="A118" s="92" t="s">
        <v>1947</v>
      </c>
      <c r="B118" s="92"/>
      <c r="C118" s="92"/>
      <c r="D118" s="92">
        <f>ROUND((SUM(D114:D117)),2)</f>
        <v>2932.5</v>
      </c>
      <c r="E118" s="92"/>
      <c r="F118" s="92"/>
      <c r="G118" s="92"/>
      <c r="H118" s="92"/>
      <c r="I118" s="92"/>
      <c r="J118" s="92"/>
      <c r="K118" s="92"/>
      <c r="M118" s="92" t="s">
        <v>1947</v>
      </c>
      <c r="N118" s="92"/>
      <c r="O118" s="92"/>
      <c r="P118" s="92">
        <f>ROUND((SUM(P114:P117)),2)</f>
        <v>0</v>
      </c>
      <c r="Q118" s="92"/>
      <c r="R118" s="92"/>
      <c r="S118" s="92"/>
      <c r="T118" s="92"/>
      <c r="U118" s="92"/>
      <c r="V118" s="92"/>
      <c r="W118" s="92"/>
      <c r="Y118" s="92" t="s">
        <v>1947</v>
      </c>
      <c r="Z118" s="92"/>
      <c r="AA118" s="92"/>
      <c r="AB118" s="92">
        <f>ROUND((SUM(AB114:AB117)),2)</f>
        <v>0</v>
      </c>
      <c r="AC118" s="92"/>
      <c r="AD118" s="92"/>
      <c r="AE118" s="92"/>
      <c r="AF118" s="92"/>
      <c r="AG118" s="92"/>
      <c r="AH118" s="92"/>
      <c r="AI118" s="92"/>
      <c r="AK118" s="92"/>
      <c r="AL118" s="92"/>
      <c r="AM118" s="92"/>
      <c r="AN118" s="92"/>
      <c r="AO118" s="92"/>
      <c r="AQ118" s="92"/>
      <c r="AR118" s="92"/>
      <c r="AS118" s="92"/>
      <c r="AT118" s="92"/>
      <c r="AU118" s="92"/>
      <c r="AW118" s="92"/>
      <c r="AX118" s="92"/>
      <c r="AY118" s="92"/>
      <c r="AZ118" s="92"/>
      <c r="BA118" s="92"/>
      <c r="BC118" s="92"/>
      <c r="BD118" s="92"/>
      <c r="BE118" s="92"/>
      <c r="BF118" s="92"/>
      <c r="BG118" s="92"/>
      <c r="BI118" s="92"/>
      <c r="BJ118" s="92"/>
      <c r="BK118" s="92"/>
      <c r="BL118" s="92"/>
      <c r="BM118" s="92"/>
      <c r="BO118" s="92"/>
      <c r="BP118" s="92"/>
      <c r="BQ118" s="92"/>
      <c r="BR118" s="92"/>
      <c r="BS118" s="92"/>
      <c r="BU118" s="92"/>
      <c r="BV118" s="92"/>
      <c r="BW118" s="92"/>
      <c r="BX118" s="92"/>
      <c r="BY118" s="92"/>
      <c r="CF118" s="83"/>
      <c r="DC118" s="92"/>
      <c r="DD118" s="92"/>
      <c r="DE118" s="92"/>
      <c r="DF118" s="92"/>
      <c r="DI118"/>
      <c r="DJ118"/>
      <c r="DM118" s="92"/>
      <c r="DN118" s="92"/>
      <c r="DO118" s="92"/>
      <c r="DP118" s="92"/>
    </row>
    <row r="119" spans="1:120" x14ac:dyDescent="0.2">
      <c r="A119" s="92" t="s">
        <v>1948</v>
      </c>
      <c r="B119" s="92"/>
      <c r="C119" s="92"/>
      <c r="D119" s="92">
        <f>ROUND((D118/$C$70),2)</f>
        <v>112.79</v>
      </c>
      <c r="E119" s="92"/>
      <c r="F119" s="92"/>
      <c r="G119" s="92"/>
      <c r="H119" s="92"/>
      <c r="I119" s="92"/>
      <c r="J119" s="92"/>
      <c r="K119" s="92"/>
      <c r="M119" s="92" t="s">
        <v>1948</v>
      </c>
      <c r="N119" s="92"/>
      <c r="O119" s="92"/>
      <c r="P119" s="92">
        <f>ROUND((P118/$O$70),2)</f>
        <v>0</v>
      </c>
      <c r="Q119" s="92"/>
      <c r="R119" s="92"/>
      <c r="S119" s="92"/>
      <c r="T119" s="92"/>
      <c r="U119" s="92"/>
      <c r="V119" s="92"/>
      <c r="W119" s="92"/>
      <c r="Y119" s="92" t="s">
        <v>1948</v>
      </c>
      <c r="Z119" s="92"/>
      <c r="AA119" s="92"/>
      <c r="AB119" s="92">
        <f>ROUND((AB118/27),2)</f>
        <v>0</v>
      </c>
      <c r="AC119" s="92"/>
      <c r="AD119" s="92"/>
      <c r="AE119" s="92"/>
      <c r="AF119" s="92"/>
      <c r="AG119" s="92"/>
      <c r="AH119" s="92"/>
      <c r="AI119" s="92"/>
      <c r="AK119" s="92"/>
      <c r="AL119" s="92"/>
      <c r="AM119" s="92"/>
      <c r="AN119" s="92"/>
      <c r="AO119" s="92"/>
      <c r="AQ119" s="92"/>
      <c r="AR119" s="92"/>
      <c r="AS119" s="92"/>
      <c r="AT119" s="92"/>
      <c r="AU119" s="92"/>
      <c r="AW119" s="92"/>
      <c r="AX119" s="92"/>
      <c r="AY119" s="92"/>
      <c r="AZ119" s="92"/>
      <c r="BA119" s="92"/>
      <c r="BC119" s="92"/>
      <c r="BD119" s="92"/>
      <c r="BE119" s="92"/>
      <c r="BF119" s="92"/>
      <c r="BG119" s="92"/>
      <c r="BI119" s="92"/>
      <c r="BJ119" s="92"/>
      <c r="BK119" s="92"/>
      <c r="BL119" s="92"/>
      <c r="BM119" s="92"/>
      <c r="BO119" s="92"/>
      <c r="BP119" s="92"/>
      <c r="BQ119" s="92"/>
      <c r="BR119" s="92"/>
      <c r="BS119" s="92"/>
      <c r="BU119" s="92"/>
      <c r="BV119" s="92"/>
      <c r="BW119" s="92"/>
      <c r="BX119" s="92"/>
      <c r="BY119" s="92"/>
      <c r="CF119" s="83"/>
      <c r="DC119" s="92"/>
      <c r="DD119" s="92"/>
      <c r="DE119" s="92"/>
      <c r="DF119" s="92"/>
      <c r="DI119"/>
      <c r="DJ119"/>
      <c r="DM119" s="92"/>
      <c r="DN119" s="92"/>
      <c r="DO119" s="92"/>
      <c r="DP119" s="92"/>
    </row>
    <row r="120" spans="1:120" x14ac:dyDescent="0.2">
      <c r="A120" s="92" t="s">
        <v>1956</v>
      </c>
      <c r="B120" s="92"/>
      <c r="C120" s="92"/>
      <c r="D120" s="313">
        <f>'2022-FORM GAO-70a'!D9</f>
        <v>0</v>
      </c>
      <c r="E120" s="92"/>
      <c r="F120" s="92"/>
      <c r="G120" s="92"/>
      <c r="H120" s="92"/>
      <c r="I120" s="92"/>
      <c r="J120" s="92"/>
      <c r="K120" s="92"/>
      <c r="M120" s="92" t="s">
        <v>1956</v>
      </c>
      <c r="N120" s="92"/>
      <c r="O120" s="92"/>
      <c r="P120" s="313">
        <f>'2021-FORM GAO-70a'!D9</f>
        <v>0</v>
      </c>
      <c r="Q120" s="92"/>
      <c r="R120" s="92"/>
      <c r="S120" s="92"/>
      <c r="T120" s="92"/>
      <c r="U120" s="92"/>
      <c r="V120" s="92"/>
      <c r="W120" s="92"/>
      <c r="Y120" s="92" t="s">
        <v>1956</v>
      </c>
      <c r="Z120" s="92"/>
      <c r="AA120" s="92"/>
      <c r="AB120" s="313">
        <f>ROUND(('2020-FORM GAO-70a'!D9),2)</f>
        <v>0</v>
      </c>
      <c r="AC120" s="92"/>
      <c r="AD120" s="92"/>
      <c r="AE120" s="92"/>
      <c r="AF120" s="92"/>
      <c r="AG120" s="92"/>
      <c r="AH120" s="92"/>
      <c r="AI120" s="92"/>
      <c r="AK120" s="92"/>
      <c r="AL120" s="92"/>
      <c r="AM120" s="92"/>
      <c r="AN120" s="92"/>
      <c r="AO120" s="92"/>
      <c r="AQ120" s="92"/>
      <c r="AR120" s="92"/>
      <c r="AS120" s="92"/>
      <c r="AT120" s="92"/>
      <c r="AU120" s="92"/>
      <c r="AW120" s="92"/>
      <c r="AX120" s="92"/>
      <c r="AY120" s="92"/>
      <c r="AZ120" s="92"/>
      <c r="BA120" s="92"/>
      <c r="BC120" s="92"/>
      <c r="BD120" s="92"/>
      <c r="BE120" s="92"/>
      <c r="BF120" s="92"/>
      <c r="BG120" s="92"/>
      <c r="BI120" s="92"/>
      <c r="BJ120" s="92"/>
      <c r="BK120" s="92"/>
      <c r="BL120" s="92"/>
      <c r="BM120" s="92"/>
      <c r="BO120" s="92"/>
      <c r="BP120" s="92"/>
      <c r="BQ120" s="92"/>
      <c r="BR120" s="92"/>
      <c r="BS120" s="92"/>
      <c r="BU120" s="92"/>
      <c r="BV120" s="92"/>
      <c r="BW120" s="92"/>
      <c r="BX120" s="92"/>
      <c r="BY120" s="92"/>
      <c r="CF120" s="83"/>
      <c r="DC120" s="92"/>
      <c r="DD120" s="92"/>
      <c r="DE120" s="92"/>
      <c r="DF120" s="92"/>
      <c r="DI120"/>
      <c r="DJ120"/>
      <c r="DM120" s="92"/>
      <c r="DN120" s="92"/>
      <c r="DO120" s="92"/>
      <c r="DP120" s="92"/>
    </row>
    <row r="121" spans="1:120" x14ac:dyDescent="0.2">
      <c r="A121" s="92" t="s">
        <v>1957</v>
      </c>
      <c r="B121" s="92"/>
      <c r="C121" s="92"/>
      <c r="D121" s="92">
        <f>ROUND((IF($D$120=" ",0,($D$120/$C$70))),2)</f>
        <v>0</v>
      </c>
      <c r="E121" s="92"/>
      <c r="F121" s="92"/>
      <c r="G121" s="92"/>
      <c r="H121" s="92"/>
      <c r="I121" s="92"/>
      <c r="J121" s="92"/>
      <c r="K121" s="92"/>
      <c r="M121" s="92" t="s">
        <v>1957</v>
      </c>
      <c r="N121" s="92"/>
      <c r="O121" s="92"/>
      <c r="P121" s="92">
        <f>ROUND((IF($P$120=" ",0,($P$120/$O$70))),2)</f>
        <v>0</v>
      </c>
      <c r="Q121" s="92"/>
      <c r="R121" s="92"/>
      <c r="S121" s="92"/>
      <c r="T121" s="92"/>
      <c r="U121" s="92"/>
      <c r="V121" s="92"/>
      <c r="W121" s="92"/>
      <c r="Y121" s="92" t="s">
        <v>1957</v>
      </c>
      <c r="Z121" s="92"/>
      <c r="AA121" s="92"/>
      <c r="AB121" s="92">
        <f>ROUND((IF($AB$120=" ",0,($AB$120/$AA$70))),2)</f>
        <v>0</v>
      </c>
      <c r="AC121" s="92"/>
      <c r="AD121" s="92"/>
      <c r="AE121" s="92"/>
      <c r="AF121" s="92"/>
      <c r="AG121" s="92"/>
      <c r="AH121" s="92"/>
      <c r="AI121" s="92"/>
      <c r="AK121" s="92"/>
      <c r="AL121" s="92"/>
      <c r="AM121" s="92"/>
      <c r="AN121" s="92"/>
      <c r="AO121" s="92"/>
      <c r="AQ121" s="92"/>
      <c r="AR121" s="92"/>
      <c r="AS121" s="92"/>
      <c r="AT121" s="92"/>
      <c r="AU121" s="92"/>
      <c r="AW121" s="92"/>
      <c r="AX121" s="92"/>
      <c r="AY121" s="92"/>
      <c r="AZ121" s="92"/>
      <c r="BA121" s="92"/>
      <c r="BC121" s="92"/>
      <c r="BD121" s="92"/>
      <c r="BE121" s="92"/>
      <c r="BF121" s="92"/>
      <c r="BG121" s="92"/>
      <c r="BI121" s="92"/>
      <c r="BJ121" s="92"/>
      <c r="BK121" s="92"/>
      <c r="BL121" s="92"/>
      <c r="BM121" s="92"/>
      <c r="BO121" s="92"/>
      <c r="BP121" s="92"/>
      <c r="BQ121" s="92"/>
      <c r="BR121" s="92"/>
      <c r="BS121" s="92"/>
      <c r="BU121" s="92"/>
      <c r="BV121" s="92"/>
      <c r="BW121" s="92"/>
      <c r="BX121" s="92"/>
      <c r="BY121" s="92"/>
      <c r="CF121" s="83"/>
      <c r="DC121" s="92"/>
      <c r="DD121" s="92"/>
      <c r="DE121" s="92"/>
      <c r="DF121" s="92"/>
      <c r="DI121"/>
      <c r="DJ121"/>
      <c r="DM121" s="92"/>
      <c r="DN121" s="92"/>
      <c r="DO121" s="92"/>
      <c r="DP121" s="92"/>
    </row>
    <row r="122" spans="1:120" x14ac:dyDescent="0.2">
      <c r="A122" s="92" t="s">
        <v>1958</v>
      </c>
      <c r="B122" s="92"/>
      <c r="C122" s="92"/>
      <c r="D122" s="92">
        <f>ROUND((IF($D$119-$D$121&lt;0,0,$D$119-$D$121)),2)</f>
        <v>112.79</v>
      </c>
      <c r="E122" s="92"/>
      <c r="F122" s="92"/>
      <c r="G122" s="92"/>
      <c r="H122" s="92"/>
      <c r="I122" s="92"/>
      <c r="J122" s="92"/>
      <c r="K122" s="92"/>
      <c r="M122" s="92" t="s">
        <v>1958</v>
      </c>
      <c r="N122" s="92"/>
      <c r="O122" s="92"/>
      <c r="P122" s="92">
        <f>ROUND((IF($P$119-$P$121&lt;0,0,$P$119-$P$121)),2)</f>
        <v>0</v>
      </c>
      <c r="Q122" s="92"/>
      <c r="R122" s="92"/>
      <c r="S122" s="92"/>
      <c r="T122" s="92"/>
      <c r="U122" s="92"/>
      <c r="V122" s="92"/>
      <c r="W122" s="92"/>
      <c r="Y122" s="92" t="s">
        <v>1958</v>
      </c>
      <c r="Z122" s="92"/>
      <c r="AA122" s="92"/>
      <c r="AB122" s="92">
        <f>ROUND((IF($AB$119-$AB$121&lt;0,0,$AB$119-$AB$121)),2)</f>
        <v>0</v>
      </c>
      <c r="AC122" s="92"/>
      <c r="AD122" s="92"/>
      <c r="AE122" s="92"/>
      <c r="AF122" s="92"/>
      <c r="AG122" s="92"/>
      <c r="AH122" s="92"/>
      <c r="AI122" s="92"/>
      <c r="AK122" s="92"/>
      <c r="AL122" s="92"/>
      <c r="AM122" s="92"/>
      <c r="AN122" s="92"/>
      <c r="AO122" s="92"/>
      <c r="AQ122" s="92"/>
      <c r="AR122" s="92"/>
      <c r="AS122" s="92"/>
      <c r="AT122" s="92"/>
      <c r="AU122" s="92"/>
      <c r="AW122" s="92"/>
      <c r="AX122" s="92"/>
      <c r="AY122" s="92"/>
      <c r="AZ122" s="92"/>
      <c r="BA122" s="92"/>
      <c r="BC122" s="92"/>
      <c r="BD122" s="92"/>
      <c r="BE122" s="92"/>
      <c r="BF122" s="92"/>
      <c r="BG122" s="92"/>
      <c r="BI122" s="92"/>
      <c r="BJ122" s="92"/>
      <c r="BK122" s="92"/>
      <c r="BL122" s="92"/>
      <c r="BM122" s="92"/>
      <c r="BO122" s="92"/>
      <c r="BP122" s="92"/>
      <c r="BQ122" s="92"/>
      <c r="BR122" s="92"/>
      <c r="BS122" s="92"/>
      <c r="BU122" s="92"/>
      <c r="BV122" s="92"/>
      <c r="BW122" s="92"/>
      <c r="BX122" s="92"/>
      <c r="BY122" s="92"/>
      <c r="CF122" s="83"/>
      <c r="DC122" s="92"/>
      <c r="DD122" s="92"/>
      <c r="DE122" s="92"/>
      <c r="DF122" s="92"/>
      <c r="DI122"/>
      <c r="DJ122"/>
      <c r="DM122" s="92"/>
      <c r="DN122" s="92"/>
      <c r="DO122" s="92"/>
      <c r="DP122" s="92"/>
    </row>
    <row r="123" spans="1:120" x14ac:dyDescent="0.2">
      <c r="A123" s="92" t="s">
        <v>1951</v>
      </c>
      <c r="B123" s="92"/>
      <c r="C123" s="92"/>
      <c r="D123" s="313">
        <f>'2022-FORM GAO-70a'!D12</f>
        <v>0</v>
      </c>
      <c r="E123" s="92"/>
      <c r="F123" s="92"/>
      <c r="G123" s="92"/>
      <c r="H123" s="92"/>
      <c r="I123" s="92"/>
      <c r="J123" s="92"/>
      <c r="K123" s="92"/>
      <c r="M123" s="92" t="s">
        <v>1951</v>
      </c>
      <c r="N123" s="92"/>
      <c r="O123" s="92"/>
      <c r="P123" s="313">
        <f>'2021-FORM GAO-70a'!D12</f>
        <v>0</v>
      </c>
      <c r="Q123" s="92"/>
      <c r="R123" s="92"/>
      <c r="S123" s="92"/>
      <c r="T123" s="92"/>
      <c r="U123" s="92"/>
      <c r="V123" s="92"/>
      <c r="W123" s="92"/>
      <c r="Y123" s="92" t="s">
        <v>1951</v>
      </c>
      <c r="Z123" s="92"/>
      <c r="AA123" s="92"/>
      <c r="AB123" s="313">
        <f>ROUND(('2020-FORM GAO-70a'!D12),2)</f>
        <v>0</v>
      </c>
      <c r="AC123" s="92"/>
      <c r="AD123" s="92"/>
      <c r="AE123" s="92"/>
      <c r="AF123" s="92"/>
      <c r="AG123" s="92"/>
      <c r="AH123" s="92"/>
      <c r="AI123" s="92"/>
      <c r="AK123" s="92"/>
      <c r="AL123" s="92"/>
      <c r="AM123" s="92"/>
      <c r="AN123" s="92"/>
      <c r="AO123" s="92"/>
      <c r="AQ123" s="92"/>
      <c r="AR123" s="92"/>
      <c r="AS123" s="92"/>
      <c r="AT123" s="92"/>
      <c r="AU123" s="92"/>
      <c r="AW123" s="92"/>
      <c r="AX123" s="92"/>
      <c r="AY123" s="92"/>
      <c r="AZ123" s="92"/>
      <c r="BA123" s="92"/>
      <c r="BC123" s="92"/>
      <c r="BD123" s="92"/>
      <c r="BE123" s="92"/>
      <c r="BF123" s="92"/>
      <c r="BG123" s="92"/>
      <c r="BI123" s="92"/>
      <c r="BJ123" s="92"/>
      <c r="BK123" s="92"/>
      <c r="BL123" s="92"/>
      <c r="BM123" s="92"/>
      <c r="BO123" s="92"/>
      <c r="BP123" s="92"/>
      <c r="BQ123" s="92"/>
      <c r="BR123" s="92"/>
      <c r="BS123" s="92"/>
      <c r="BU123" s="92"/>
      <c r="BV123" s="92"/>
      <c r="BW123" s="92"/>
      <c r="BX123" s="92"/>
      <c r="BY123" s="92"/>
      <c r="CF123" s="83"/>
      <c r="DC123" s="92"/>
      <c r="DD123" s="92"/>
      <c r="DE123" s="92"/>
      <c r="DF123" s="92"/>
      <c r="DI123"/>
      <c r="DJ123"/>
      <c r="DM123" s="92"/>
      <c r="DN123" s="92"/>
      <c r="DO123" s="92"/>
      <c r="DP123" s="92"/>
    </row>
    <row r="124" spans="1:120" x14ac:dyDescent="0.2">
      <c r="A124" s="328" t="s">
        <v>1959</v>
      </c>
      <c r="B124" s="92"/>
      <c r="C124" s="92"/>
      <c r="D124" s="328">
        <f>ROUND((SUM(D122:D123)),2)</f>
        <v>112.79</v>
      </c>
      <c r="E124" s="92"/>
      <c r="F124" s="92"/>
      <c r="G124" s="92"/>
      <c r="H124" s="92"/>
      <c r="I124" s="92"/>
      <c r="J124" s="92"/>
      <c r="K124" s="92"/>
      <c r="M124" s="328" t="s">
        <v>1959</v>
      </c>
      <c r="N124" s="92"/>
      <c r="O124" s="92"/>
      <c r="P124" s="328">
        <f>ROUND((SUM(P122:P123)),2)</f>
        <v>0</v>
      </c>
      <c r="Q124" s="92"/>
      <c r="R124" s="92"/>
      <c r="S124" s="92"/>
      <c r="T124" s="92"/>
      <c r="U124" s="92"/>
      <c r="V124" s="92"/>
      <c r="W124" s="92"/>
      <c r="Y124" s="328" t="s">
        <v>1959</v>
      </c>
      <c r="Z124" s="92"/>
      <c r="AA124" s="92"/>
      <c r="AB124" s="328">
        <f>ROUND((SUM(AB122:AB123)),2)</f>
        <v>0</v>
      </c>
      <c r="AC124" s="92"/>
      <c r="AD124" s="92"/>
      <c r="AE124" s="92"/>
      <c r="AF124" s="92"/>
      <c r="AG124" s="92"/>
      <c r="AH124" s="92"/>
      <c r="AI124" s="92"/>
      <c r="AK124" s="92"/>
      <c r="AL124" s="92"/>
      <c r="AM124" s="92"/>
      <c r="AN124" s="92"/>
      <c r="AO124" s="92"/>
      <c r="AQ124" s="92"/>
      <c r="AR124" s="92"/>
      <c r="AS124" s="92"/>
      <c r="AT124" s="92"/>
      <c r="AU124" s="92"/>
      <c r="AW124" s="92"/>
      <c r="AX124" s="92"/>
      <c r="AY124" s="92"/>
      <c r="AZ124" s="92"/>
      <c r="BA124" s="92"/>
      <c r="BC124" s="92"/>
      <c r="BD124" s="92"/>
      <c r="BE124" s="92"/>
      <c r="BF124" s="92"/>
      <c r="BG124" s="92"/>
      <c r="BI124" s="92"/>
      <c r="BJ124" s="92"/>
      <c r="BK124" s="92"/>
      <c r="BL124" s="92"/>
      <c r="BM124" s="92"/>
      <c r="BO124" s="92"/>
      <c r="BP124" s="92"/>
      <c r="BQ124" s="92"/>
      <c r="BR124" s="92"/>
      <c r="BS124" s="92"/>
      <c r="BU124" s="92"/>
      <c r="BV124" s="92"/>
      <c r="BW124" s="92"/>
      <c r="BX124" s="92"/>
      <c r="BY124" s="92"/>
      <c r="CF124" s="83"/>
      <c r="DC124" s="92"/>
      <c r="DD124" s="92"/>
      <c r="DE124" s="92"/>
      <c r="DF124" s="92"/>
      <c r="DI124"/>
      <c r="DJ124"/>
      <c r="DM124" s="92"/>
      <c r="DN124" s="92"/>
      <c r="DO124" s="92"/>
      <c r="DP124" s="92"/>
    </row>
    <row r="125" spans="1:120" x14ac:dyDescent="0.2">
      <c r="A125" s="309" t="s">
        <v>1960</v>
      </c>
      <c r="B125" s="309"/>
      <c r="C125" s="309"/>
      <c r="D125" s="309"/>
      <c r="E125" s="92"/>
      <c r="F125" s="92"/>
      <c r="G125" s="92"/>
      <c r="H125" s="92"/>
      <c r="I125" s="92"/>
      <c r="J125" s="92"/>
      <c r="K125" s="92"/>
      <c r="M125" s="309" t="s">
        <v>1960</v>
      </c>
      <c r="N125" s="309"/>
      <c r="O125" s="309"/>
      <c r="P125" s="309"/>
      <c r="Q125" s="92"/>
      <c r="R125" s="92"/>
      <c r="S125" s="92"/>
      <c r="T125" s="92"/>
      <c r="U125" s="92"/>
      <c r="V125" s="92"/>
      <c r="W125" s="92"/>
      <c r="Y125" s="309" t="s">
        <v>1960</v>
      </c>
      <c r="Z125" s="309"/>
      <c r="AA125" s="309"/>
      <c r="AB125" s="309"/>
      <c r="AC125" s="92"/>
      <c r="AD125" s="92"/>
      <c r="AE125" s="92"/>
      <c r="AF125" s="92"/>
      <c r="AG125" s="92"/>
      <c r="AH125" s="92"/>
      <c r="AI125" s="92"/>
      <c r="AK125" s="92"/>
      <c r="AL125" s="92"/>
      <c r="AM125" s="92"/>
      <c r="AN125" s="92"/>
      <c r="AO125" s="92"/>
      <c r="AQ125" s="92"/>
      <c r="AR125" s="92"/>
      <c r="AS125" s="92"/>
      <c r="AT125" s="92"/>
      <c r="AU125" s="92"/>
      <c r="AW125" s="92"/>
      <c r="AX125" s="92"/>
      <c r="AY125" s="92"/>
      <c r="AZ125" s="92"/>
      <c r="BA125" s="92"/>
      <c r="BC125" s="92"/>
      <c r="BD125" s="92"/>
      <c r="BE125" s="92"/>
      <c r="BF125" s="92"/>
      <c r="BG125" s="92"/>
      <c r="BI125" s="92"/>
      <c r="BJ125" s="92"/>
      <c r="BK125" s="92"/>
      <c r="BL125" s="92"/>
      <c r="BM125" s="92"/>
      <c r="BO125" s="92"/>
      <c r="BP125" s="92"/>
      <c r="BQ125" s="92"/>
      <c r="BR125" s="92"/>
      <c r="BS125" s="92"/>
      <c r="BU125" s="92"/>
      <c r="BV125" s="92"/>
      <c r="BW125" s="92"/>
      <c r="BX125" s="92"/>
      <c r="BY125" s="92"/>
      <c r="CF125" s="83"/>
      <c r="DC125" s="92"/>
      <c r="DD125" s="92"/>
      <c r="DE125" s="92"/>
      <c r="DF125" s="92"/>
      <c r="DI125"/>
      <c r="DJ125"/>
      <c r="DM125" s="92"/>
      <c r="DN125" s="92"/>
      <c r="DO125" s="92"/>
      <c r="DP125" s="92"/>
    </row>
    <row r="126" spans="1:120" x14ac:dyDescent="0.2">
      <c r="A126" s="92" t="s">
        <v>1961</v>
      </c>
      <c r="B126" s="92"/>
      <c r="C126" s="92"/>
      <c r="D126" s="92">
        <f>D80</f>
        <v>52000</v>
      </c>
      <c r="E126" s="92"/>
      <c r="F126" s="92"/>
      <c r="G126" s="92"/>
      <c r="H126" s="92"/>
      <c r="I126" s="92"/>
      <c r="J126" s="92"/>
      <c r="K126" s="92"/>
      <c r="M126" s="92" t="s">
        <v>1961</v>
      </c>
      <c r="N126" s="92"/>
      <c r="O126" s="92"/>
      <c r="P126" s="92">
        <f>P80</f>
        <v>0</v>
      </c>
      <c r="Q126" s="92"/>
      <c r="R126" s="92"/>
      <c r="S126" s="92"/>
      <c r="T126" s="92"/>
      <c r="U126" s="92"/>
      <c r="V126" s="92"/>
      <c r="W126" s="92"/>
      <c r="Y126" s="92" t="s">
        <v>1961</v>
      </c>
      <c r="Z126" s="92"/>
      <c r="AA126" s="92"/>
      <c r="AB126" s="92">
        <f>AB80</f>
        <v>0</v>
      </c>
      <c r="AC126" s="92"/>
      <c r="AD126" s="92"/>
      <c r="AE126" s="92"/>
      <c r="AF126" s="92"/>
      <c r="AG126" s="92"/>
      <c r="AH126" s="92"/>
      <c r="AI126" s="92"/>
      <c r="AK126" s="92"/>
      <c r="AL126" s="92"/>
      <c r="AM126" s="92"/>
      <c r="AN126" s="92"/>
      <c r="AO126" s="92"/>
      <c r="AQ126" s="92"/>
      <c r="AR126" s="92"/>
      <c r="AS126" s="92"/>
      <c r="AT126" s="92"/>
      <c r="AU126" s="92"/>
      <c r="AW126" s="92"/>
      <c r="AX126" s="92"/>
      <c r="AY126" s="92"/>
      <c r="AZ126" s="92"/>
      <c r="BA126" s="92"/>
      <c r="BC126" s="92"/>
      <c r="BD126" s="92"/>
      <c r="BE126" s="92"/>
      <c r="BF126" s="92"/>
      <c r="BG126" s="92"/>
      <c r="BI126" s="92"/>
      <c r="BJ126" s="92"/>
      <c r="BK126" s="92"/>
      <c r="BL126" s="92"/>
      <c r="BM126" s="92"/>
      <c r="BO126" s="92"/>
      <c r="BP126" s="92"/>
      <c r="BQ126" s="92"/>
      <c r="BR126" s="92"/>
      <c r="BS126" s="92"/>
      <c r="BU126" s="92"/>
      <c r="BV126" s="92"/>
      <c r="BW126" s="92"/>
      <c r="BX126" s="92"/>
      <c r="BY126" s="92"/>
      <c r="CF126" s="83"/>
      <c r="DC126" s="92"/>
      <c r="DD126" s="92"/>
      <c r="DE126" s="92"/>
      <c r="DF126" s="92"/>
      <c r="DI126"/>
      <c r="DJ126"/>
      <c r="DM126" s="92"/>
      <c r="DN126" s="92"/>
      <c r="DO126" s="92"/>
      <c r="DP126" s="92"/>
    </row>
    <row r="127" spans="1:120" x14ac:dyDescent="0.2">
      <c r="A127" s="92" t="s">
        <v>1962</v>
      </c>
      <c r="B127" s="92"/>
      <c r="C127" s="92"/>
      <c r="D127" s="92">
        <f>ROUND((IF($D$126&lt;0,0,IF($B$63="S",VLOOKUP($D$126,A$7:$E$14,5,TRUE),0))),2)</f>
        <v>0</v>
      </c>
      <c r="E127" s="92"/>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c r="AL127" s="92"/>
      <c r="AM127" s="92"/>
      <c r="AN127" s="92"/>
      <c r="AO127" s="92"/>
      <c r="AQ127" s="92"/>
      <c r="AR127" s="92"/>
      <c r="AS127" s="92"/>
      <c r="AT127" s="92"/>
      <c r="AU127" s="92"/>
      <c r="AW127" s="92"/>
      <c r="AX127" s="92"/>
      <c r="AY127" s="92"/>
      <c r="AZ127" s="92"/>
      <c r="BA127" s="92"/>
      <c r="BC127" s="92"/>
      <c r="BD127" s="92"/>
      <c r="BE127" s="92"/>
      <c r="BF127" s="92"/>
      <c r="BG127" s="92"/>
      <c r="BI127" s="92"/>
      <c r="BJ127" s="92"/>
      <c r="BK127" s="92"/>
      <c r="BL127" s="92"/>
      <c r="BM127" s="92"/>
      <c r="BO127" s="92"/>
      <c r="BP127" s="92"/>
      <c r="BQ127" s="92"/>
      <c r="BR127" s="92"/>
      <c r="BS127" s="92"/>
      <c r="BU127" s="92"/>
      <c r="BV127" s="92"/>
      <c r="BW127" s="92"/>
      <c r="BX127" s="92"/>
      <c r="BY127" s="92"/>
      <c r="CF127" s="83"/>
      <c r="DC127" s="92"/>
      <c r="DD127" s="92"/>
      <c r="DE127" s="92"/>
      <c r="DF127" s="92"/>
      <c r="DI127"/>
      <c r="DJ127"/>
      <c r="DM127" s="92"/>
      <c r="DN127" s="92"/>
      <c r="DO127" s="92"/>
      <c r="DP127" s="92"/>
    </row>
    <row r="128" spans="1:120" x14ac:dyDescent="0.2">
      <c r="A128" s="92" t="s">
        <v>1963</v>
      </c>
      <c r="B128" s="92"/>
      <c r="C128" s="92"/>
      <c r="D128" s="92">
        <f>ROUND((IF($D$126&lt;0,0,IF($B$63="M",VLOOKUP($D$126,$A$21:$E$28,5,TRUE),0))),2)</f>
        <v>33550</v>
      </c>
      <c r="E128" s="92"/>
      <c r="F128" s="92"/>
      <c r="G128" s="92"/>
      <c r="H128" s="92"/>
      <c r="I128" s="92"/>
      <c r="J128" s="92"/>
      <c r="K128" s="92"/>
      <c r="M128" s="92" t="s">
        <v>1963</v>
      </c>
      <c r="N128" s="92"/>
      <c r="O128" s="92"/>
      <c r="P128" s="92">
        <f>ROUND((IF($P$126&lt;0,0,IF($N$63="M",VLOOKUP($P$126,$M$21:$Q$28,5,TRUE),0))),2)</f>
        <v>0</v>
      </c>
      <c r="Q128" s="92"/>
      <c r="R128" s="92"/>
      <c r="S128" s="92"/>
      <c r="T128" s="92"/>
      <c r="U128" s="92"/>
      <c r="V128" s="92"/>
      <c r="W128" s="92"/>
      <c r="Y128" s="92" t="s">
        <v>1963</v>
      </c>
      <c r="Z128" s="92"/>
      <c r="AA128" s="92"/>
      <c r="AB128" s="92">
        <f>ROUND((IF($AB$126&lt;0,0,IF($Z$63="M",VLOOKUP($AB$126,$Y$21:$AC$28,5,TRUE),0))),2)</f>
        <v>0</v>
      </c>
      <c r="AC128" s="92"/>
      <c r="AD128" s="92"/>
      <c r="AE128" s="92"/>
      <c r="AF128" s="92"/>
      <c r="AG128" s="92"/>
      <c r="AH128" s="92"/>
      <c r="AI128" s="92"/>
      <c r="AK128" s="92"/>
      <c r="AL128" s="92"/>
      <c r="AM128" s="92"/>
      <c r="AN128" s="92"/>
      <c r="AO128" s="92"/>
      <c r="AQ128" s="92"/>
      <c r="AR128" s="92"/>
      <c r="AS128" s="92"/>
      <c r="AT128" s="92"/>
      <c r="AU128" s="92"/>
      <c r="AW128" s="92"/>
      <c r="AX128" s="92"/>
      <c r="AY128" s="92"/>
      <c r="AZ128" s="92"/>
      <c r="BA128" s="92"/>
      <c r="BC128" s="92"/>
      <c r="BD128" s="92"/>
      <c r="BE128" s="92"/>
      <c r="BF128" s="92"/>
      <c r="BG128" s="92"/>
      <c r="BI128" s="92"/>
      <c r="BJ128" s="92"/>
      <c r="BK128" s="92"/>
      <c r="BL128" s="92"/>
      <c r="BM128" s="92"/>
      <c r="BO128" s="92"/>
      <c r="BP128" s="92"/>
      <c r="BQ128" s="92"/>
      <c r="BR128" s="92"/>
      <c r="BS128" s="92"/>
      <c r="BU128" s="92"/>
      <c r="BV128" s="92"/>
      <c r="BW128" s="92"/>
      <c r="BX128" s="92"/>
      <c r="BY128" s="92"/>
      <c r="CF128" s="83"/>
      <c r="DC128" s="92"/>
      <c r="DD128" s="92"/>
      <c r="DE128" s="92"/>
      <c r="DF128" s="92"/>
      <c r="DI128"/>
      <c r="DJ128"/>
      <c r="DM128" s="92"/>
      <c r="DN128" s="92"/>
      <c r="DO128" s="92"/>
      <c r="DP128" s="92"/>
    </row>
    <row r="129" spans="1:120" x14ac:dyDescent="0.2">
      <c r="A129" s="92" t="s">
        <v>1945</v>
      </c>
      <c r="B129" s="92"/>
      <c r="C129" s="92"/>
      <c r="D129" s="92">
        <f>ROUND((SUM(D127:D128)),2)</f>
        <v>33550</v>
      </c>
      <c r="E129" s="92"/>
      <c r="F129" s="92"/>
      <c r="G129" s="92"/>
      <c r="H129" s="92"/>
      <c r="I129" s="92"/>
      <c r="J129" s="92"/>
      <c r="K129" s="92"/>
      <c r="M129" s="92" t="s">
        <v>1945</v>
      </c>
      <c r="N129" s="92"/>
      <c r="O129" s="92"/>
      <c r="P129" s="92">
        <f>ROUND((SUM(P127:P128)),2)</f>
        <v>0</v>
      </c>
      <c r="Q129" s="92"/>
      <c r="R129" s="92"/>
      <c r="S129" s="92"/>
      <c r="T129" s="92"/>
      <c r="U129" s="92"/>
      <c r="V129" s="92"/>
      <c r="W129" s="92"/>
      <c r="Y129" s="92" t="s">
        <v>1945</v>
      </c>
      <c r="Z129" s="92"/>
      <c r="AA129" s="92"/>
      <c r="AB129" s="92">
        <f>ROUND((SUM(AB127:AB128)),2)</f>
        <v>0</v>
      </c>
      <c r="AC129" s="92"/>
      <c r="AD129" s="92"/>
      <c r="AE129" s="92"/>
      <c r="AF129" s="92"/>
      <c r="AG129" s="92"/>
      <c r="AH129" s="92"/>
      <c r="AI129" s="92"/>
      <c r="AK129" s="92"/>
      <c r="AL129" s="92"/>
      <c r="AM129" s="92"/>
      <c r="AN129" s="92"/>
      <c r="AO129" s="92"/>
      <c r="AQ129" s="92"/>
      <c r="AR129" s="92"/>
      <c r="AS129" s="92"/>
      <c r="AT129" s="92"/>
      <c r="AU129" s="92"/>
      <c r="AW129" s="92"/>
      <c r="AX129" s="92"/>
      <c r="AY129" s="92"/>
      <c r="AZ129" s="92"/>
      <c r="BA129" s="92"/>
      <c r="BC129" s="92"/>
      <c r="BD129" s="92"/>
      <c r="BE129" s="92"/>
      <c r="BF129" s="92"/>
      <c r="BG129" s="92"/>
      <c r="BI129" s="92"/>
      <c r="BJ129" s="92"/>
      <c r="BK129" s="92"/>
      <c r="BL129" s="92"/>
      <c r="BM129" s="92"/>
      <c r="BO129" s="92"/>
      <c r="BP129" s="92"/>
      <c r="BQ129" s="92"/>
      <c r="BR129" s="92"/>
      <c r="BS129" s="92"/>
      <c r="BU129" s="92"/>
      <c r="BV129" s="92"/>
      <c r="BW129" s="92"/>
      <c r="BX129" s="92"/>
      <c r="BY129" s="92"/>
      <c r="CF129" s="83"/>
      <c r="DC129" s="92"/>
      <c r="DD129" s="92"/>
      <c r="DE129" s="92"/>
      <c r="DF129" s="92"/>
      <c r="DI129"/>
      <c r="DJ129"/>
      <c r="DM129" s="92"/>
      <c r="DN129" s="92"/>
      <c r="DO129" s="92"/>
      <c r="DP129" s="92"/>
    </row>
    <row r="130" spans="1:120" x14ac:dyDescent="0.2">
      <c r="A130" s="92" t="s">
        <v>1940</v>
      </c>
      <c r="B130" s="92"/>
      <c r="C130" s="92"/>
      <c r="D130" s="92">
        <f>ROUND((IF($D$126&lt;0,0,IF($B$63="S",VLOOKUP($D$126,$A$7:$E$14,4,TRUE),0))),2)</f>
        <v>0</v>
      </c>
      <c r="E130" s="92"/>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c r="AL130" s="92"/>
      <c r="AM130" s="92"/>
      <c r="AN130" s="92"/>
      <c r="AO130" s="92"/>
      <c r="AQ130" s="92"/>
      <c r="AR130" s="92"/>
      <c r="AS130" s="92"/>
      <c r="AT130" s="92"/>
      <c r="AU130" s="92"/>
      <c r="AW130" s="92"/>
      <c r="AX130" s="92"/>
      <c r="AY130" s="92"/>
      <c r="AZ130" s="92"/>
      <c r="BA130" s="92"/>
      <c r="BC130" s="92"/>
      <c r="BD130" s="92"/>
      <c r="BE130" s="92"/>
      <c r="BF130" s="92"/>
      <c r="BG130" s="92"/>
      <c r="BI130" s="92"/>
      <c r="BJ130" s="92"/>
      <c r="BK130" s="92"/>
      <c r="BL130" s="92"/>
      <c r="BM130" s="92"/>
      <c r="BO130" s="92"/>
      <c r="BP130" s="92"/>
      <c r="BQ130" s="92"/>
      <c r="BR130" s="92"/>
      <c r="BS130" s="92"/>
      <c r="BU130" s="92"/>
      <c r="BV130" s="92"/>
      <c r="BW130" s="92"/>
      <c r="BX130" s="92"/>
      <c r="BY130" s="92"/>
      <c r="CF130" s="83"/>
      <c r="DC130" s="92"/>
      <c r="DD130" s="92"/>
      <c r="DE130" s="92"/>
      <c r="DF130" s="92"/>
      <c r="DI130"/>
      <c r="DJ130"/>
      <c r="DM130" s="92"/>
      <c r="DN130" s="92"/>
      <c r="DO130" s="92"/>
      <c r="DP130" s="92"/>
    </row>
    <row r="131" spans="1:120" x14ac:dyDescent="0.2">
      <c r="A131" s="92" t="s">
        <v>1939</v>
      </c>
      <c r="B131" s="92"/>
      <c r="C131" s="92"/>
      <c r="D131" s="92">
        <f>ROUND((IF($D$126&lt;0,0,IF($B$63="M",VLOOKUP($D$126,$A$21:$E$28,4,TRUE),0))),2)</f>
        <v>0.12</v>
      </c>
      <c r="E131" s="92"/>
      <c r="F131" s="92"/>
      <c r="G131" s="92"/>
      <c r="H131" s="92"/>
      <c r="I131" s="92"/>
      <c r="J131" s="92"/>
      <c r="K131" s="92"/>
      <c r="M131" s="92" t="s">
        <v>1939</v>
      </c>
      <c r="N131" s="92"/>
      <c r="O131" s="92"/>
      <c r="P131" s="92">
        <f>ROUND((IF($P$126&lt;0,0,IF($N$63="M",VLOOKUP($P$126,$M$21:$Q$28,4,TRUE),0))),2)</f>
        <v>0</v>
      </c>
      <c r="Q131" s="92"/>
      <c r="R131" s="92"/>
      <c r="S131" s="92"/>
      <c r="T131" s="92"/>
      <c r="U131" s="92"/>
      <c r="V131" s="92"/>
      <c r="W131" s="92"/>
      <c r="Y131" s="92" t="s">
        <v>1939</v>
      </c>
      <c r="Z131" s="92"/>
      <c r="AA131" s="92"/>
      <c r="AB131" s="92">
        <f>ROUND((IF($AB$126&lt;0,0,IF($Z$63="M",VLOOKUP($AB$126,$Y$21:$AC$28,4,TRUE),0))),2)</f>
        <v>0</v>
      </c>
      <c r="AC131" s="92"/>
      <c r="AD131" s="92"/>
      <c r="AE131" s="92"/>
      <c r="AF131" s="92"/>
      <c r="AG131" s="92"/>
      <c r="AH131" s="92"/>
      <c r="AI131" s="92"/>
      <c r="AK131" s="92"/>
      <c r="AL131" s="92"/>
      <c r="AM131" s="92"/>
      <c r="AN131" s="92"/>
      <c r="AO131" s="92"/>
      <c r="AQ131" s="92"/>
      <c r="AR131" s="92"/>
      <c r="AS131" s="92"/>
      <c r="AT131" s="92"/>
      <c r="AU131" s="92"/>
      <c r="AW131" s="92"/>
      <c r="AX131" s="92"/>
      <c r="AY131" s="92"/>
      <c r="AZ131" s="92"/>
      <c r="BA131" s="92"/>
      <c r="BC131" s="92"/>
      <c r="BD131" s="92"/>
      <c r="BE131" s="92"/>
      <c r="BF131" s="92"/>
      <c r="BG131" s="92"/>
      <c r="BI131" s="92"/>
      <c r="BJ131" s="92"/>
      <c r="BK131" s="92"/>
      <c r="BL131" s="92"/>
      <c r="BM131" s="92"/>
      <c r="BO131" s="92"/>
      <c r="BP131" s="92"/>
      <c r="BQ131" s="92"/>
      <c r="BR131" s="92"/>
      <c r="BS131" s="92"/>
      <c r="BU131" s="92"/>
      <c r="BV131" s="92"/>
      <c r="BW131" s="92"/>
      <c r="BX131" s="92"/>
      <c r="BY131" s="92"/>
      <c r="CF131" s="83"/>
      <c r="DC131" s="92"/>
      <c r="DD131" s="92"/>
      <c r="DE131" s="92"/>
      <c r="DF131" s="92"/>
      <c r="DI131"/>
      <c r="DJ131"/>
      <c r="DM131" s="92"/>
      <c r="DN131" s="92"/>
      <c r="DO131" s="92"/>
      <c r="DP131" s="92"/>
    </row>
    <row r="132" spans="1:120" x14ac:dyDescent="0.2">
      <c r="A132" s="92"/>
      <c r="B132" s="92"/>
      <c r="C132" s="92"/>
      <c r="D132" s="310">
        <f>ROUND((SUM(D130:D131)),2)</f>
        <v>0.12</v>
      </c>
      <c r="E132" s="92"/>
      <c r="F132" s="92"/>
      <c r="G132" s="92"/>
      <c r="H132" s="92"/>
      <c r="I132" s="92"/>
      <c r="J132" s="92"/>
      <c r="K132" s="92"/>
      <c r="M132" s="92"/>
      <c r="N132" s="92"/>
      <c r="O132" s="92"/>
      <c r="P132" s="310">
        <f>ROUND((SUM(P130:P131)),2)</f>
        <v>0</v>
      </c>
      <c r="Q132" s="92"/>
      <c r="R132" s="92"/>
      <c r="S132" s="92"/>
      <c r="T132" s="92"/>
      <c r="U132" s="92"/>
      <c r="V132" s="92"/>
      <c r="W132" s="92"/>
      <c r="Y132" s="92"/>
      <c r="Z132" s="92"/>
      <c r="AA132" s="92"/>
      <c r="AB132" s="310">
        <f>ROUND((SUM(AB130:AB131)),2)</f>
        <v>0</v>
      </c>
      <c r="AC132" s="92"/>
      <c r="AD132" s="92"/>
      <c r="AE132" s="92"/>
      <c r="AF132" s="92"/>
      <c r="AG132" s="92"/>
      <c r="AH132" s="92"/>
      <c r="AI132" s="92"/>
      <c r="AK132" s="92"/>
      <c r="AL132" s="92"/>
      <c r="AM132" s="92"/>
      <c r="AN132" s="92"/>
      <c r="AO132" s="92"/>
      <c r="AQ132" s="92"/>
      <c r="AR132" s="92"/>
      <c r="AS132" s="92"/>
      <c r="AT132" s="92"/>
      <c r="AU132" s="92"/>
      <c r="AW132" s="92"/>
      <c r="AX132" s="92"/>
      <c r="AY132" s="92"/>
      <c r="AZ132" s="92"/>
      <c r="BA132" s="92"/>
      <c r="BC132" s="92"/>
      <c r="BD132" s="92"/>
      <c r="BE132" s="92"/>
      <c r="BF132" s="92"/>
      <c r="BG132" s="92"/>
      <c r="BI132" s="92"/>
      <c r="BJ132" s="92"/>
      <c r="BK132" s="92"/>
      <c r="BL132" s="92"/>
      <c r="BM132" s="92"/>
      <c r="BO132" s="92"/>
      <c r="BP132" s="92"/>
      <c r="BQ132" s="92"/>
      <c r="BR132" s="92"/>
      <c r="BS132" s="92"/>
      <c r="BU132" s="92"/>
      <c r="BV132" s="92"/>
      <c r="BW132" s="92"/>
      <c r="BX132" s="92"/>
      <c r="BY132" s="92"/>
      <c r="CF132" s="83"/>
      <c r="DC132" s="92"/>
      <c r="DD132" s="92"/>
      <c r="DE132" s="92"/>
      <c r="DF132" s="92"/>
      <c r="DI132"/>
      <c r="DJ132"/>
      <c r="DM132" s="92"/>
      <c r="DN132" s="92"/>
      <c r="DO132" s="92"/>
      <c r="DP132" s="92"/>
    </row>
    <row r="133" spans="1:120" x14ac:dyDescent="0.2">
      <c r="A133" s="92" t="s">
        <v>1964</v>
      </c>
      <c r="B133" s="92"/>
      <c r="C133" s="92"/>
      <c r="D133" s="92">
        <f>ROUND((D126-D129),2)</f>
        <v>18450</v>
      </c>
      <c r="E133" s="92"/>
      <c r="F133" s="92"/>
      <c r="G133" s="92"/>
      <c r="H133" s="92"/>
      <c r="I133" s="92"/>
      <c r="J133" s="92"/>
      <c r="K133" s="92"/>
      <c r="M133" s="92" t="s">
        <v>1964</v>
      </c>
      <c r="N133" s="92"/>
      <c r="O133" s="92"/>
      <c r="P133" s="92">
        <f>ROUND((P126-P129),2)</f>
        <v>0</v>
      </c>
      <c r="Q133" s="92"/>
      <c r="R133" s="92"/>
      <c r="S133" s="92"/>
      <c r="T133" s="92"/>
      <c r="U133" s="92"/>
      <c r="V133" s="92"/>
      <c r="W133" s="92"/>
      <c r="Y133" s="92" t="s">
        <v>1964</v>
      </c>
      <c r="Z133" s="92"/>
      <c r="AA133" s="92"/>
      <c r="AB133" s="92">
        <f>ROUND((AB126-AB129),2)</f>
        <v>0</v>
      </c>
      <c r="AC133" s="92"/>
      <c r="AD133" s="92"/>
      <c r="AE133" s="92"/>
      <c r="AF133" s="92"/>
      <c r="AG133" s="92"/>
      <c r="AH133" s="92"/>
      <c r="AI133" s="92"/>
      <c r="AK133" s="92"/>
      <c r="AL133" s="92"/>
      <c r="AM133" s="92"/>
      <c r="AN133" s="92"/>
      <c r="AO133" s="92"/>
      <c r="AQ133" s="92"/>
      <c r="AR133" s="92"/>
      <c r="AS133" s="92"/>
      <c r="AT133" s="92"/>
      <c r="AU133" s="92"/>
      <c r="AW133" s="92"/>
      <c r="AX133" s="92"/>
      <c r="AY133" s="92"/>
      <c r="AZ133" s="92"/>
      <c r="BA133" s="92"/>
      <c r="BC133" s="92"/>
      <c r="BD133" s="92"/>
      <c r="BE133" s="92"/>
      <c r="BF133" s="92"/>
      <c r="BG133" s="92"/>
      <c r="BI133" s="92"/>
      <c r="BJ133" s="92"/>
      <c r="BK133" s="92"/>
      <c r="BL133" s="92"/>
      <c r="BM133" s="92"/>
      <c r="BO133" s="92"/>
      <c r="BP133" s="92"/>
      <c r="BQ133" s="92"/>
      <c r="BR133" s="92"/>
      <c r="BS133" s="92"/>
      <c r="BU133" s="92"/>
      <c r="BV133" s="92"/>
      <c r="BW133" s="92"/>
      <c r="BX133" s="92"/>
      <c r="BY133" s="92"/>
      <c r="CF133" s="83"/>
      <c r="DC133" s="92"/>
      <c r="DD133" s="92"/>
      <c r="DE133" s="92"/>
      <c r="DF133" s="92"/>
      <c r="DI133"/>
      <c r="DJ133"/>
      <c r="DM133" s="92"/>
      <c r="DN133" s="92"/>
      <c r="DO133" s="92"/>
      <c r="DP133" s="92"/>
    </row>
    <row r="134" spans="1:120" x14ac:dyDescent="0.2">
      <c r="A134" s="92" t="s">
        <v>1965</v>
      </c>
      <c r="B134" s="92"/>
      <c r="C134" s="92"/>
      <c r="D134" s="92">
        <f>ROUND((D133*D132),2)</f>
        <v>2214</v>
      </c>
      <c r="E134" s="92"/>
      <c r="F134" s="92"/>
      <c r="G134" s="92"/>
      <c r="H134" s="92"/>
      <c r="I134" s="92"/>
      <c r="J134" s="92"/>
      <c r="K134" s="92"/>
      <c r="M134" s="92" t="s">
        <v>1965</v>
      </c>
      <c r="N134" s="92"/>
      <c r="O134" s="92"/>
      <c r="P134" s="92">
        <f>ROUND((P133*P132),2)</f>
        <v>0</v>
      </c>
      <c r="Q134" s="92"/>
      <c r="R134" s="92"/>
      <c r="S134" s="92"/>
      <c r="T134" s="92"/>
      <c r="U134" s="92"/>
      <c r="V134" s="92"/>
      <c r="W134" s="92"/>
      <c r="Y134" s="92" t="s">
        <v>1965</v>
      </c>
      <c r="Z134" s="92"/>
      <c r="AA134" s="92"/>
      <c r="AB134" s="92">
        <f>ROUND((AB133*AB132),2)</f>
        <v>0</v>
      </c>
      <c r="AC134" s="92"/>
      <c r="AD134" s="92"/>
      <c r="AE134" s="92"/>
      <c r="AF134" s="92"/>
      <c r="AG134" s="92"/>
      <c r="AH134" s="92"/>
      <c r="AI134" s="92"/>
      <c r="AK134" s="92"/>
      <c r="AL134" s="92"/>
      <c r="AM134" s="92"/>
      <c r="AN134" s="92"/>
      <c r="AO134" s="92"/>
      <c r="AQ134" s="92"/>
      <c r="AR134" s="92"/>
      <c r="AS134" s="92"/>
      <c r="AT134" s="92"/>
      <c r="AU134" s="92"/>
      <c r="AW134" s="92"/>
      <c r="AX134" s="92"/>
      <c r="AY134" s="92"/>
      <c r="AZ134" s="92"/>
      <c r="BA134" s="92"/>
      <c r="BC134" s="92"/>
      <c r="BD134" s="92"/>
      <c r="BE134" s="92"/>
      <c r="BF134" s="92"/>
      <c r="BG134" s="92"/>
      <c r="BI134" s="92"/>
      <c r="BJ134" s="92"/>
      <c r="BK134" s="92"/>
      <c r="BL134" s="92"/>
      <c r="BM134" s="92"/>
      <c r="BO134" s="92"/>
      <c r="BP134" s="92"/>
      <c r="BQ134" s="92"/>
      <c r="BR134" s="92"/>
      <c r="BS134" s="92"/>
      <c r="BU134" s="92"/>
      <c r="BV134" s="92"/>
      <c r="BW134" s="92"/>
      <c r="BX134" s="92"/>
      <c r="BY134" s="92"/>
      <c r="CF134" s="83"/>
      <c r="DC134" s="92"/>
      <c r="DD134" s="92"/>
      <c r="DE134" s="92"/>
      <c r="DF134" s="92"/>
      <c r="DI134"/>
      <c r="DJ134"/>
      <c r="DM134" s="92"/>
      <c r="DN134" s="92"/>
      <c r="DO134" s="92"/>
      <c r="DP134" s="92"/>
    </row>
    <row r="135" spans="1:120" x14ac:dyDescent="0.2">
      <c r="A135" s="92" t="s">
        <v>1941</v>
      </c>
      <c r="B135" s="92"/>
      <c r="C135" s="92"/>
      <c r="D135" s="92">
        <f>ROUND((IF($D$126&lt;0,0,IF($B$63="S",VLOOKUP($D$126,$A$7:$E14,3,TRUE),0))),2)</f>
        <v>0</v>
      </c>
      <c r="E135" s="92"/>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c r="AL135" s="92"/>
      <c r="AM135" s="92"/>
      <c r="AN135" s="92"/>
      <c r="AO135" s="92"/>
      <c r="AQ135" s="92"/>
      <c r="AR135" s="92"/>
      <c r="AS135" s="92"/>
      <c r="AT135" s="92"/>
      <c r="AU135" s="92"/>
      <c r="AW135" s="92"/>
      <c r="AX135" s="92"/>
      <c r="AY135" s="92"/>
      <c r="AZ135" s="92"/>
      <c r="BA135" s="92"/>
      <c r="BC135" s="92"/>
      <c r="BD135" s="92"/>
      <c r="BE135" s="92"/>
      <c r="BF135" s="92"/>
      <c r="BG135" s="92"/>
      <c r="BI135" s="92"/>
      <c r="BJ135" s="92"/>
      <c r="BK135" s="92"/>
      <c r="BL135" s="92"/>
      <c r="BM135" s="92"/>
      <c r="BO135" s="92"/>
      <c r="BP135" s="92"/>
      <c r="BQ135" s="92"/>
      <c r="BR135" s="92"/>
      <c r="BS135" s="92"/>
      <c r="BU135" s="92"/>
      <c r="BV135" s="92"/>
      <c r="BW135" s="92"/>
      <c r="BX135" s="92"/>
      <c r="BY135" s="92"/>
      <c r="CF135" s="83"/>
      <c r="DC135" s="92"/>
      <c r="DD135" s="92"/>
      <c r="DE135" s="92"/>
      <c r="DF135" s="92"/>
      <c r="DI135"/>
      <c r="DJ135"/>
      <c r="DM135" s="92"/>
      <c r="DN135" s="92"/>
      <c r="DO135" s="92"/>
      <c r="DP135" s="92"/>
    </row>
    <row r="136" spans="1:120" x14ac:dyDescent="0.2">
      <c r="A136" s="92" t="s">
        <v>1942</v>
      </c>
      <c r="B136" s="92"/>
      <c r="C136" s="92"/>
      <c r="D136" s="92">
        <f>ROUND((IF($D$126&lt;0,0,IF($B$63="M",VLOOKUP($D$126,$A$21:$E$28,3,TRUE),0))),2)</f>
        <v>2055</v>
      </c>
      <c r="E136" s="92"/>
      <c r="F136" s="92"/>
      <c r="G136" s="92"/>
      <c r="H136" s="92"/>
      <c r="I136" s="92"/>
      <c r="J136" s="92"/>
      <c r="K136" s="92"/>
      <c r="M136" s="92" t="s">
        <v>1942</v>
      </c>
      <c r="N136" s="92"/>
      <c r="O136" s="92"/>
      <c r="P136" s="92">
        <f>ROUND((IF($P$126&lt;0,0,IF($N$63="M",VLOOKUP($P$126,$M$21:$Q$28,3,TRUE),0))),2)</f>
        <v>0</v>
      </c>
      <c r="Q136" s="92"/>
      <c r="R136" s="92"/>
      <c r="S136" s="92"/>
      <c r="T136" s="92"/>
      <c r="U136" s="92"/>
      <c r="V136" s="92"/>
      <c r="W136" s="92"/>
      <c r="Y136" s="92" t="s">
        <v>1942</v>
      </c>
      <c r="Z136" s="92"/>
      <c r="AA136" s="92"/>
      <c r="AB136" s="92">
        <f>ROUND((IF($AB$126&lt;0,0,IF($Z$63="M",VLOOKUP($AB$126,$Y$21:$AC$28,3,TRUE),0))),2)</f>
        <v>0</v>
      </c>
      <c r="AC136" s="92"/>
      <c r="AD136" s="92"/>
      <c r="AE136" s="92"/>
      <c r="AF136" s="92"/>
      <c r="AG136" s="92"/>
      <c r="AH136" s="92"/>
      <c r="AI136" s="92"/>
      <c r="AK136" s="92"/>
      <c r="AL136" s="92"/>
      <c r="AM136" s="92"/>
      <c r="AN136" s="92"/>
      <c r="AO136" s="92"/>
      <c r="AQ136" s="92"/>
      <c r="AR136" s="92"/>
      <c r="AS136" s="92"/>
      <c r="AT136" s="92"/>
      <c r="AU136" s="92"/>
      <c r="AW136" s="92"/>
      <c r="AX136" s="92"/>
      <c r="AY136" s="92"/>
      <c r="AZ136" s="92"/>
      <c r="BA136" s="92"/>
      <c r="BC136" s="92"/>
      <c r="BD136" s="92"/>
      <c r="BE136" s="92"/>
      <c r="BF136" s="92"/>
      <c r="BG136" s="92"/>
      <c r="BI136" s="92"/>
      <c r="BJ136" s="92"/>
      <c r="BK136" s="92"/>
      <c r="BL136" s="92"/>
      <c r="BM136" s="92"/>
      <c r="BO136" s="92"/>
      <c r="BP136" s="92"/>
      <c r="BQ136" s="92"/>
      <c r="BR136" s="92"/>
      <c r="BS136" s="92"/>
      <c r="BU136" s="92"/>
      <c r="BV136" s="92"/>
      <c r="BW136" s="92"/>
      <c r="BX136" s="92"/>
      <c r="BY136" s="92"/>
      <c r="CF136" s="83"/>
      <c r="DC136" s="92"/>
      <c r="DD136" s="92"/>
      <c r="DE136" s="92"/>
      <c r="DF136" s="92"/>
      <c r="DI136"/>
      <c r="DJ136"/>
      <c r="DM136" s="92"/>
      <c r="DN136" s="92"/>
      <c r="DO136" s="92"/>
      <c r="DP136" s="92"/>
    </row>
    <row r="137" spans="1:120" x14ac:dyDescent="0.2">
      <c r="A137" s="92" t="s">
        <v>1947</v>
      </c>
      <c r="B137" s="92"/>
      <c r="C137" s="92"/>
      <c r="D137" s="92">
        <f>ROUND((SUM(D134:D136)),2)</f>
        <v>4269</v>
      </c>
      <c r="E137" s="92"/>
      <c r="F137" s="92"/>
      <c r="G137" s="92"/>
      <c r="H137" s="92"/>
      <c r="I137" s="92"/>
      <c r="J137" s="92"/>
      <c r="K137" s="92"/>
      <c r="M137" s="92" t="s">
        <v>1947</v>
      </c>
      <c r="N137" s="92"/>
      <c r="O137" s="92"/>
      <c r="P137" s="92">
        <f>ROUND((SUM(P134:P136)),2)</f>
        <v>0</v>
      </c>
      <c r="Q137" s="92"/>
      <c r="R137" s="92"/>
      <c r="S137" s="92"/>
      <c r="T137" s="92"/>
      <c r="U137" s="92"/>
      <c r="V137" s="92"/>
      <c r="W137" s="92"/>
      <c r="Y137" s="92" t="s">
        <v>1947</v>
      </c>
      <c r="Z137" s="92"/>
      <c r="AA137" s="92"/>
      <c r="AB137" s="92">
        <f>ROUND((SUM(AB134:AB136)),2)</f>
        <v>0</v>
      </c>
      <c r="AC137" s="92"/>
      <c r="AD137" s="92"/>
      <c r="AE137" s="92"/>
      <c r="AF137" s="92"/>
      <c r="AG137" s="92"/>
      <c r="AH137" s="92"/>
      <c r="AI137" s="92"/>
      <c r="AK137" s="92"/>
      <c r="AL137" s="92"/>
      <c r="AM137" s="92"/>
      <c r="AN137" s="92"/>
      <c r="AO137" s="92"/>
      <c r="AQ137" s="92"/>
      <c r="AR137" s="92"/>
      <c r="AS137" s="92"/>
      <c r="AT137" s="92"/>
      <c r="AU137" s="92"/>
      <c r="AW137" s="92"/>
      <c r="AX137" s="92"/>
      <c r="AY137" s="92"/>
      <c r="AZ137" s="92"/>
      <c r="BA137" s="92"/>
      <c r="BC137" s="92"/>
      <c r="BD137" s="92"/>
      <c r="BE137" s="92"/>
      <c r="BF137" s="92"/>
      <c r="BG137" s="92"/>
      <c r="BI137" s="92"/>
      <c r="BJ137" s="92"/>
      <c r="BK137" s="92"/>
      <c r="BL137" s="92"/>
      <c r="BM137" s="92"/>
      <c r="BO137" s="92"/>
      <c r="BP137" s="92"/>
      <c r="BQ137" s="92"/>
      <c r="BR137" s="92"/>
      <c r="BS137" s="92"/>
      <c r="BU137" s="92"/>
      <c r="BV137" s="92"/>
      <c r="BW137" s="92"/>
      <c r="BX137" s="92"/>
      <c r="BY137" s="92"/>
      <c r="CF137" s="83"/>
      <c r="DC137" s="92"/>
      <c r="DD137" s="92"/>
      <c r="DE137" s="92"/>
      <c r="DF137" s="92"/>
      <c r="DI137"/>
      <c r="DJ137"/>
      <c r="DM137" s="92"/>
      <c r="DN137" s="92"/>
      <c r="DO137" s="92"/>
      <c r="DP137" s="92"/>
    </row>
    <row r="138" spans="1:120" x14ac:dyDescent="0.2">
      <c r="A138" s="92" t="s">
        <v>1948</v>
      </c>
      <c r="B138" s="92"/>
      <c r="C138" s="92"/>
      <c r="D138" s="92">
        <f>ROUND((D137/$C$70),2)</f>
        <v>164.19</v>
      </c>
      <c r="E138" s="92"/>
      <c r="F138" s="92"/>
      <c r="G138" s="92"/>
      <c r="H138" s="92"/>
      <c r="I138" s="92"/>
      <c r="J138" s="92"/>
      <c r="K138" s="92"/>
      <c r="M138" s="92" t="s">
        <v>1948</v>
      </c>
      <c r="N138" s="92"/>
      <c r="O138" s="92"/>
      <c r="P138" s="92">
        <f>ROUND((P137/$O$70),2)</f>
        <v>0</v>
      </c>
      <c r="Q138" s="92"/>
      <c r="R138" s="92"/>
      <c r="S138" s="92"/>
      <c r="T138" s="92"/>
      <c r="U138" s="92"/>
      <c r="V138" s="92"/>
      <c r="W138" s="92"/>
      <c r="Y138" s="92" t="s">
        <v>1948</v>
      </c>
      <c r="Z138" s="92"/>
      <c r="AA138" s="92"/>
      <c r="AB138" s="92">
        <f>ROUND((AB137/27),2)</f>
        <v>0</v>
      </c>
      <c r="AC138" s="92"/>
      <c r="AD138" s="92"/>
      <c r="AE138" s="92"/>
      <c r="AF138" s="92"/>
      <c r="AG138" s="92"/>
      <c r="AH138" s="92"/>
      <c r="AI138" s="92"/>
      <c r="AK138" s="92"/>
      <c r="AL138" s="92"/>
      <c r="AM138" s="92"/>
      <c r="AN138" s="92"/>
      <c r="AO138" s="92"/>
      <c r="AQ138" s="92"/>
      <c r="AR138" s="92"/>
      <c r="AS138" s="92"/>
      <c r="AT138" s="92"/>
      <c r="AU138" s="92"/>
      <c r="AW138" s="92"/>
      <c r="AX138" s="92"/>
      <c r="AY138" s="92"/>
      <c r="AZ138" s="92"/>
      <c r="BA138" s="92"/>
      <c r="BC138" s="92"/>
      <c r="BD138" s="92"/>
      <c r="BE138" s="92"/>
      <c r="BF138" s="92"/>
      <c r="BG138" s="92"/>
      <c r="BI138" s="92"/>
      <c r="BJ138" s="92"/>
      <c r="BK138" s="92"/>
      <c r="BL138" s="92"/>
      <c r="BM138" s="92"/>
      <c r="BO138" s="92"/>
      <c r="BP138" s="92"/>
      <c r="BQ138" s="92"/>
      <c r="BR138" s="92"/>
      <c r="BS138" s="92"/>
      <c r="BU138" s="92"/>
      <c r="BV138" s="92"/>
      <c r="BW138" s="92"/>
      <c r="BX138" s="92"/>
      <c r="BY138" s="92"/>
      <c r="CF138" s="83"/>
      <c r="DC138" s="92"/>
      <c r="DD138" s="92"/>
      <c r="DE138" s="92"/>
      <c r="DF138" s="92"/>
      <c r="DI138"/>
      <c r="DJ138"/>
      <c r="DM138" s="92"/>
      <c r="DN138" s="92"/>
      <c r="DO138" s="92"/>
      <c r="DP138" s="92"/>
    </row>
    <row r="139" spans="1:120" x14ac:dyDescent="0.2">
      <c r="A139" s="92" t="s">
        <v>1951</v>
      </c>
      <c r="B139" s="92"/>
      <c r="C139" s="92"/>
      <c r="D139" s="313">
        <f>'2022-FORM GAO-70a'!D12</f>
        <v>0</v>
      </c>
      <c r="E139" s="92"/>
      <c r="F139" s="92"/>
      <c r="G139" s="92"/>
      <c r="H139" s="92"/>
      <c r="I139" s="92"/>
      <c r="J139" s="92"/>
      <c r="K139" s="92"/>
      <c r="M139" s="92" t="s">
        <v>1951</v>
      </c>
      <c r="N139" s="92"/>
      <c r="O139" s="92"/>
      <c r="P139" s="313">
        <f>'2021-FORM GAO-70a'!D12</f>
        <v>0</v>
      </c>
      <c r="Q139" s="92"/>
      <c r="R139" s="92"/>
      <c r="S139" s="92"/>
      <c r="T139" s="92"/>
      <c r="U139" s="92"/>
      <c r="V139" s="92"/>
      <c r="W139" s="92"/>
      <c r="Y139" s="92" t="s">
        <v>1951</v>
      </c>
      <c r="Z139" s="92"/>
      <c r="AA139" s="92"/>
      <c r="AB139" s="313">
        <f>ROUND(('2020-FORM GAO-70a'!D12),2)</f>
        <v>0</v>
      </c>
      <c r="AC139" s="92"/>
      <c r="AD139" s="92"/>
      <c r="AE139" s="92"/>
      <c r="AF139" s="92"/>
      <c r="AG139" s="92"/>
      <c r="AH139" s="92"/>
      <c r="AI139" s="92"/>
      <c r="AK139" s="92"/>
      <c r="AL139" s="92"/>
      <c r="AM139" s="92"/>
      <c r="AN139" s="92"/>
      <c r="AO139" s="92"/>
      <c r="AQ139" s="92"/>
      <c r="AR139" s="92"/>
      <c r="AS139" s="92"/>
      <c r="AT139" s="92"/>
      <c r="AU139" s="92"/>
      <c r="AW139" s="92"/>
      <c r="AX139" s="92"/>
      <c r="AY139" s="92"/>
      <c r="AZ139" s="92"/>
      <c r="BA139" s="92"/>
      <c r="BC139" s="92"/>
      <c r="BD139" s="92"/>
      <c r="BE139" s="92"/>
      <c r="BF139" s="92"/>
      <c r="BG139" s="92"/>
      <c r="BI139" s="92"/>
      <c r="BJ139" s="92"/>
      <c r="BK139" s="92"/>
      <c r="BL139" s="92"/>
      <c r="BM139" s="92"/>
      <c r="BO139" s="92"/>
      <c r="BP139" s="92"/>
      <c r="BQ139" s="92"/>
      <c r="BR139" s="92"/>
      <c r="BS139" s="92"/>
      <c r="BU139" s="92"/>
      <c r="BV139" s="92"/>
      <c r="BW139" s="92"/>
      <c r="BX139" s="92"/>
      <c r="BY139" s="92"/>
      <c r="CF139" s="83"/>
      <c r="DC139" s="92"/>
      <c r="DD139" s="92"/>
      <c r="DE139" s="92"/>
      <c r="DF139" s="92"/>
      <c r="DI139"/>
      <c r="DJ139"/>
      <c r="DM139" s="92"/>
      <c r="DN139" s="92"/>
      <c r="DO139" s="92"/>
      <c r="DP139" s="92"/>
    </row>
    <row r="140" spans="1:120" x14ac:dyDescent="0.2">
      <c r="A140" s="328" t="s">
        <v>1966</v>
      </c>
      <c r="B140" s="92"/>
      <c r="C140" s="92"/>
      <c r="D140" s="328">
        <f>ROUND((SUM(D138:D139)),2)</f>
        <v>164.19</v>
      </c>
      <c r="E140" s="92"/>
      <c r="F140" s="92"/>
      <c r="G140" s="92"/>
      <c r="H140" s="92"/>
      <c r="I140" s="92"/>
      <c r="J140" s="92"/>
      <c r="K140" s="92"/>
      <c r="M140" s="328" t="s">
        <v>1966</v>
      </c>
      <c r="N140" s="92"/>
      <c r="O140" s="92"/>
      <c r="P140" s="328">
        <f>ROUND((SUM(P138:P139)),2)</f>
        <v>0</v>
      </c>
      <c r="Q140" s="92"/>
      <c r="R140" s="92"/>
      <c r="S140" s="92"/>
      <c r="T140" s="92"/>
      <c r="U140" s="92"/>
      <c r="V140" s="92"/>
      <c r="W140" s="92"/>
      <c r="Y140" s="328" t="s">
        <v>1966</v>
      </c>
      <c r="Z140" s="92"/>
      <c r="AA140" s="92"/>
      <c r="AB140" s="328">
        <f>ROUND((SUM(AB138:AB139)),2)</f>
        <v>0</v>
      </c>
      <c r="AC140" s="92"/>
      <c r="AD140" s="92"/>
      <c r="AE140" s="92"/>
      <c r="AF140" s="92"/>
      <c r="AG140" s="92"/>
      <c r="AH140" s="92"/>
      <c r="AI140" s="92"/>
      <c r="AK140" s="92"/>
      <c r="AL140" s="92"/>
      <c r="AM140" s="92"/>
      <c r="AN140" s="92"/>
      <c r="AO140" s="92"/>
      <c r="AQ140" s="92"/>
      <c r="AR140" s="92"/>
      <c r="AS140" s="92"/>
      <c r="AT140" s="92"/>
      <c r="AU140" s="92"/>
      <c r="AW140" s="92"/>
      <c r="AX140" s="92"/>
      <c r="AY140" s="92"/>
      <c r="AZ140" s="92"/>
      <c r="BA140" s="92"/>
      <c r="BC140" s="92"/>
      <c r="BD140" s="92"/>
      <c r="BE140" s="92"/>
      <c r="BF140" s="92"/>
      <c r="BG140" s="92"/>
      <c r="BI140" s="92"/>
      <c r="BJ140" s="92"/>
      <c r="BK140" s="92"/>
      <c r="BL140" s="92"/>
      <c r="BM140" s="92"/>
      <c r="BO140" s="92"/>
      <c r="BP140" s="92"/>
      <c r="BQ140" s="92"/>
      <c r="BR140" s="92"/>
      <c r="BS140" s="92"/>
      <c r="BU140" s="92"/>
      <c r="BV140" s="92"/>
      <c r="BW140" s="92"/>
      <c r="BX140" s="92"/>
      <c r="BY140" s="92"/>
      <c r="CF140" s="83"/>
      <c r="DC140" s="92"/>
      <c r="DD140" s="92"/>
      <c r="DE140" s="92"/>
      <c r="DF140" s="92"/>
      <c r="DI140"/>
      <c r="DJ140"/>
      <c r="DM140" s="92"/>
      <c r="DN140" s="92"/>
      <c r="DO140" s="92"/>
      <c r="DP140" s="92"/>
    </row>
    <row r="141" spans="1:120" x14ac:dyDescent="0.2">
      <c r="A141" s="307" t="s">
        <v>1972</v>
      </c>
      <c r="B141" s="92"/>
      <c r="C141" s="92"/>
      <c r="D141" s="92">
        <f>ROUND((IF($B$64="Y",0,IF($B$66&gt;=2020,$D$102,0))),2)</f>
        <v>104.65</v>
      </c>
      <c r="E141" s="92"/>
      <c r="F141" s="92"/>
      <c r="G141" s="92"/>
      <c r="H141" s="92"/>
      <c r="I141" s="92"/>
      <c r="J141" s="92"/>
      <c r="K141" s="92"/>
      <c r="M141" s="307" t="s">
        <v>1972</v>
      </c>
      <c r="N141" s="92"/>
      <c r="O141" s="92"/>
      <c r="P141" s="92">
        <f>ROUND((IF($N$64="Y",0,IF($N$66&gt;=2020,$P$102,0))),2)</f>
        <v>0</v>
      </c>
      <c r="Q141" s="92"/>
      <c r="R141" s="92"/>
      <c r="S141" s="92"/>
      <c r="T141" s="92"/>
      <c r="U141" s="92"/>
      <c r="V141" s="92"/>
      <c r="W141" s="92"/>
      <c r="Y141" s="307" t="s">
        <v>1972</v>
      </c>
      <c r="Z141" s="92"/>
      <c r="AA141" s="92"/>
      <c r="AB141" s="92">
        <f>ROUND((IF($Z$64="Y",0,IF($Z$66&gt;=2020,$AB$102,0))),2)</f>
        <v>0</v>
      </c>
      <c r="AC141" s="92"/>
      <c r="AD141" s="92"/>
      <c r="AE141" s="92"/>
      <c r="AF141" s="92"/>
      <c r="AG141" s="92"/>
      <c r="AH141" s="92"/>
      <c r="AI141" s="92"/>
      <c r="AK141" s="92"/>
      <c r="AL141" s="92"/>
      <c r="AM141" s="92"/>
      <c r="AN141" s="92"/>
      <c r="AO141" s="92"/>
      <c r="AQ141" s="92"/>
      <c r="AR141" s="92"/>
      <c r="AS141" s="92"/>
      <c r="AT141" s="92"/>
      <c r="AU141" s="92"/>
      <c r="AW141" s="92"/>
      <c r="AX141" s="92"/>
      <c r="AY141" s="92"/>
      <c r="AZ141" s="92"/>
      <c r="BA141" s="92"/>
      <c r="BC141" s="92"/>
      <c r="BD141" s="92"/>
      <c r="BE141" s="92"/>
      <c r="BF141" s="92"/>
      <c r="BG141" s="92"/>
      <c r="BI141" s="92"/>
      <c r="BJ141" s="92"/>
      <c r="BK141" s="92"/>
      <c r="BL141" s="92"/>
      <c r="BM141" s="92"/>
      <c r="BO141" s="92"/>
      <c r="BP141" s="92"/>
      <c r="BQ141" s="92"/>
      <c r="BR141" s="92"/>
      <c r="BS141" s="92"/>
      <c r="BU141" s="92"/>
      <c r="BV141" s="92"/>
      <c r="BW141" s="92"/>
      <c r="BX141" s="92"/>
      <c r="BY141" s="92"/>
      <c r="CF141" s="83"/>
      <c r="DC141" s="92"/>
      <c r="DD141" s="92"/>
      <c r="DE141" s="92"/>
      <c r="DF141" s="92"/>
      <c r="DI141"/>
      <c r="DJ141"/>
      <c r="DM141" s="92"/>
      <c r="DN141" s="92"/>
      <c r="DO141" s="92"/>
      <c r="DP141" s="92"/>
    </row>
    <row r="142" spans="1:120" x14ac:dyDescent="0.2">
      <c r="A142" s="307" t="s">
        <v>1971</v>
      </c>
      <c r="B142" s="92"/>
      <c r="C142" s="92"/>
      <c r="D142" s="92">
        <f>ROUND((IF($B$66&lt;2020,0,IF($B$64="Y",$D$124,0))),2)</f>
        <v>0</v>
      </c>
      <c r="E142" s="92"/>
      <c r="F142" s="92"/>
      <c r="G142" s="92"/>
      <c r="H142" s="92"/>
      <c r="I142" s="92"/>
      <c r="J142" s="92"/>
      <c r="K142" s="92"/>
      <c r="M142" s="307" t="s">
        <v>1971</v>
      </c>
      <c r="N142" s="92"/>
      <c r="O142" s="92"/>
      <c r="P142" s="92">
        <f>ROUND((IF($N$66&lt;2020,0,IF($N$64="Y",$P$124,0))),2)</f>
        <v>0</v>
      </c>
      <c r="Q142" s="92"/>
      <c r="R142" s="92"/>
      <c r="S142" s="92"/>
      <c r="T142" s="92"/>
      <c r="U142" s="92"/>
      <c r="V142" s="92"/>
      <c r="W142" s="92"/>
      <c r="Y142" s="307" t="s">
        <v>1971</v>
      </c>
      <c r="Z142" s="92"/>
      <c r="AA142" s="92"/>
      <c r="AB142" s="92">
        <f>ROUND((IF($Z$66&lt;2020,0,IF($Z$64="Y",$AB$124,0))),2)</f>
        <v>0</v>
      </c>
      <c r="AC142" s="92"/>
      <c r="AD142" s="92"/>
      <c r="AE142" s="92"/>
      <c r="AF142" s="92"/>
      <c r="AG142" s="92"/>
      <c r="AH142" s="92"/>
      <c r="AI142" s="92"/>
      <c r="AK142" s="92"/>
      <c r="AL142" s="92"/>
      <c r="AM142" s="92"/>
      <c r="AN142" s="92"/>
      <c r="AO142" s="92"/>
      <c r="AQ142" s="92"/>
      <c r="AR142" s="92"/>
      <c r="AS142" s="92"/>
      <c r="AT142" s="92"/>
      <c r="AU142" s="92"/>
      <c r="AW142" s="92"/>
      <c r="AX142" s="92"/>
      <c r="AY142" s="92"/>
      <c r="AZ142" s="92"/>
      <c r="BA142" s="92"/>
      <c r="BC142" s="92"/>
      <c r="BD142" s="92"/>
      <c r="BE142" s="92"/>
      <c r="BF142" s="92"/>
      <c r="BG142" s="92"/>
      <c r="BI142" s="92"/>
      <c r="BJ142" s="92"/>
      <c r="BK142" s="92"/>
      <c r="BL142" s="92"/>
      <c r="BM142" s="92"/>
      <c r="BO142" s="92"/>
      <c r="BP142" s="92"/>
      <c r="BQ142" s="92"/>
      <c r="BR142" s="92"/>
      <c r="BS142" s="92"/>
      <c r="BU142" s="92"/>
      <c r="BV142" s="92"/>
      <c r="BW142" s="92"/>
      <c r="BX142" s="92"/>
      <c r="BY142" s="92"/>
      <c r="CF142" s="83"/>
      <c r="DC142" s="92"/>
      <c r="DD142" s="92"/>
      <c r="DE142" s="92"/>
      <c r="DF142" s="92"/>
      <c r="DI142"/>
      <c r="DJ142"/>
      <c r="DM142" s="92"/>
      <c r="DN142" s="92"/>
      <c r="DO142" s="92"/>
      <c r="DP142" s="92"/>
    </row>
    <row r="143" spans="1:120" x14ac:dyDescent="0.2">
      <c r="A143" s="307" t="s">
        <v>1970</v>
      </c>
      <c r="B143" s="92"/>
      <c r="C143" s="92"/>
      <c r="D143" s="92">
        <f>ROUND((IF($B66=" ",0,IF($B$66&lt;2020,$D$140,0))),2)</f>
        <v>0</v>
      </c>
      <c r="E143" s="92"/>
      <c r="F143" s="92"/>
      <c r="G143" s="92"/>
      <c r="H143" s="92"/>
      <c r="I143" s="92"/>
      <c r="J143" s="92"/>
      <c r="K143" s="92"/>
      <c r="M143" s="307" t="s">
        <v>1970</v>
      </c>
      <c r="N143" s="92"/>
      <c r="O143" s="92"/>
      <c r="P143" s="92">
        <f>ROUND((IF($N66=" ",0,IF($N$66&lt;2020,$P$140,0))),2)</f>
        <v>0</v>
      </c>
      <c r="Q143" s="92"/>
      <c r="R143" s="92"/>
      <c r="S143" s="92"/>
      <c r="T143" s="92"/>
      <c r="U143" s="92"/>
      <c r="V143" s="92"/>
      <c r="W143" s="92"/>
      <c r="Y143" s="307" t="s">
        <v>1970</v>
      </c>
      <c r="Z143" s="92"/>
      <c r="AA143" s="92"/>
      <c r="AB143" s="92">
        <f>ROUND((IF($Z$66=" ",0,IF($Z$66&lt;2020,$AB$140,0))),2)</f>
        <v>0</v>
      </c>
      <c r="AC143" s="92"/>
      <c r="AD143" s="92"/>
      <c r="AE143" s="92"/>
      <c r="AF143" s="92"/>
      <c r="AG143" s="92"/>
      <c r="AH143" s="92"/>
      <c r="AI143" s="92"/>
      <c r="AK143" s="92"/>
      <c r="AL143" s="92"/>
      <c r="AM143" s="92"/>
      <c r="AN143" s="92"/>
      <c r="AO143" s="92"/>
      <c r="AQ143" s="92"/>
      <c r="AR143" s="92"/>
      <c r="AS143" s="92"/>
      <c r="AT143" s="92"/>
      <c r="AU143" s="92"/>
      <c r="AW143" s="92"/>
      <c r="AX143" s="92"/>
      <c r="AY143" s="92"/>
      <c r="AZ143" s="92"/>
      <c r="BA143" s="92"/>
      <c r="BC143" s="92"/>
      <c r="BD143" s="92"/>
      <c r="BE143" s="92"/>
      <c r="BF143" s="92"/>
      <c r="BG143" s="92"/>
      <c r="BI143" s="92"/>
      <c r="BJ143" s="92"/>
      <c r="BK143" s="92"/>
      <c r="BL143" s="92"/>
      <c r="BM143" s="92"/>
      <c r="BO143" s="92"/>
      <c r="BP143" s="92"/>
      <c r="BQ143" s="92"/>
      <c r="BR143" s="92"/>
      <c r="BS143" s="92"/>
      <c r="BU143" s="92"/>
      <c r="BV143" s="92"/>
      <c r="BW143" s="92"/>
      <c r="BX143" s="92"/>
      <c r="BY143" s="92"/>
      <c r="CF143" s="83"/>
      <c r="DC143" s="92"/>
      <c r="DD143" s="92"/>
      <c r="DE143" s="92"/>
      <c r="DF143" s="92"/>
      <c r="DI143"/>
      <c r="DJ143"/>
      <c r="DM143" s="92"/>
      <c r="DN143" s="92"/>
      <c r="DO143" s="92"/>
      <c r="DP143" s="92"/>
    </row>
    <row r="144" spans="1:120" x14ac:dyDescent="0.2">
      <c r="A144" s="329" t="s">
        <v>5</v>
      </c>
      <c r="B144" s="302"/>
      <c r="C144" s="302"/>
      <c r="D144" s="302">
        <f>ROUND((IF($B$63="E",0,SUM($D$141:$D$143))),2)</f>
        <v>104.65</v>
      </c>
      <c r="E144" s="92"/>
      <c r="F144" s="92"/>
      <c r="G144" s="92"/>
      <c r="H144" s="92"/>
      <c r="I144" s="92"/>
      <c r="J144" s="92"/>
      <c r="K144" s="92"/>
      <c r="M144" s="329" t="s">
        <v>5</v>
      </c>
      <c r="N144" s="302"/>
      <c r="O144" s="302"/>
      <c r="P144" s="302">
        <f>ROUND((IF($N$63="E",0,SUM($P$141:$P$143))),2)</f>
        <v>0</v>
      </c>
      <c r="Q144" s="92"/>
      <c r="R144" s="92"/>
      <c r="S144" s="92"/>
      <c r="T144" s="92"/>
      <c r="U144" s="92"/>
      <c r="V144" s="92"/>
      <c r="W144" s="92"/>
      <c r="Y144" s="329" t="s">
        <v>5</v>
      </c>
      <c r="Z144" s="302"/>
      <c r="AA144" s="302"/>
      <c r="AB144" s="302">
        <f>ROUND((IF($Z$63="E",0,SUM($AB$141:$AB$143))),2)</f>
        <v>0</v>
      </c>
      <c r="AC144" s="92"/>
      <c r="AD144" s="92"/>
      <c r="AE144" s="92"/>
      <c r="AF144" s="92"/>
      <c r="AG144" s="92"/>
      <c r="AH144" s="92"/>
      <c r="AI144" s="92"/>
      <c r="AK144" s="92"/>
      <c r="AL144" s="92"/>
      <c r="AM144" s="92"/>
      <c r="AN144" s="92"/>
      <c r="AO144" s="92"/>
      <c r="AQ144" s="92"/>
      <c r="AR144" s="92"/>
      <c r="AS144" s="92"/>
      <c r="AT144" s="92"/>
      <c r="AU144" s="92"/>
      <c r="AW144" s="92"/>
      <c r="AX144" s="92"/>
      <c r="AY144" s="92"/>
      <c r="AZ144" s="92"/>
      <c r="BA144" s="92"/>
      <c r="BC144" s="92"/>
      <c r="BD144" s="92"/>
      <c r="BE144" s="92"/>
      <c r="BF144" s="92"/>
      <c r="BG144" s="92"/>
      <c r="BI144" s="92"/>
      <c r="BJ144" s="92"/>
      <c r="BK144" s="92"/>
      <c r="BL144" s="92"/>
      <c r="BM144" s="92"/>
      <c r="BO144" s="92"/>
      <c r="BP144" s="92"/>
      <c r="BQ144" s="92"/>
      <c r="BR144" s="92"/>
      <c r="BS144" s="92"/>
      <c r="BU144" s="92"/>
      <c r="BV144" s="92"/>
      <c r="BW144" s="92"/>
      <c r="BX144" s="92"/>
      <c r="BY144" s="92"/>
      <c r="CF144" s="83"/>
      <c r="DC144" s="92"/>
      <c r="DD144" s="92"/>
      <c r="DE144" s="92"/>
      <c r="DF144" s="92"/>
      <c r="DI144"/>
      <c r="DJ144"/>
      <c r="DM144" s="92"/>
      <c r="DN144" s="92"/>
      <c r="DO144" s="92"/>
      <c r="DP144" s="92"/>
    </row>
    <row r="145" spans="1:120"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92"/>
      <c r="AL145" s="92"/>
      <c r="AM145" s="92"/>
      <c r="AN145" s="92"/>
      <c r="AO145" s="92"/>
      <c r="AQ145" s="92"/>
      <c r="AR145" s="92"/>
      <c r="AS145" s="92"/>
      <c r="AT145" s="92"/>
      <c r="AU145" s="92"/>
      <c r="AW145" s="92"/>
      <c r="AX145" s="92"/>
      <c r="AY145" s="92"/>
      <c r="AZ145" s="92"/>
      <c r="BA145" s="92"/>
      <c r="BC145" s="92"/>
      <c r="BD145" s="92"/>
      <c r="BE145" s="92"/>
      <c r="BF145" s="92"/>
      <c r="BG145" s="92"/>
      <c r="BI145" s="92"/>
      <c r="BJ145" s="92"/>
      <c r="BK145" s="92"/>
      <c r="BL145" s="92"/>
      <c r="BM145" s="92"/>
      <c r="BO145" s="92"/>
      <c r="BP145" s="92"/>
      <c r="BQ145" s="92"/>
      <c r="BR145" s="92"/>
      <c r="BS145" s="92"/>
      <c r="BU145" s="92"/>
      <c r="BV145" s="92"/>
      <c r="BW145" s="92"/>
      <c r="BX145" s="92"/>
      <c r="BY145" s="92"/>
      <c r="CF145" s="83"/>
      <c r="DC145" s="92"/>
      <c r="DD145" s="92"/>
      <c r="DE145" s="92"/>
      <c r="DF145" s="92"/>
      <c r="DI145"/>
      <c r="DJ145"/>
      <c r="DM145" s="92"/>
      <c r="DN145" s="92"/>
      <c r="DO145" s="92"/>
      <c r="DP145" s="92"/>
    </row>
    <row r="146" spans="1:120"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Q146" s="92"/>
      <c r="AR146" s="92"/>
      <c r="AS146" s="92"/>
      <c r="AT146" s="92"/>
      <c r="AU146" s="92"/>
      <c r="AW146" s="92"/>
      <c r="AX146" s="92"/>
      <c r="AY146" s="92"/>
      <c r="AZ146" s="92"/>
      <c r="BA146" s="92"/>
      <c r="BC146" s="92"/>
      <c r="BD146" s="92"/>
      <c r="BE146" s="92"/>
      <c r="BF146" s="92"/>
      <c r="BG146" s="92"/>
      <c r="BI146" s="92"/>
      <c r="BJ146" s="92"/>
      <c r="BK146" s="92"/>
      <c r="BL146" s="92"/>
      <c r="BM146" s="92"/>
      <c r="BO146" s="92"/>
      <c r="BP146" s="92"/>
      <c r="BQ146" s="92"/>
      <c r="BR146" s="92"/>
      <c r="BS146" s="92"/>
      <c r="BU146" s="92"/>
      <c r="BV146" s="92"/>
      <c r="BW146" s="92"/>
      <c r="BX146" s="92"/>
      <c r="BY146" s="92"/>
      <c r="CF146" s="83"/>
      <c r="DC146" s="92"/>
      <c r="DD146" s="92"/>
      <c r="DE146" s="92"/>
      <c r="DF146" s="92"/>
      <c r="DI146"/>
      <c r="DJ146"/>
      <c r="DM146" s="92"/>
      <c r="DN146" s="92"/>
      <c r="DO146" s="92"/>
      <c r="DP146" s="92"/>
    </row>
    <row r="147" spans="1:120"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Q147" s="92"/>
      <c r="AR147" s="92"/>
      <c r="AS147" s="92"/>
      <c r="AT147" s="92"/>
      <c r="AU147" s="92"/>
      <c r="AW147" s="92"/>
      <c r="AX147" s="92"/>
      <c r="AY147" s="92"/>
      <c r="AZ147" s="92"/>
      <c r="BA147" s="92"/>
      <c r="BC147" s="92"/>
      <c r="BD147" s="92"/>
      <c r="BE147" s="92"/>
      <c r="BF147" s="92"/>
      <c r="BG147" s="92"/>
      <c r="BI147" s="92"/>
      <c r="BJ147" s="92"/>
      <c r="BK147" s="92"/>
      <c r="BL147" s="92"/>
      <c r="BM147" s="92"/>
      <c r="BO147" s="92"/>
      <c r="BP147" s="92"/>
      <c r="BQ147" s="92"/>
      <c r="BR147" s="92"/>
      <c r="BS147" s="92"/>
      <c r="BU147" s="92"/>
      <c r="BV147" s="92"/>
      <c r="BW147" s="92"/>
      <c r="BX147" s="92"/>
      <c r="BY147" s="92"/>
      <c r="CF147" s="83"/>
      <c r="DC147" s="92"/>
      <c r="DD147" s="92"/>
      <c r="DE147" s="92"/>
      <c r="DF147" s="92"/>
      <c r="DI147"/>
      <c r="DJ147"/>
      <c r="DM147" s="92"/>
      <c r="DN147" s="92"/>
      <c r="DO147" s="92"/>
      <c r="DP147" s="92"/>
    </row>
    <row r="148" spans="1:120"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Q148" s="92"/>
      <c r="AR148" s="92"/>
      <c r="AS148" s="92"/>
      <c r="AT148" s="92"/>
      <c r="AU148" s="92"/>
      <c r="AW148" s="92"/>
      <c r="AX148" s="92"/>
      <c r="AY148" s="92"/>
      <c r="AZ148" s="92"/>
      <c r="BA148" s="92"/>
      <c r="BC148" s="92"/>
      <c r="BD148" s="92"/>
      <c r="BE148" s="92"/>
      <c r="BF148" s="92"/>
      <c r="BG148" s="92"/>
      <c r="BI148" s="92"/>
      <c r="BJ148" s="92"/>
      <c r="BK148" s="92"/>
      <c r="BL148" s="92"/>
      <c r="BM148" s="92"/>
      <c r="BO148" s="92"/>
      <c r="BP148" s="92"/>
      <c r="BQ148" s="92"/>
      <c r="BR148" s="92"/>
      <c r="BS148" s="92"/>
      <c r="BU148" s="92"/>
      <c r="BV148" s="92"/>
      <c r="BW148" s="92"/>
      <c r="BX148" s="92"/>
      <c r="BY148" s="92"/>
      <c r="CF148" s="83"/>
      <c r="DC148" s="92"/>
      <c r="DD148" s="92"/>
      <c r="DE148" s="92"/>
      <c r="DF148" s="92"/>
      <c r="DI148"/>
      <c r="DJ148"/>
      <c r="DM148" s="92"/>
      <c r="DN148" s="92"/>
      <c r="DO148" s="92"/>
      <c r="DP148" s="92"/>
    </row>
    <row r="149" spans="1:120"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Q149" s="92"/>
      <c r="AR149" s="92"/>
      <c r="AS149" s="92"/>
      <c r="AT149" s="92"/>
      <c r="AU149" s="92"/>
      <c r="AW149" s="92"/>
      <c r="AX149" s="92"/>
      <c r="AY149" s="92"/>
      <c r="AZ149" s="92"/>
      <c r="BA149" s="92"/>
      <c r="BC149" s="92"/>
      <c r="BD149" s="92"/>
      <c r="BE149" s="92"/>
      <c r="BF149" s="92"/>
      <c r="BG149" s="92"/>
      <c r="BI149" s="92"/>
      <c r="BJ149" s="92"/>
      <c r="BK149" s="92"/>
      <c r="BL149" s="92"/>
      <c r="BM149" s="92"/>
      <c r="BO149" s="92"/>
      <c r="BP149" s="92"/>
      <c r="BQ149" s="92"/>
      <c r="BR149" s="92"/>
      <c r="BS149" s="92"/>
      <c r="BU149" s="92"/>
      <c r="BV149" s="92"/>
      <c r="BW149" s="92"/>
      <c r="BX149" s="92"/>
      <c r="BY149" s="92"/>
      <c r="CF149" s="83"/>
      <c r="DC149" s="92"/>
      <c r="DD149" s="92"/>
      <c r="DE149" s="92"/>
      <c r="DF149" s="92"/>
      <c r="DI149"/>
      <c r="DJ149"/>
      <c r="DM149" s="92"/>
      <c r="DN149" s="92"/>
      <c r="DO149" s="92"/>
      <c r="DP149" s="92"/>
    </row>
    <row r="150" spans="1:120"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Q150" s="92"/>
      <c r="AR150" s="92"/>
      <c r="AS150" s="92"/>
      <c r="AT150" s="92"/>
      <c r="AU150" s="92"/>
      <c r="AW150" s="92"/>
      <c r="AX150" s="92"/>
      <c r="AY150" s="92"/>
      <c r="AZ150" s="92"/>
      <c r="BA150" s="92"/>
      <c r="BC150" s="92"/>
      <c r="BD150" s="92"/>
      <c r="BE150" s="92"/>
      <c r="BF150" s="92"/>
      <c r="BG150" s="92"/>
      <c r="BI150" s="92"/>
      <c r="BJ150" s="92"/>
      <c r="BK150" s="92"/>
      <c r="BL150" s="92"/>
      <c r="BM150" s="92"/>
      <c r="BO150" s="92"/>
      <c r="BP150" s="92"/>
      <c r="BQ150" s="92"/>
      <c r="BR150" s="92"/>
      <c r="BS150" s="92"/>
      <c r="BU150" s="92"/>
      <c r="BV150" s="92"/>
      <c r="BW150" s="92"/>
      <c r="BX150" s="92"/>
      <c r="BY150" s="92"/>
      <c r="CF150" s="83"/>
      <c r="DC150" s="92"/>
      <c r="DD150" s="92"/>
      <c r="DE150" s="92"/>
      <c r="DF150" s="92"/>
      <c r="DI150"/>
      <c r="DJ150"/>
      <c r="DM150" s="92"/>
      <c r="DN150" s="92"/>
      <c r="DO150" s="92"/>
      <c r="DP150" s="92"/>
    </row>
    <row r="151" spans="1:120" x14ac:dyDescent="0.2">
      <c r="A151" s="92"/>
      <c r="B151" s="92"/>
      <c r="C151" s="92"/>
      <c r="D151" s="92" t="e">
        <f>IF(D78&lt;0,0,IF($Z$63="S",VLOOKUP($AB$78,$Y$7:$AC$14,5,TRUE),VLOOKUP($AB$78,$Y$21:$AC$28,5,TRUE)))</f>
        <v>#N/A</v>
      </c>
      <c r="E151" s="92"/>
      <c r="F151" s="92"/>
      <c r="G151" s="92"/>
      <c r="H151" s="92"/>
      <c r="I151" s="92"/>
      <c r="J151" s="92"/>
      <c r="K151" s="92"/>
      <c r="M151" s="92"/>
      <c r="N151" s="92"/>
      <c r="O151" s="92"/>
      <c r="P151" s="92">
        <f>IF(P78&lt;0,0,IF($Z$63="S",VLOOKUP($AB$78,$Y$7:$AC$14,5,TRUE),VLOOKUP($AB$78,$Y$21:$AC$28,5,TRUE)))</f>
        <v>0</v>
      </c>
      <c r="Q151" s="92"/>
      <c r="R151" s="92"/>
      <c r="S151" s="92"/>
      <c r="T151" s="92"/>
      <c r="U151" s="92"/>
      <c r="V151" s="92"/>
      <c r="W151" s="92"/>
      <c r="Y151" s="92"/>
      <c r="Z151" s="92"/>
      <c r="AA151" s="92"/>
      <c r="AB151" s="92">
        <f>IF(AB78&lt;0,0,IF($Z$63="S",VLOOKUP($AB$78,$Y$7:$AC$14,5,TRUE),VLOOKUP($AB$78,$Y$21:$AC$28,5,TRUE)))</f>
        <v>0</v>
      </c>
      <c r="AC151" s="92"/>
      <c r="AD151" s="92"/>
      <c r="AE151" s="92"/>
      <c r="AF151" s="92"/>
      <c r="AG151" s="92"/>
      <c r="AH151" s="92"/>
      <c r="AI151" s="92"/>
      <c r="AK151" s="92"/>
      <c r="AL151" s="92"/>
      <c r="AM151" s="92"/>
      <c r="AN151" s="92"/>
      <c r="AO151" s="92"/>
      <c r="AQ151" s="92"/>
      <c r="AR151" s="92"/>
      <c r="AS151" s="92"/>
      <c r="AT151" s="92"/>
      <c r="AU151" s="92"/>
      <c r="AW151" s="92"/>
      <c r="AX151" s="92"/>
      <c r="AY151" s="92"/>
      <c r="AZ151" s="92"/>
      <c r="BA151" s="92"/>
      <c r="BC151" s="92"/>
      <c r="BD151" s="92"/>
      <c r="BE151" s="92"/>
      <c r="BF151" s="92"/>
      <c r="BG151" s="92"/>
      <c r="BI151" s="92"/>
      <c r="BJ151" s="92"/>
      <c r="BK151" s="92"/>
      <c r="BL151" s="92"/>
      <c r="BM151" s="92"/>
      <c r="BO151" s="92"/>
      <c r="BP151" s="92"/>
      <c r="BQ151" s="92"/>
      <c r="BR151" s="92"/>
      <c r="BS151" s="92"/>
      <c r="BU151" s="92"/>
      <c r="BV151" s="92"/>
      <c r="BW151" s="92"/>
      <c r="BX151" s="92"/>
      <c r="BY151" s="92"/>
      <c r="CF151" s="83"/>
      <c r="DC151" s="92"/>
      <c r="DD151" s="92"/>
      <c r="DE151" s="92"/>
      <c r="DF151" s="92"/>
      <c r="DI151"/>
      <c r="DJ151"/>
      <c r="DM151" s="92"/>
      <c r="DN151" s="92"/>
      <c r="DO151" s="92"/>
      <c r="DP151" s="92"/>
    </row>
    <row r="152" spans="1:120"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Q152" s="92"/>
      <c r="AR152" s="92"/>
      <c r="AS152" s="92"/>
      <c r="AT152" s="92"/>
      <c r="AU152" s="92"/>
      <c r="AW152" s="92"/>
      <c r="AX152" s="92"/>
      <c r="AY152" s="92"/>
      <c r="AZ152" s="92"/>
      <c r="BA152" s="92"/>
      <c r="BC152" s="92"/>
      <c r="BD152" s="92"/>
      <c r="BE152" s="92"/>
      <c r="BF152" s="92"/>
      <c r="BG152" s="92"/>
      <c r="BI152" s="92"/>
      <c r="BJ152" s="92"/>
      <c r="BK152" s="92"/>
      <c r="BL152" s="92"/>
      <c r="BM152" s="92"/>
      <c r="BO152" s="92"/>
      <c r="BP152" s="92"/>
      <c r="BQ152" s="92"/>
      <c r="BR152" s="92"/>
      <c r="BS152" s="92"/>
      <c r="BU152" s="92"/>
      <c r="BV152" s="92"/>
      <c r="BW152" s="92"/>
      <c r="BX152" s="92"/>
      <c r="BY152" s="92"/>
      <c r="CF152" s="83"/>
      <c r="DC152" s="92"/>
      <c r="DD152" s="92"/>
      <c r="DE152" s="92"/>
      <c r="DF152" s="92"/>
      <c r="DI152"/>
      <c r="DJ152"/>
      <c r="DM152" s="92"/>
      <c r="DN152" s="92"/>
      <c r="DO152" s="92"/>
      <c r="DP152" s="92"/>
    </row>
    <row r="153" spans="1:120"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Q153" s="92"/>
      <c r="AR153" s="92"/>
      <c r="AS153" s="92"/>
      <c r="AT153" s="92"/>
      <c r="AU153" s="92"/>
      <c r="AW153" s="92"/>
      <c r="AX153" s="92"/>
      <c r="AY153" s="92"/>
      <c r="AZ153" s="92"/>
      <c r="BA153" s="92"/>
      <c r="BC153" s="92"/>
      <c r="BD153" s="92"/>
      <c r="BE153" s="92"/>
      <c r="BF153" s="92"/>
      <c r="BG153" s="92"/>
      <c r="BI153" s="92"/>
      <c r="BJ153" s="92"/>
      <c r="BK153" s="92"/>
      <c r="BL153" s="92"/>
      <c r="BM153" s="92"/>
      <c r="BO153" s="92"/>
      <c r="BP153" s="92"/>
      <c r="BQ153" s="92"/>
      <c r="BR153" s="92"/>
      <c r="BS153" s="92"/>
      <c r="BU153" s="92"/>
      <c r="BV153" s="92"/>
      <c r="BW153" s="92"/>
      <c r="BX153" s="92"/>
      <c r="BY153" s="92"/>
      <c r="CF153" s="83"/>
      <c r="DC153" s="92"/>
      <c r="DD153" s="92"/>
      <c r="DE153" s="92"/>
      <c r="DF153" s="92"/>
      <c r="DI153"/>
      <c r="DJ153"/>
      <c r="DM153" s="92"/>
      <c r="DN153" s="92"/>
      <c r="DO153" s="92"/>
      <c r="DP153" s="92"/>
    </row>
    <row r="154" spans="1:120"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Q154" s="92"/>
      <c r="AR154" s="92"/>
      <c r="AS154" s="92"/>
      <c r="AT154" s="92"/>
      <c r="AU154" s="92"/>
      <c r="AW154" s="92"/>
      <c r="AX154" s="92"/>
      <c r="AY154" s="92"/>
      <c r="AZ154" s="92"/>
      <c r="BA154" s="92"/>
      <c r="BC154" s="92"/>
      <c r="BD154" s="92"/>
      <c r="BE154" s="92"/>
      <c r="BF154" s="92"/>
      <c r="BG154" s="92"/>
      <c r="BI154" s="92"/>
      <c r="BJ154" s="92"/>
      <c r="BK154" s="92"/>
      <c r="BL154" s="92"/>
      <c r="BM154" s="92"/>
      <c r="BO154" s="92"/>
      <c r="BP154" s="92"/>
      <c r="BQ154" s="92"/>
      <c r="BR154" s="92"/>
      <c r="BS154" s="92"/>
      <c r="BU154" s="92"/>
      <c r="BV154" s="92"/>
      <c r="BW154" s="92"/>
      <c r="BX154" s="92"/>
      <c r="BY154" s="92"/>
      <c r="CF154" s="83"/>
      <c r="DC154" s="92"/>
      <c r="DD154" s="92"/>
      <c r="DE154" s="92"/>
      <c r="DF154" s="92"/>
      <c r="DI154"/>
      <c r="DJ154"/>
      <c r="DM154" s="92"/>
      <c r="DN154" s="92"/>
      <c r="DO154" s="92"/>
      <c r="DP154" s="92"/>
    </row>
    <row r="155" spans="1:120"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Q155" s="92"/>
      <c r="AR155" s="92"/>
      <c r="AS155" s="92"/>
      <c r="AT155" s="92"/>
      <c r="AU155" s="92"/>
      <c r="AW155" s="92"/>
      <c r="AX155" s="92"/>
      <c r="AY155" s="92"/>
      <c r="AZ155" s="92"/>
      <c r="BA155" s="92"/>
      <c r="BC155" s="92"/>
      <c r="BD155" s="92"/>
      <c r="BE155" s="92"/>
      <c r="BF155" s="92"/>
      <c r="BG155" s="92"/>
      <c r="BI155" s="92"/>
      <c r="BJ155" s="92"/>
      <c r="BK155" s="92"/>
      <c r="BL155" s="92"/>
      <c r="BM155" s="92"/>
      <c r="BO155" s="92"/>
      <c r="BP155" s="92"/>
      <c r="BQ155" s="92"/>
      <c r="BR155" s="92"/>
      <c r="BS155" s="92"/>
      <c r="BU155" s="92"/>
      <c r="BV155" s="92"/>
      <c r="BW155" s="92"/>
      <c r="BX155" s="92"/>
      <c r="BY155" s="92"/>
      <c r="CF155" s="83"/>
      <c r="DC155" s="92"/>
      <c r="DD155" s="92"/>
      <c r="DE155" s="92"/>
      <c r="DF155" s="92"/>
      <c r="DI155"/>
      <c r="DJ155"/>
      <c r="DM155" s="92"/>
      <c r="DN155" s="92"/>
      <c r="DO155" s="92"/>
      <c r="DP155" s="92"/>
    </row>
    <row r="156" spans="1:120"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Q156" s="92"/>
      <c r="AR156" s="92"/>
      <c r="AS156" s="92"/>
      <c r="AT156" s="92"/>
      <c r="AU156" s="92"/>
      <c r="AW156" s="92"/>
      <c r="AX156" s="92"/>
      <c r="AY156" s="92"/>
      <c r="AZ156" s="92"/>
      <c r="BA156" s="92"/>
      <c r="BC156" s="92"/>
      <c r="BD156" s="92"/>
      <c r="BE156" s="92"/>
      <c r="BF156" s="92"/>
      <c r="BG156" s="92"/>
      <c r="BI156" s="92"/>
      <c r="BJ156" s="92"/>
      <c r="BK156" s="92"/>
      <c r="BL156" s="92"/>
      <c r="BM156" s="92"/>
      <c r="BO156" s="92"/>
      <c r="BP156" s="92"/>
      <c r="BQ156" s="92"/>
      <c r="BR156" s="92"/>
      <c r="BS156" s="92"/>
      <c r="BU156" s="92"/>
      <c r="BV156" s="92"/>
      <c r="BW156" s="92"/>
      <c r="BX156" s="92"/>
      <c r="BY156" s="92"/>
      <c r="CF156" s="83"/>
      <c r="DC156" s="92"/>
      <c r="DD156" s="92"/>
      <c r="DE156" s="92"/>
      <c r="DF156" s="92"/>
      <c r="DI156"/>
      <c r="DJ156"/>
      <c r="DM156" s="92"/>
      <c r="DN156" s="92"/>
      <c r="DO156" s="92"/>
      <c r="DP156" s="92"/>
    </row>
    <row r="157" spans="1:120"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Q157" s="92"/>
      <c r="AR157" s="92"/>
      <c r="AS157" s="92"/>
      <c r="AT157" s="92"/>
      <c r="AU157" s="92"/>
      <c r="AW157" s="92"/>
      <c r="AX157" s="92"/>
      <c r="AY157" s="92"/>
      <c r="AZ157" s="92"/>
      <c r="BA157" s="92"/>
      <c r="BC157" s="92"/>
      <c r="BD157" s="92"/>
      <c r="BE157" s="92"/>
      <c r="BF157" s="92"/>
      <c r="BG157" s="92"/>
      <c r="BI157" s="92"/>
      <c r="BJ157" s="92"/>
      <c r="BK157" s="92"/>
      <c r="BL157" s="92"/>
      <c r="BM157" s="92"/>
      <c r="BO157" s="92"/>
      <c r="BP157" s="92"/>
      <c r="BQ157" s="92"/>
      <c r="BR157" s="92"/>
      <c r="BS157" s="92"/>
      <c r="BU157" s="92"/>
      <c r="BV157" s="92"/>
      <c r="BW157" s="92"/>
      <c r="BX157" s="92"/>
      <c r="BY157" s="92"/>
      <c r="CF157" s="83"/>
      <c r="DC157" s="92"/>
      <c r="DD157" s="92"/>
      <c r="DE157" s="92"/>
      <c r="DF157" s="92"/>
      <c r="DI157"/>
      <c r="DJ157"/>
      <c r="DM157" s="92"/>
      <c r="DN157" s="92"/>
      <c r="DO157" s="92"/>
      <c r="DP157" s="92"/>
    </row>
    <row r="158" spans="1:120"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Q158" s="92"/>
      <c r="AR158" s="92"/>
      <c r="AS158" s="92"/>
      <c r="AT158" s="92"/>
      <c r="AU158" s="92"/>
      <c r="AW158" s="92"/>
      <c r="AX158" s="92"/>
      <c r="AY158" s="92"/>
      <c r="AZ158" s="92"/>
      <c r="BA158" s="92"/>
      <c r="BC158" s="92"/>
      <c r="BD158" s="92"/>
      <c r="BE158" s="92"/>
      <c r="BF158" s="92"/>
      <c r="BG158" s="92"/>
      <c r="BI158" s="92"/>
      <c r="BJ158" s="92"/>
      <c r="BK158" s="92"/>
      <c r="BL158" s="92"/>
      <c r="BM158" s="92"/>
      <c r="BO158" s="92"/>
      <c r="BP158" s="92"/>
      <c r="BQ158" s="92"/>
      <c r="BR158" s="92"/>
      <c r="BS158" s="92"/>
      <c r="BU158" s="92"/>
      <c r="BV158" s="92"/>
      <c r="BW158" s="92"/>
      <c r="BX158" s="92"/>
      <c r="BY158" s="92"/>
      <c r="CF158" s="83"/>
      <c r="DC158" s="92"/>
      <c r="DD158" s="92"/>
      <c r="DE158" s="92"/>
      <c r="DF158" s="92"/>
      <c r="DI158"/>
      <c r="DJ158"/>
      <c r="DM158" s="92"/>
      <c r="DN158" s="92"/>
      <c r="DO158" s="92"/>
      <c r="DP158" s="92"/>
    </row>
    <row r="159" spans="1:120"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F159" s="153"/>
      <c r="CG159" s="122"/>
      <c r="CH159" s="122"/>
      <c r="CI159" s="122"/>
      <c r="CJ159" s="122"/>
      <c r="CK159" s="122"/>
      <c r="CL159" s="122"/>
      <c r="CM159" s="122"/>
      <c r="CN159" s="122"/>
      <c r="CO159" s="122"/>
      <c r="CP159" s="122"/>
      <c r="CQ159" s="122"/>
      <c r="CR159" s="122"/>
      <c r="CS159" s="122"/>
      <c r="CT159" s="122"/>
      <c r="CU159" s="122"/>
      <c r="CV159" s="122"/>
      <c r="CW159" s="122"/>
    </row>
  </sheetData>
  <sheetProtection password="E451" sheet="1" objects="1" scenarios="1"/>
  <mergeCells count="136">
    <mergeCell ref="M1:Q1"/>
    <mergeCell ref="S1:W1"/>
    <mergeCell ref="M3:Q3"/>
    <mergeCell ref="S3:W3"/>
    <mergeCell ref="Y3:AC3"/>
    <mergeCell ref="AE3:AI3"/>
    <mergeCell ref="AK3:AO3"/>
    <mergeCell ref="AQ3:AU3"/>
    <mergeCell ref="AW3:BA3"/>
    <mergeCell ref="Y1:AC1"/>
    <mergeCell ref="AE1:AI1"/>
    <mergeCell ref="AK1:AO1"/>
    <mergeCell ref="AQ1:AU1"/>
    <mergeCell ref="CY3:DC3"/>
    <mergeCell ref="DE3:DH3"/>
    <mergeCell ref="BU3:BY3"/>
    <mergeCell ref="CA3:CE3"/>
    <mergeCell ref="CG3:CK3"/>
    <mergeCell ref="CM3:CQ3"/>
    <mergeCell ref="CS3:CW3"/>
    <mergeCell ref="BU5:BV5"/>
    <mergeCell ref="BW5:BX5"/>
    <mergeCell ref="CA5:CB5"/>
    <mergeCell ref="CC5:CD5"/>
    <mergeCell ref="CG5:CH5"/>
    <mergeCell ref="CI5:CJ5"/>
    <mergeCell ref="DE5:DF5"/>
    <mergeCell ref="DG5:DH5"/>
    <mergeCell ref="DQ1:DU1"/>
    <mergeCell ref="CG1:CK1"/>
    <mergeCell ref="CM1:CQ1"/>
    <mergeCell ref="CS1:CW1"/>
    <mergeCell ref="CY1:DC1"/>
    <mergeCell ref="DE1:DI1"/>
    <mergeCell ref="DK1:DO1"/>
    <mergeCell ref="AW1:BA1"/>
    <mergeCell ref="BC1:BG1"/>
    <mergeCell ref="BI1:BM1"/>
    <mergeCell ref="BO1:BS1"/>
    <mergeCell ref="BU1:BY1"/>
    <mergeCell ref="CA1:CE1"/>
    <mergeCell ref="M5:N5"/>
    <mergeCell ref="O5:P5"/>
    <mergeCell ref="S5:T5"/>
    <mergeCell ref="U5:V5"/>
    <mergeCell ref="Y5:Z5"/>
    <mergeCell ref="AA5:AB5"/>
    <mergeCell ref="AE5:AF5"/>
    <mergeCell ref="AG5:AH5"/>
    <mergeCell ref="BO3:BS3"/>
    <mergeCell ref="AK5:AL5"/>
    <mergeCell ref="BO5:BP5"/>
    <mergeCell ref="BC3:BG3"/>
    <mergeCell ref="BI3:BM3"/>
    <mergeCell ref="AM5:AN5"/>
    <mergeCell ref="AQ5:AR5"/>
    <mergeCell ref="AS5:AT5"/>
    <mergeCell ref="AW5:AX5"/>
    <mergeCell ref="AY5:AZ5"/>
    <mergeCell ref="BI5:BJ5"/>
    <mergeCell ref="BK5:BL5"/>
    <mergeCell ref="BC5:BD5"/>
    <mergeCell ref="BE5:BF5"/>
    <mergeCell ref="DK5:DL5"/>
    <mergeCell ref="DM5:DN5"/>
    <mergeCell ref="BQ5:BR5"/>
    <mergeCell ref="DQ5:DR5"/>
    <mergeCell ref="DS5:DT5"/>
    <mergeCell ref="CM5:CN5"/>
    <mergeCell ref="CO5:CP5"/>
    <mergeCell ref="CS5:CT5"/>
    <mergeCell ref="CU5:CV5"/>
    <mergeCell ref="CY5:CZ5"/>
    <mergeCell ref="DA5:DB5"/>
    <mergeCell ref="CG17:CK17"/>
    <mergeCell ref="CM17:CQ17"/>
    <mergeCell ref="CS17:CW17"/>
    <mergeCell ref="CY15:DC15"/>
    <mergeCell ref="M17:Q17"/>
    <mergeCell ref="S17:W17"/>
    <mergeCell ref="Y17:AC17"/>
    <mergeCell ref="AE17:AI17"/>
    <mergeCell ref="AK17:AO17"/>
    <mergeCell ref="AQ17:AU17"/>
    <mergeCell ref="AW17:BA17"/>
    <mergeCell ref="BC17:BG17"/>
    <mergeCell ref="BI17:BM17"/>
    <mergeCell ref="BU19:BV19"/>
    <mergeCell ref="CA19:CB19"/>
    <mergeCell ref="CG19:CH19"/>
    <mergeCell ref="CM19:CN19"/>
    <mergeCell ref="CS19:CT19"/>
    <mergeCell ref="DS17:DT17"/>
    <mergeCell ref="M19:N19"/>
    <mergeCell ref="S19:T19"/>
    <mergeCell ref="Y19:Z19"/>
    <mergeCell ref="AE19:AF19"/>
    <mergeCell ref="AK19:AL19"/>
    <mergeCell ref="AQ19:AR19"/>
    <mergeCell ref="AW19:AX19"/>
    <mergeCell ref="BC19:BD19"/>
    <mergeCell ref="BI19:BJ19"/>
    <mergeCell ref="CY17:CZ17"/>
    <mergeCell ref="DE17:DF17"/>
    <mergeCell ref="DG17:DH17"/>
    <mergeCell ref="DK17:DL17"/>
    <mergeCell ref="DM17:DN17"/>
    <mergeCell ref="DQ17:DR17"/>
    <mergeCell ref="BO17:BS17"/>
    <mergeCell ref="BU17:BY17"/>
    <mergeCell ref="CA17:CE17"/>
    <mergeCell ref="M31:Q31"/>
    <mergeCell ref="S31:W31"/>
    <mergeCell ref="Y31:AC31"/>
    <mergeCell ref="AE31:AI31"/>
    <mergeCell ref="M33:N33"/>
    <mergeCell ref="S33:T33"/>
    <mergeCell ref="Y33:Z33"/>
    <mergeCell ref="AE33:AF33"/>
    <mergeCell ref="BO19:BP19"/>
    <mergeCell ref="A33:B33"/>
    <mergeCell ref="G33:H33"/>
    <mergeCell ref="A17:E17"/>
    <mergeCell ref="G17:K17"/>
    <mergeCell ref="A19:B19"/>
    <mergeCell ref="G19:H19"/>
    <mergeCell ref="A31:E31"/>
    <mergeCell ref="G31:K31"/>
    <mergeCell ref="A1:E1"/>
    <mergeCell ref="G1:K1"/>
    <mergeCell ref="A3:E3"/>
    <mergeCell ref="G3:K3"/>
    <mergeCell ref="A5:B5"/>
    <mergeCell ref="C5:D5"/>
    <mergeCell ref="G5:H5"/>
    <mergeCell ref="I5:J5"/>
  </mergeCells>
  <pageMargins left="0.75" right="0.75" top="1" bottom="1" header="0.5" footer="0.5"/>
  <pageSetup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159"/>
  <sheetViews>
    <sheetView topLeftCell="A29" zoomScale="90" zoomScaleNormal="90" workbookViewId="0">
      <selection activeCell="D123" sqref="D123"/>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19.7109375" customWidth="1"/>
    <col min="26" max="26" width="22.28515625" customWidth="1"/>
    <col min="27" max="27" width="18" customWidth="1"/>
    <col min="28" max="28" width="10.85546875" customWidth="1"/>
    <col min="29" max="29" width="13.5703125" customWidth="1"/>
    <col min="31" max="31" width="19.7109375" customWidth="1"/>
    <col min="32" max="32" width="22.28515625" customWidth="1"/>
    <col min="33" max="33" width="18" customWidth="1"/>
    <col min="34" max="34" width="10.85546875" customWidth="1"/>
    <col min="35" max="35" width="13.5703125" customWidth="1"/>
    <col min="37" max="37" width="23.85546875" customWidth="1"/>
    <col min="38" max="38" width="14.42578125" customWidth="1"/>
    <col min="39" max="39" width="20" customWidth="1"/>
    <col min="40" max="40" width="13.140625" customWidth="1"/>
    <col min="41" max="41" width="1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5703125" style="154"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140625" style="92"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85546875" style="92" customWidth="1"/>
    <col min="92" max="94" width="19.42578125" style="92" customWidth="1"/>
    <col min="95" max="95" width="12.7109375" customWidth="1"/>
    <col min="97" max="97" width="26.5703125" customWidth="1"/>
    <col min="98" max="98" width="13.7109375" customWidth="1"/>
    <col min="99" max="99" width="28.28515625" style="92" customWidth="1"/>
    <col min="100" max="100" width="12.85546875" style="92" customWidth="1"/>
    <col min="101" max="101" width="22.7109375" style="92" customWidth="1"/>
    <col min="102" max="102" width="22.5703125" style="92" customWidth="1"/>
    <col min="103" max="103" width="27.28515625" customWidth="1"/>
    <col min="104" max="104" width="13.7109375" customWidth="1"/>
    <col min="105" max="105" width="11.28515625" customWidth="1"/>
    <col min="106" max="106" width="12.85546875" customWidth="1"/>
    <col min="107" max="107" width="12.5703125" customWidth="1"/>
  </cols>
  <sheetData>
    <row r="1" spans="1:113" ht="23.25" x14ac:dyDescent="0.35">
      <c r="A1" s="734" t="s">
        <v>2227</v>
      </c>
      <c r="B1" s="734"/>
      <c r="C1" s="734"/>
      <c r="D1" s="734"/>
      <c r="E1" s="734"/>
      <c r="F1" s="432"/>
      <c r="G1" s="734" t="s">
        <v>2227</v>
      </c>
      <c r="H1" s="734"/>
      <c r="I1" s="734"/>
      <c r="J1" s="734"/>
      <c r="K1" s="734"/>
      <c r="M1" s="734" t="s">
        <v>1907</v>
      </c>
      <c r="N1" s="734"/>
      <c r="O1" s="734"/>
      <c r="P1" s="734"/>
      <c r="Q1" s="734"/>
      <c r="R1" s="428"/>
      <c r="S1" s="734" t="s">
        <v>1907</v>
      </c>
      <c r="T1" s="734"/>
      <c r="U1" s="734"/>
      <c r="V1" s="734"/>
      <c r="W1" s="734"/>
      <c r="Y1" s="734" t="s">
        <v>1868</v>
      </c>
      <c r="Z1" s="734"/>
      <c r="AA1" s="734"/>
      <c r="AB1" s="734"/>
      <c r="AC1" s="734"/>
      <c r="AE1" s="734" t="s">
        <v>1867</v>
      </c>
      <c r="AF1" s="734"/>
      <c r="AG1" s="734"/>
      <c r="AH1" s="734"/>
      <c r="AI1" s="734"/>
      <c r="AK1" s="734" t="s">
        <v>1471</v>
      </c>
      <c r="AL1" s="734"/>
      <c r="AM1" s="734"/>
      <c r="AN1" s="734"/>
      <c r="AO1" s="734"/>
      <c r="AQ1" s="734" t="s">
        <v>1360</v>
      </c>
      <c r="AR1" s="734"/>
      <c r="AS1" s="734"/>
      <c r="AT1" s="734"/>
      <c r="AU1" s="734"/>
      <c r="AW1" s="734" t="s">
        <v>1227</v>
      </c>
      <c r="AX1" s="734"/>
      <c r="AY1" s="734"/>
      <c r="AZ1" s="734"/>
      <c r="BA1" s="734"/>
      <c r="BC1" s="734" t="s">
        <v>1190</v>
      </c>
      <c r="BD1" s="734"/>
      <c r="BE1" s="734"/>
      <c r="BF1" s="734"/>
      <c r="BG1" s="734"/>
      <c r="BI1" s="734" t="s">
        <v>1138</v>
      </c>
      <c r="BJ1" s="734"/>
      <c r="BK1" s="734"/>
      <c r="BL1" s="734"/>
      <c r="BM1" s="734"/>
      <c r="BO1" s="734" t="s">
        <v>139</v>
      </c>
      <c r="BP1" s="734"/>
      <c r="BQ1" s="734"/>
      <c r="BR1" s="734"/>
      <c r="BS1" s="734"/>
      <c r="BT1" s="83"/>
      <c r="BU1" s="734" t="s">
        <v>97</v>
      </c>
      <c r="BV1" s="734"/>
      <c r="BW1" s="734"/>
      <c r="BX1" s="734"/>
      <c r="BY1" s="734"/>
      <c r="CA1" s="734" t="s">
        <v>1036</v>
      </c>
      <c r="CB1" s="734"/>
      <c r="CC1" s="734"/>
      <c r="CD1" s="734"/>
      <c r="CE1" s="734"/>
      <c r="CG1" s="734" t="s">
        <v>1037</v>
      </c>
      <c r="CH1" s="734"/>
      <c r="CI1" s="734"/>
      <c r="CJ1" s="734"/>
      <c r="CK1" s="734"/>
      <c r="CM1" s="734" t="s">
        <v>1038</v>
      </c>
      <c r="CN1" s="734"/>
      <c r="CO1" s="734"/>
      <c r="CP1" s="734"/>
      <c r="CQ1" s="734"/>
      <c r="CR1" s="92"/>
      <c r="CS1" s="734" t="s">
        <v>1039</v>
      </c>
      <c r="CT1" s="734"/>
      <c r="CU1" s="734"/>
      <c r="CV1" s="734"/>
      <c r="CW1" s="734"/>
      <c r="CX1"/>
      <c r="CY1" s="735" t="s">
        <v>1040</v>
      </c>
      <c r="CZ1" s="735"/>
      <c r="DA1" s="735"/>
      <c r="DB1" s="735"/>
      <c r="DC1" s="735"/>
      <c r="DE1" s="735" t="s">
        <v>1041</v>
      </c>
      <c r="DF1" s="735"/>
      <c r="DG1" s="735"/>
      <c r="DH1" s="735"/>
      <c r="DI1" s="735"/>
    </row>
    <row r="2" spans="1:113"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E2" s="92"/>
      <c r="AF2" s="92"/>
      <c r="AG2" s="92"/>
      <c r="AH2" s="92"/>
      <c r="AI2" s="92"/>
      <c r="AK2" s="92"/>
      <c r="AL2" s="92"/>
      <c r="AM2" s="92"/>
      <c r="AN2" s="92"/>
      <c r="AO2" s="92"/>
      <c r="AQ2" s="92"/>
      <c r="AR2" s="92"/>
      <c r="AS2" s="92"/>
      <c r="AT2" s="92"/>
      <c r="AU2" s="92"/>
      <c r="AW2" s="92"/>
      <c r="AX2" s="92"/>
      <c r="AY2" s="92"/>
      <c r="AZ2" s="92"/>
      <c r="BA2" s="92"/>
      <c r="BC2" s="92"/>
      <c r="BD2" s="92"/>
      <c r="BE2" s="92"/>
      <c r="BF2" s="92"/>
      <c r="BG2" s="92"/>
      <c r="BI2" s="92"/>
      <c r="BJ2" s="92"/>
      <c r="BK2" s="92"/>
      <c r="BL2" s="92"/>
      <c r="BM2" s="92"/>
      <c r="BT2" s="83"/>
      <c r="CM2" s="93" t="s">
        <v>1042</v>
      </c>
      <c r="CQ2" s="92"/>
      <c r="CR2" s="92"/>
      <c r="CS2" s="93" t="s">
        <v>1042</v>
      </c>
      <c r="CT2" s="92"/>
      <c r="CX2"/>
      <c r="CY2" s="94" t="s">
        <v>1043</v>
      </c>
      <c r="CZ2" s="95">
        <v>3500</v>
      </c>
      <c r="DA2" s="92"/>
      <c r="DB2" s="92"/>
      <c r="DC2" s="96"/>
      <c r="DD2" s="97"/>
      <c r="DE2" s="94" t="s">
        <v>1043</v>
      </c>
      <c r="DF2" s="95">
        <v>3400</v>
      </c>
      <c r="DG2" s="92"/>
      <c r="DH2" s="92"/>
      <c r="DI2" s="96"/>
    </row>
    <row r="3" spans="1:113" ht="17.25" x14ac:dyDescent="0.25">
      <c r="A3" s="736" t="s">
        <v>1908</v>
      </c>
      <c r="B3" s="736"/>
      <c r="C3" s="736"/>
      <c r="D3" s="736"/>
      <c r="E3" s="736"/>
      <c r="F3" s="433"/>
      <c r="G3" s="737" t="s">
        <v>1911</v>
      </c>
      <c r="H3" s="737"/>
      <c r="I3" s="737"/>
      <c r="J3" s="737"/>
      <c r="K3" s="737"/>
      <c r="M3" s="736" t="s">
        <v>1908</v>
      </c>
      <c r="N3" s="736"/>
      <c r="O3" s="736"/>
      <c r="P3" s="736"/>
      <c r="Q3" s="736"/>
      <c r="R3" s="427"/>
      <c r="S3" s="737" t="s">
        <v>1911</v>
      </c>
      <c r="T3" s="737"/>
      <c r="U3" s="737"/>
      <c r="V3" s="737"/>
      <c r="W3" s="737"/>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83"/>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92"/>
      <c r="CS3" s="738" t="s">
        <v>1044</v>
      </c>
      <c r="CT3" s="738"/>
      <c r="CU3" s="738"/>
      <c r="CV3" s="738"/>
      <c r="CW3"/>
      <c r="CX3"/>
      <c r="CY3" s="98" t="s">
        <v>1045</v>
      </c>
      <c r="CZ3" s="92"/>
      <c r="DA3" s="92"/>
      <c r="DB3" s="92"/>
      <c r="DC3" s="92"/>
      <c r="DE3" s="98" t="s">
        <v>1045</v>
      </c>
      <c r="DF3" s="92"/>
      <c r="DG3" s="92"/>
      <c r="DH3" s="92"/>
      <c r="DI3" s="92"/>
    </row>
    <row r="4" spans="1:113"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E4" s="99"/>
      <c r="AF4" s="92"/>
      <c r="AG4" s="92"/>
      <c r="AH4" s="92"/>
      <c r="AI4" s="92"/>
      <c r="AK4" s="99"/>
      <c r="AL4" s="92"/>
      <c r="AM4" s="92"/>
      <c r="AN4" s="92"/>
      <c r="AO4" s="92"/>
      <c r="AQ4" s="99"/>
      <c r="AR4" s="92"/>
      <c r="AS4" s="92"/>
      <c r="AT4" s="92"/>
      <c r="AU4" s="92"/>
      <c r="AW4" s="99"/>
      <c r="AX4" s="92"/>
      <c r="AY4" s="92"/>
      <c r="AZ4" s="92"/>
      <c r="BA4" s="92"/>
      <c r="BC4" s="99"/>
      <c r="BD4" s="92"/>
      <c r="BE4" s="92"/>
      <c r="BF4" s="92"/>
      <c r="BG4" s="92"/>
      <c r="BI4" s="99"/>
      <c r="BJ4" s="92"/>
      <c r="BK4" s="92"/>
      <c r="BL4" s="92"/>
      <c r="BM4" s="92"/>
      <c r="BO4" s="99"/>
      <c r="BT4" s="83"/>
      <c r="BU4" s="99"/>
      <c r="CA4" s="99"/>
      <c r="CG4" s="99"/>
      <c r="CM4" s="99"/>
      <c r="CQ4" s="92"/>
      <c r="CR4" s="92"/>
      <c r="CS4" s="100" t="s">
        <v>1042</v>
      </c>
      <c r="CU4"/>
      <c r="CV4"/>
      <c r="CW4"/>
      <c r="CX4"/>
      <c r="CY4" s="92"/>
      <c r="CZ4" s="92"/>
      <c r="DA4" s="92"/>
      <c r="DB4" s="92"/>
      <c r="DC4" s="92"/>
      <c r="DE4" s="92"/>
      <c r="DF4" s="92"/>
      <c r="DG4" s="92"/>
      <c r="DH4" s="92"/>
      <c r="DI4" s="92"/>
    </row>
    <row r="5" spans="1:113"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T5" s="83"/>
      <c r="BU5" s="739" t="s">
        <v>1046</v>
      </c>
      <c r="BV5" s="740"/>
      <c r="BW5" s="741"/>
      <c r="BX5" s="742"/>
      <c r="CA5" s="739" t="s">
        <v>1046</v>
      </c>
      <c r="CB5" s="740"/>
      <c r="CC5" s="741"/>
      <c r="CD5" s="742"/>
      <c r="CG5" s="739" t="s">
        <v>1046</v>
      </c>
      <c r="CH5" s="740"/>
      <c r="CI5" s="741"/>
      <c r="CJ5" s="742"/>
      <c r="CM5" s="739" t="s">
        <v>1046</v>
      </c>
      <c r="CN5" s="740"/>
      <c r="CO5" s="741"/>
      <c r="CP5" s="742"/>
      <c r="CQ5" s="92"/>
      <c r="CR5" s="92"/>
      <c r="CS5" s="743" t="s">
        <v>1046</v>
      </c>
      <c r="CT5" s="744"/>
      <c r="CU5" s="745"/>
      <c r="CV5" s="746"/>
      <c r="CW5"/>
      <c r="CX5"/>
      <c r="CY5" s="739" t="s">
        <v>1046</v>
      </c>
      <c r="CZ5" s="740"/>
      <c r="DA5" s="741"/>
      <c r="DB5" s="742"/>
      <c r="DC5" s="92"/>
      <c r="DE5" s="739" t="s">
        <v>1046</v>
      </c>
      <c r="DF5" s="740"/>
      <c r="DG5" s="741"/>
      <c r="DH5" s="742"/>
      <c r="DI5" s="92"/>
    </row>
    <row r="6" spans="1:113"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83"/>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92"/>
      <c r="CS6" s="102" t="s">
        <v>1047</v>
      </c>
      <c r="CT6" s="102" t="s">
        <v>1048</v>
      </c>
      <c r="CU6" s="102" t="s">
        <v>1052</v>
      </c>
      <c r="CV6" s="101" t="s">
        <v>1050</v>
      </c>
      <c r="CW6" s="101" t="s">
        <v>1051</v>
      </c>
      <c r="CX6"/>
      <c r="CY6" s="101" t="s">
        <v>1047</v>
      </c>
      <c r="CZ6" s="101" t="s">
        <v>1048</v>
      </c>
      <c r="DA6" s="101" t="s">
        <v>1049</v>
      </c>
      <c r="DB6" s="101" t="s">
        <v>1050</v>
      </c>
      <c r="DC6" s="101" t="s">
        <v>1051</v>
      </c>
      <c r="DE6" s="101" t="s">
        <v>1047</v>
      </c>
      <c r="DF6" s="101" t="s">
        <v>1048</v>
      </c>
      <c r="DG6" s="101" t="s">
        <v>1049</v>
      </c>
      <c r="DH6" s="101" t="s">
        <v>1050</v>
      </c>
      <c r="DI6" s="101" t="s">
        <v>1051</v>
      </c>
    </row>
    <row r="7" spans="1:113" x14ac:dyDescent="0.2">
      <c r="A7" s="168">
        <v>0</v>
      </c>
      <c r="B7" s="168">
        <f t="shared" ref="B7:B13" si="0">A8</f>
        <v>3950</v>
      </c>
      <c r="C7" s="168">
        <v>0</v>
      </c>
      <c r="D7" s="168">
        <v>0</v>
      </c>
      <c r="E7" s="168">
        <v>0</v>
      </c>
      <c r="F7" s="292"/>
      <c r="G7" s="168">
        <v>0</v>
      </c>
      <c r="H7" s="168">
        <f t="shared" ref="H7:H13" si="1">G8</f>
        <v>6275</v>
      </c>
      <c r="I7" s="168">
        <v>0</v>
      </c>
      <c r="J7" s="168">
        <v>0</v>
      </c>
      <c r="K7" s="168">
        <v>0</v>
      </c>
      <c r="M7" s="168">
        <v>0</v>
      </c>
      <c r="N7" s="168">
        <v>3800</v>
      </c>
      <c r="O7" s="168">
        <v>0</v>
      </c>
      <c r="P7" s="168">
        <v>0</v>
      </c>
      <c r="Q7" s="168">
        <v>0</v>
      </c>
      <c r="R7" s="292"/>
      <c r="S7" s="168">
        <v>0</v>
      </c>
      <c r="T7" s="168">
        <v>6200</v>
      </c>
      <c r="U7" s="168">
        <v>0</v>
      </c>
      <c r="V7" s="168">
        <v>0</v>
      </c>
      <c r="W7" s="168">
        <v>0</v>
      </c>
      <c r="Y7" s="168">
        <v>0</v>
      </c>
      <c r="Z7" s="168">
        <v>3800</v>
      </c>
      <c r="AA7" s="168">
        <v>0</v>
      </c>
      <c r="AB7" s="168">
        <v>0</v>
      </c>
      <c r="AC7" s="168">
        <v>0</v>
      </c>
      <c r="AE7" s="168">
        <v>0</v>
      </c>
      <c r="AF7" s="168">
        <v>3700</v>
      </c>
      <c r="AG7" s="168">
        <v>0</v>
      </c>
      <c r="AH7" s="168">
        <v>0</v>
      </c>
      <c r="AI7" s="168">
        <v>0</v>
      </c>
      <c r="AK7" s="168">
        <v>0</v>
      </c>
      <c r="AL7" s="168">
        <v>2300</v>
      </c>
      <c r="AM7" s="168">
        <v>0</v>
      </c>
      <c r="AN7" s="168">
        <v>0</v>
      </c>
      <c r="AO7" s="168">
        <v>0</v>
      </c>
      <c r="AQ7" s="168">
        <v>0</v>
      </c>
      <c r="AR7" s="168">
        <v>2250</v>
      </c>
      <c r="AS7" s="168">
        <v>0</v>
      </c>
      <c r="AT7" s="168">
        <v>0</v>
      </c>
      <c r="AU7" s="168">
        <v>0</v>
      </c>
      <c r="AW7" s="168">
        <v>0</v>
      </c>
      <c r="AX7" s="168">
        <v>2300</v>
      </c>
      <c r="AY7" s="168">
        <v>0</v>
      </c>
      <c r="AZ7" s="168">
        <v>0</v>
      </c>
      <c r="BA7" s="168">
        <v>0</v>
      </c>
      <c r="BC7" s="168">
        <v>0</v>
      </c>
      <c r="BD7" s="168">
        <v>2250</v>
      </c>
      <c r="BE7" s="168">
        <v>0</v>
      </c>
      <c r="BF7" s="168">
        <v>0</v>
      </c>
      <c r="BG7" s="168">
        <v>0</v>
      </c>
      <c r="BI7" s="168">
        <v>0</v>
      </c>
      <c r="BJ7" s="168">
        <v>2200</v>
      </c>
      <c r="BK7" s="168">
        <v>0</v>
      </c>
      <c r="BL7" s="168">
        <v>0</v>
      </c>
      <c r="BM7" s="168">
        <v>0</v>
      </c>
      <c r="BO7" s="103">
        <v>0</v>
      </c>
      <c r="BP7" s="103">
        <v>2150</v>
      </c>
      <c r="BQ7" s="103">
        <v>0</v>
      </c>
      <c r="BR7" s="103">
        <v>0</v>
      </c>
      <c r="BS7" s="103">
        <v>0</v>
      </c>
      <c r="BT7" s="83"/>
      <c r="BU7" s="103">
        <v>0</v>
      </c>
      <c r="BV7" s="103">
        <v>2100</v>
      </c>
      <c r="BW7" s="103">
        <v>0</v>
      </c>
      <c r="BX7" s="103">
        <v>0</v>
      </c>
      <c r="BY7" s="103" t="s">
        <v>1053</v>
      </c>
      <c r="CA7" s="103">
        <v>0</v>
      </c>
      <c r="CB7" s="103">
        <v>6050</v>
      </c>
      <c r="CC7" s="103">
        <v>0</v>
      </c>
      <c r="CD7" s="103">
        <v>0</v>
      </c>
      <c r="CE7" s="103" t="s">
        <v>1053</v>
      </c>
      <c r="CG7" s="103">
        <v>0</v>
      </c>
      <c r="CH7" s="103">
        <v>6050</v>
      </c>
      <c r="CI7" s="103">
        <v>0</v>
      </c>
      <c r="CJ7" s="103">
        <v>0</v>
      </c>
      <c r="CK7" s="103" t="s">
        <v>1053</v>
      </c>
      <c r="CM7" s="103">
        <v>0</v>
      </c>
      <c r="CN7" s="103">
        <v>7180</v>
      </c>
      <c r="CO7" s="103">
        <v>0</v>
      </c>
      <c r="CP7" s="103">
        <v>0</v>
      </c>
      <c r="CQ7" s="103" t="s">
        <v>1053</v>
      </c>
      <c r="CR7" s="92"/>
      <c r="CS7" s="104">
        <v>0</v>
      </c>
      <c r="CT7" s="104">
        <v>2650</v>
      </c>
      <c r="CU7" s="103">
        <v>0</v>
      </c>
      <c r="CV7" s="103">
        <v>0</v>
      </c>
      <c r="CW7" s="105" t="s">
        <v>1053</v>
      </c>
      <c r="CX7"/>
      <c r="CY7" s="103">
        <v>0</v>
      </c>
      <c r="CZ7" s="103">
        <v>2650</v>
      </c>
      <c r="DA7" s="103">
        <v>0</v>
      </c>
      <c r="DB7" s="103">
        <v>0</v>
      </c>
      <c r="DC7" s="103" t="s">
        <v>1053</v>
      </c>
      <c r="DE7" s="103">
        <v>0</v>
      </c>
      <c r="DF7" s="103">
        <v>2650</v>
      </c>
      <c r="DG7" s="103">
        <v>0</v>
      </c>
      <c r="DH7" s="103">
        <v>0</v>
      </c>
      <c r="DI7" s="103" t="s">
        <v>1053</v>
      </c>
    </row>
    <row r="8" spans="1:113" x14ac:dyDescent="0.2">
      <c r="A8" s="168">
        <v>3950</v>
      </c>
      <c r="B8" s="168">
        <f t="shared" si="0"/>
        <v>13900</v>
      </c>
      <c r="C8" s="168">
        <v>0</v>
      </c>
      <c r="D8" s="169">
        <v>0.1</v>
      </c>
      <c r="E8" s="168">
        <f t="shared" ref="E8:E14" si="2">A8</f>
        <v>3950</v>
      </c>
      <c r="F8" s="292"/>
      <c r="G8" s="168">
        <v>6275</v>
      </c>
      <c r="H8" s="168">
        <f t="shared" si="1"/>
        <v>11250</v>
      </c>
      <c r="I8" s="168">
        <v>0</v>
      </c>
      <c r="J8" s="169">
        <v>0.1</v>
      </c>
      <c r="K8" s="168">
        <f t="shared" ref="K8:K14" si="3">G8</f>
        <v>6275</v>
      </c>
      <c r="M8" s="168">
        <v>3800</v>
      </c>
      <c r="N8" s="168">
        <v>13675</v>
      </c>
      <c r="O8" s="168">
        <v>0</v>
      </c>
      <c r="P8" s="169">
        <v>0.1</v>
      </c>
      <c r="Q8" s="168">
        <v>3800</v>
      </c>
      <c r="R8" s="292"/>
      <c r="S8" s="168">
        <v>6200</v>
      </c>
      <c r="T8" s="168">
        <v>11138</v>
      </c>
      <c r="U8" s="168">
        <v>0</v>
      </c>
      <c r="V8" s="169">
        <v>0.1</v>
      </c>
      <c r="W8" s="168">
        <v>6200</v>
      </c>
      <c r="Y8" s="168">
        <v>3800</v>
      </c>
      <c r="Z8" s="168">
        <v>13500</v>
      </c>
      <c r="AA8" s="168">
        <v>0</v>
      </c>
      <c r="AB8" s="169">
        <v>0.1</v>
      </c>
      <c r="AC8" s="168">
        <v>3800</v>
      </c>
      <c r="AE8" s="168">
        <v>3700</v>
      </c>
      <c r="AF8" s="168">
        <v>13225</v>
      </c>
      <c r="AG8" s="168">
        <v>0</v>
      </c>
      <c r="AH8" s="169">
        <v>0.1</v>
      </c>
      <c r="AI8" s="168">
        <v>3700</v>
      </c>
      <c r="AK8" s="168">
        <v>2300</v>
      </c>
      <c r="AL8" s="168">
        <v>11625</v>
      </c>
      <c r="AM8" s="168">
        <v>0</v>
      </c>
      <c r="AN8" s="169">
        <v>0.1</v>
      </c>
      <c r="AO8" s="168">
        <v>2300</v>
      </c>
      <c r="AQ8" s="168">
        <v>2250</v>
      </c>
      <c r="AR8" s="168">
        <v>11525</v>
      </c>
      <c r="AS8" s="168">
        <v>0</v>
      </c>
      <c r="AT8" s="169">
        <v>0.1</v>
      </c>
      <c r="AU8" s="168">
        <v>2250</v>
      </c>
      <c r="AW8" s="168">
        <v>2300</v>
      </c>
      <c r="AX8" s="168">
        <v>11525</v>
      </c>
      <c r="AY8" s="168">
        <v>0</v>
      </c>
      <c r="AZ8" s="169">
        <v>0.1</v>
      </c>
      <c r="BA8" s="168">
        <v>2300</v>
      </c>
      <c r="BC8" s="168">
        <v>2250</v>
      </c>
      <c r="BD8" s="168">
        <v>11325</v>
      </c>
      <c r="BE8" s="168">
        <v>0</v>
      </c>
      <c r="BF8" s="169">
        <v>0.1</v>
      </c>
      <c r="BG8" s="168">
        <v>2250</v>
      </c>
      <c r="BI8" s="168">
        <v>2200</v>
      </c>
      <c r="BJ8" s="168">
        <v>11125</v>
      </c>
      <c r="BK8" s="168">
        <v>0</v>
      </c>
      <c r="BL8" s="169">
        <v>0.1</v>
      </c>
      <c r="BM8" s="168">
        <v>2200</v>
      </c>
      <c r="BO8" s="103">
        <v>2150</v>
      </c>
      <c r="BP8" s="103">
        <v>10850</v>
      </c>
      <c r="BQ8" s="103">
        <v>0</v>
      </c>
      <c r="BR8" s="106">
        <v>0.1</v>
      </c>
      <c r="BS8" s="103">
        <v>2150</v>
      </c>
      <c r="BT8" s="83"/>
      <c r="BU8" s="103">
        <v>2100</v>
      </c>
      <c r="BV8" s="103">
        <v>10600</v>
      </c>
      <c r="BW8" s="103">
        <v>0</v>
      </c>
      <c r="BX8" s="106">
        <v>0.1</v>
      </c>
      <c r="BY8" s="103">
        <v>2100</v>
      </c>
      <c r="CA8" s="103">
        <v>6050</v>
      </c>
      <c r="CB8" s="103">
        <v>10425</v>
      </c>
      <c r="CC8" s="103">
        <v>0</v>
      </c>
      <c r="CD8" s="106">
        <v>0.1</v>
      </c>
      <c r="CE8" s="103">
        <v>6050</v>
      </c>
      <c r="CG8" s="103">
        <v>6050</v>
      </c>
      <c r="CH8" s="103">
        <v>10425</v>
      </c>
      <c r="CI8" s="103">
        <v>0</v>
      </c>
      <c r="CJ8" s="106">
        <v>0.1</v>
      </c>
      <c r="CK8" s="103">
        <v>6050</v>
      </c>
      <c r="CM8" s="103">
        <v>7180</v>
      </c>
      <c r="CN8" s="103">
        <v>10400</v>
      </c>
      <c r="CO8" s="103">
        <v>0</v>
      </c>
      <c r="CP8" s="106">
        <v>0.1</v>
      </c>
      <c r="CQ8" s="103">
        <v>7180</v>
      </c>
      <c r="CR8" s="92"/>
      <c r="CS8" s="107">
        <v>2650</v>
      </c>
      <c r="CT8" s="107">
        <v>10400</v>
      </c>
      <c r="CU8" s="103">
        <v>0</v>
      </c>
      <c r="CV8" s="106">
        <v>0.1</v>
      </c>
      <c r="CW8" s="105" t="s">
        <v>1054</v>
      </c>
      <c r="CX8"/>
      <c r="CY8" s="103">
        <v>2650</v>
      </c>
      <c r="CZ8" s="103">
        <v>10300</v>
      </c>
      <c r="DA8" s="103">
        <v>0</v>
      </c>
      <c r="DB8" s="106">
        <v>0.1</v>
      </c>
      <c r="DC8" s="103">
        <v>2650</v>
      </c>
      <c r="DE8" s="103">
        <v>2650</v>
      </c>
      <c r="DF8" s="103">
        <v>10120</v>
      </c>
      <c r="DG8" s="103">
        <v>0</v>
      </c>
      <c r="DH8" s="106">
        <v>0.1</v>
      </c>
      <c r="DI8" s="103">
        <v>2650</v>
      </c>
    </row>
    <row r="9" spans="1:113" x14ac:dyDescent="0.2">
      <c r="A9" s="168">
        <v>13900</v>
      </c>
      <c r="B9" s="168">
        <f t="shared" si="0"/>
        <v>44475</v>
      </c>
      <c r="C9" s="168">
        <v>995</v>
      </c>
      <c r="D9" s="169">
        <v>0.12</v>
      </c>
      <c r="E9" s="168">
        <f t="shared" si="2"/>
        <v>13900</v>
      </c>
      <c r="F9" s="292"/>
      <c r="G9" s="168">
        <v>11250</v>
      </c>
      <c r="H9" s="168">
        <f t="shared" si="1"/>
        <v>26538</v>
      </c>
      <c r="I9" s="168">
        <v>497.5</v>
      </c>
      <c r="J9" s="169">
        <v>0.12</v>
      </c>
      <c r="K9" s="168">
        <f t="shared" si="3"/>
        <v>11250</v>
      </c>
      <c r="M9" s="168">
        <v>13675</v>
      </c>
      <c r="N9" s="168">
        <v>43925</v>
      </c>
      <c r="O9" s="168">
        <v>987.5</v>
      </c>
      <c r="P9" s="169">
        <v>0.12</v>
      </c>
      <c r="Q9" s="168">
        <v>13675</v>
      </c>
      <c r="R9" s="292"/>
      <c r="S9" s="168">
        <v>11138</v>
      </c>
      <c r="T9" s="168">
        <v>26263</v>
      </c>
      <c r="U9" s="168">
        <v>493.75</v>
      </c>
      <c r="V9" s="169">
        <v>0.12</v>
      </c>
      <c r="W9" s="168">
        <v>11138</v>
      </c>
      <c r="Y9" s="168">
        <v>13500</v>
      </c>
      <c r="Z9" s="168">
        <v>43275</v>
      </c>
      <c r="AA9" s="168">
        <v>970</v>
      </c>
      <c r="AB9" s="169">
        <v>0.12</v>
      </c>
      <c r="AC9" s="168">
        <v>13500</v>
      </c>
      <c r="AE9" s="168">
        <v>13225</v>
      </c>
      <c r="AF9" s="168">
        <v>42400</v>
      </c>
      <c r="AG9" s="168">
        <v>952.5</v>
      </c>
      <c r="AH9" s="169">
        <v>0.12</v>
      </c>
      <c r="AI9" s="168">
        <v>13225</v>
      </c>
      <c r="AK9" s="168">
        <v>11625</v>
      </c>
      <c r="AL9" s="168">
        <v>40250</v>
      </c>
      <c r="AM9" s="168">
        <v>932.5</v>
      </c>
      <c r="AN9" s="169">
        <v>0.15</v>
      </c>
      <c r="AO9" s="168">
        <v>11625</v>
      </c>
      <c r="AQ9" s="168">
        <v>11525</v>
      </c>
      <c r="AR9" s="168">
        <v>39900</v>
      </c>
      <c r="AS9" s="168">
        <v>927.5</v>
      </c>
      <c r="AT9" s="169">
        <v>0.15</v>
      </c>
      <c r="AU9" s="168">
        <v>11525</v>
      </c>
      <c r="AW9" s="168">
        <v>11525</v>
      </c>
      <c r="AX9" s="168">
        <v>39750</v>
      </c>
      <c r="AY9" s="168">
        <v>922.5</v>
      </c>
      <c r="AZ9" s="169">
        <v>0.15</v>
      </c>
      <c r="BA9" s="168">
        <v>11525</v>
      </c>
      <c r="BC9" s="168">
        <v>11325</v>
      </c>
      <c r="BD9" s="168">
        <v>39150</v>
      </c>
      <c r="BE9" s="168">
        <v>907.5</v>
      </c>
      <c r="BF9" s="169">
        <v>0.15</v>
      </c>
      <c r="BG9" s="168">
        <v>11325</v>
      </c>
      <c r="BI9" s="168">
        <v>11125</v>
      </c>
      <c r="BJ9" s="168">
        <v>38450</v>
      </c>
      <c r="BK9" s="168">
        <v>892.5</v>
      </c>
      <c r="BL9" s="169">
        <v>0.15</v>
      </c>
      <c r="BM9" s="168">
        <v>11125</v>
      </c>
      <c r="BO9" s="103">
        <v>10850</v>
      </c>
      <c r="BP9" s="103">
        <v>37500</v>
      </c>
      <c r="BQ9" s="103">
        <v>870</v>
      </c>
      <c r="BR9" s="106">
        <v>0.15</v>
      </c>
      <c r="BS9" s="103">
        <v>10850</v>
      </c>
      <c r="BT9" s="83"/>
      <c r="BU9" s="103">
        <v>10600</v>
      </c>
      <c r="BV9" s="103">
        <v>36600</v>
      </c>
      <c r="BW9" s="103">
        <v>850</v>
      </c>
      <c r="BX9" s="106">
        <v>0.15</v>
      </c>
      <c r="BY9" s="103">
        <v>10600</v>
      </c>
      <c r="CA9" s="103">
        <v>10425</v>
      </c>
      <c r="CB9" s="103">
        <v>36050</v>
      </c>
      <c r="CC9" s="103">
        <v>437.5</v>
      </c>
      <c r="CD9" s="106">
        <v>0.15</v>
      </c>
      <c r="CE9" s="103">
        <v>1045</v>
      </c>
      <c r="CG9" s="103">
        <v>10425</v>
      </c>
      <c r="CH9" s="103">
        <v>36050</v>
      </c>
      <c r="CI9" s="103">
        <f>437.5</f>
        <v>437.5</v>
      </c>
      <c r="CJ9" s="106">
        <v>0.15</v>
      </c>
      <c r="CK9" s="103">
        <v>1045</v>
      </c>
      <c r="CM9" s="103">
        <v>10400</v>
      </c>
      <c r="CN9" s="103">
        <v>36200</v>
      </c>
      <c r="CO9" s="103">
        <v>322</v>
      </c>
      <c r="CP9" s="106">
        <v>0.15</v>
      </c>
      <c r="CQ9" s="103">
        <v>10400</v>
      </c>
      <c r="CR9" s="92"/>
      <c r="CS9" s="107">
        <v>10400</v>
      </c>
      <c r="CT9" s="107">
        <v>35400</v>
      </c>
      <c r="CU9" s="103">
        <v>775</v>
      </c>
      <c r="CV9" s="106">
        <v>0.15</v>
      </c>
      <c r="CW9" s="107">
        <v>10400</v>
      </c>
      <c r="CX9"/>
      <c r="CY9" s="103">
        <v>10300</v>
      </c>
      <c r="CZ9" s="103">
        <v>33960</v>
      </c>
      <c r="DA9" s="103">
        <v>765</v>
      </c>
      <c r="DB9" s="106">
        <v>0.15</v>
      </c>
      <c r="DC9" s="103">
        <v>10300</v>
      </c>
      <c r="DE9" s="103">
        <v>10120</v>
      </c>
      <c r="DF9" s="103">
        <v>33520</v>
      </c>
      <c r="DG9" s="103">
        <v>747</v>
      </c>
      <c r="DH9" s="106">
        <v>0.15</v>
      </c>
      <c r="DI9" s="103">
        <v>10120</v>
      </c>
    </row>
    <row r="10" spans="1:113" x14ac:dyDescent="0.2">
      <c r="A10" s="168">
        <v>44475</v>
      </c>
      <c r="B10" s="168">
        <f t="shared" si="0"/>
        <v>90325</v>
      </c>
      <c r="C10" s="168">
        <v>4664</v>
      </c>
      <c r="D10" s="169">
        <v>0.22</v>
      </c>
      <c r="E10" s="168">
        <f t="shared" si="2"/>
        <v>44475</v>
      </c>
      <c r="F10" s="292"/>
      <c r="G10" s="168">
        <v>26538</v>
      </c>
      <c r="H10" s="168">
        <f t="shared" si="1"/>
        <v>49463</v>
      </c>
      <c r="I10" s="168">
        <v>2332</v>
      </c>
      <c r="J10" s="169">
        <v>0.22</v>
      </c>
      <c r="K10" s="168">
        <f t="shared" si="3"/>
        <v>26538</v>
      </c>
      <c r="M10" s="168">
        <v>43925</v>
      </c>
      <c r="N10" s="168">
        <v>89325</v>
      </c>
      <c r="O10" s="168">
        <v>4617.5</v>
      </c>
      <c r="P10" s="169">
        <v>0.22</v>
      </c>
      <c r="Q10" s="168">
        <v>43925</v>
      </c>
      <c r="R10" s="292"/>
      <c r="S10" s="168">
        <v>26263</v>
      </c>
      <c r="T10" s="168">
        <v>48963</v>
      </c>
      <c r="U10" s="168">
        <v>2308.75</v>
      </c>
      <c r="V10" s="169">
        <v>0.22</v>
      </c>
      <c r="W10" s="168">
        <v>26263</v>
      </c>
      <c r="Y10" s="168">
        <v>43275</v>
      </c>
      <c r="Z10" s="168">
        <v>88000</v>
      </c>
      <c r="AA10" s="168">
        <v>4543</v>
      </c>
      <c r="AB10" s="169">
        <v>0.22</v>
      </c>
      <c r="AC10" s="168">
        <v>43275</v>
      </c>
      <c r="AE10" s="168">
        <v>42400</v>
      </c>
      <c r="AF10" s="168">
        <v>86200</v>
      </c>
      <c r="AG10" s="168">
        <v>4453.5</v>
      </c>
      <c r="AH10" s="169">
        <v>0.22</v>
      </c>
      <c r="AI10" s="168">
        <v>42400</v>
      </c>
      <c r="AK10" s="168">
        <v>40250</v>
      </c>
      <c r="AL10" s="168">
        <v>94200</v>
      </c>
      <c r="AM10" s="168">
        <v>5226.25</v>
      </c>
      <c r="AN10" s="169">
        <v>0.25</v>
      </c>
      <c r="AO10" s="168">
        <v>40250</v>
      </c>
      <c r="AQ10" s="168">
        <v>39900</v>
      </c>
      <c r="AR10" s="168">
        <v>93400</v>
      </c>
      <c r="AS10" s="168">
        <v>5183.75</v>
      </c>
      <c r="AT10" s="169">
        <v>0.25</v>
      </c>
      <c r="AU10" s="168">
        <v>39900</v>
      </c>
      <c r="AW10" s="168">
        <v>39750</v>
      </c>
      <c r="AX10" s="168">
        <v>93050</v>
      </c>
      <c r="AY10" s="168">
        <v>5156.25</v>
      </c>
      <c r="AZ10" s="169">
        <v>0.25</v>
      </c>
      <c r="BA10" s="168">
        <v>39750</v>
      </c>
      <c r="BC10" s="168">
        <v>39150</v>
      </c>
      <c r="BD10" s="168">
        <v>91600</v>
      </c>
      <c r="BE10" s="168">
        <v>5081.25</v>
      </c>
      <c r="BF10" s="169">
        <v>0.25</v>
      </c>
      <c r="BG10" s="168">
        <v>39150</v>
      </c>
      <c r="BI10" s="168">
        <v>38450</v>
      </c>
      <c r="BJ10" s="168">
        <v>90050</v>
      </c>
      <c r="BK10" s="168">
        <v>4991.25</v>
      </c>
      <c r="BL10" s="169">
        <v>0.25</v>
      </c>
      <c r="BM10" s="168">
        <v>38450</v>
      </c>
      <c r="BO10" s="103">
        <v>37500</v>
      </c>
      <c r="BP10" s="103">
        <v>87800</v>
      </c>
      <c r="BQ10" s="103">
        <v>4867.5</v>
      </c>
      <c r="BR10" s="106">
        <v>0.25</v>
      </c>
      <c r="BS10" s="103">
        <v>37500</v>
      </c>
      <c r="BT10" s="83"/>
      <c r="BU10" s="103">
        <v>36600</v>
      </c>
      <c r="BV10" s="103">
        <v>85700</v>
      </c>
      <c r="BW10" s="103">
        <v>4750</v>
      </c>
      <c r="BX10" s="106">
        <v>0.25</v>
      </c>
      <c r="BY10" s="103">
        <v>36600</v>
      </c>
      <c r="CA10" s="103">
        <v>36050</v>
      </c>
      <c r="CB10" s="103">
        <v>67700</v>
      </c>
      <c r="CC10" s="103">
        <v>4281.25</v>
      </c>
      <c r="CD10" s="106">
        <v>0.25</v>
      </c>
      <c r="CE10" s="103">
        <v>36050</v>
      </c>
      <c r="CG10" s="103">
        <v>36050</v>
      </c>
      <c r="CH10" s="103">
        <v>67700</v>
      </c>
      <c r="CI10" s="103">
        <v>4281.25</v>
      </c>
      <c r="CJ10" s="106">
        <v>0.25</v>
      </c>
      <c r="CK10" s="103">
        <v>36050</v>
      </c>
      <c r="CM10" s="103">
        <v>36200</v>
      </c>
      <c r="CN10" s="103">
        <v>66530</v>
      </c>
      <c r="CO10" s="103">
        <v>4192</v>
      </c>
      <c r="CP10" s="106">
        <v>0.25</v>
      </c>
      <c r="CQ10" s="103">
        <v>36200</v>
      </c>
      <c r="CR10" s="92"/>
      <c r="CS10" s="107">
        <v>35400</v>
      </c>
      <c r="CT10" s="107">
        <v>84300</v>
      </c>
      <c r="CU10" s="103">
        <v>4525</v>
      </c>
      <c r="CV10" s="106">
        <v>0.25</v>
      </c>
      <c r="CW10" s="107">
        <v>35400</v>
      </c>
      <c r="CX10"/>
      <c r="CY10" s="103">
        <v>33960</v>
      </c>
      <c r="CZ10" s="103">
        <v>79725</v>
      </c>
      <c r="DA10" s="103">
        <v>4314</v>
      </c>
      <c r="DB10" s="106">
        <v>0.25</v>
      </c>
      <c r="DC10" s="103">
        <v>33960</v>
      </c>
      <c r="DE10" s="103">
        <v>33520</v>
      </c>
      <c r="DF10" s="103">
        <v>77075</v>
      </c>
      <c r="DG10" s="103">
        <v>4257</v>
      </c>
      <c r="DH10" s="106">
        <v>0.25</v>
      </c>
      <c r="DI10" s="103">
        <v>33520</v>
      </c>
    </row>
    <row r="11" spans="1:113" x14ac:dyDescent="0.2">
      <c r="A11" s="168">
        <v>90325</v>
      </c>
      <c r="B11" s="168">
        <f t="shared" si="0"/>
        <v>168875</v>
      </c>
      <c r="C11" s="168">
        <v>14751</v>
      </c>
      <c r="D11" s="169">
        <v>0.24</v>
      </c>
      <c r="E11" s="168">
        <f t="shared" si="2"/>
        <v>90325</v>
      </c>
      <c r="F11" s="292"/>
      <c r="G11" s="168">
        <v>49463</v>
      </c>
      <c r="H11" s="168">
        <f t="shared" si="1"/>
        <v>88738</v>
      </c>
      <c r="I11" s="168">
        <v>7375.5</v>
      </c>
      <c r="J11" s="169">
        <v>0.24</v>
      </c>
      <c r="K11" s="168">
        <f t="shared" si="3"/>
        <v>49463</v>
      </c>
      <c r="M11" s="168">
        <v>89325</v>
      </c>
      <c r="N11" s="168">
        <v>167100</v>
      </c>
      <c r="O11" s="168">
        <v>14605.5</v>
      </c>
      <c r="P11" s="169">
        <v>0.24</v>
      </c>
      <c r="Q11" s="168">
        <v>89325</v>
      </c>
      <c r="R11" s="292"/>
      <c r="S11" s="168">
        <v>48963</v>
      </c>
      <c r="T11" s="168">
        <v>87850</v>
      </c>
      <c r="U11" s="168">
        <v>7302.75</v>
      </c>
      <c r="V11" s="169">
        <v>0.24</v>
      </c>
      <c r="W11" s="168">
        <v>48963</v>
      </c>
      <c r="Y11" s="168">
        <v>88000</v>
      </c>
      <c r="Z11" s="168">
        <v>164525</v>
      </c>
      <c r="AA11" s="168">
        <v>14382.5</v>
      </c>
      <c r="AB11" s="169">
        <v>0.24</v>
      </c>
      <c r="AC11" s="168">
        <v>88000</v>
      </c>
      <c r="AE11" s="168">
        <v>86200</v>
      </c>
      <c r="AF11" s="168">
        <v>161200</v>
      </c>
      <c r="AG11" s="168">
        <v>14089.5</v>
      </c>
      <c r="AH11" s="169">
        <v>0.24</v>
      </c>
      <c r="AI11" s="168">
        <v>86200</v>
      </c>
      <c r="AK11" s="168">
        <v>94200</v>
      </c>
      <c r="AL11" s="168">
        <v>193950</v>
      </c>
      <c r="AM11" s="168">
        <v>18713.75</v>
      </c>
      <c r="AN11" s="169">
        <v>0.28000000000000003</v>
      </c>
      <c r="AO11" s="168">
        <v>94200</v>
      </c>
      <c r="AQ11" s="168">
        <v>93400</v>
      </c>
      <c r="AR11" s="168">
        <v>192400</v>
      </c>
      <c r="AS11" s="168">
        <v>18558.75</v>
      </c>
      <c r="AT11" s="169">
        <v>0.28000000000000003</v>
      </c>
      <c r="AU11" s="168">
        <v>93400</v>
      </c>
      <c r="AW11" s="168">
        <v>93050</v>
      </c>
      <c r="AX11" s="168">
        <v>191600</v>
      </c>
      <c r="AY11" s="168">
        <v>18481.25</v>
      </c>
      <c r="AZ11" s="169">
        <v>0.28000000000000003</v>
      </c>
      <c r="BA11" s="168">
        <v>93050</v>
      </c>
      <c r="BC11" s="168">
        <v>91600</v>
      </c>
      <c r="BD11" s="168">
        <v>188600</v>
      </c>
      <c r="BE11" s="168">
        <v>18193.75</v>
      </c>
      <c r="BF11" s="169">
        <v>0.28000000000000003</v>
      </c>
      <c r="BG11" s="168">
        <v>91600</v>
      </c>
      <c r="BI11" s="168">
        <v>90050</v>
      </c>
      <c r="BJ11" s="168">
        <v>185450</v>
      </c>
      <c r="BK11" s="168">
        <v>17891.25</v>
      </c>
      <c r="BL11" s="169">
        <v>0.28000000000000003</v>
      </c>
      <c r="BM11" s="168">
        <v>90050</v>
      </c>
      <c r="BO11" s="103">
        <v>87800</v>
      </c>
      <c r="BP11" s="103">
        <v>180800</v>
      </c>
      <c r="BQ11" s="103">
        <v>17442.5</v>
      </c>
      <c r="BR11" s="106">
        <v>0.28000000000000003</v>
      </c>
      <c r="BS11" s="103">
        <v>87800</v>
      </c>
      <c r="BT11" s="83"/>
      <c r="BU11" s="103">
        <v>85700</v>
      </c>
      <c r="BV11" s="103">
        <v>176500</v>
      </c>
      <c r="BW11" s="103">
        <v>17025</v>
      </c>
      <c r="BX11" s="106">
        <v>0.28000000000000003</v>
      </c>
      <c r="BY11" s="103">
        <v>85700</v>
      </c>
      <c r="CA11" s="103">
        <v>67700</v>
      </c>
      <c r="CB11" s="103">
        <v>84450</v>
      </c>
      <c r="CC11" s="103">
        <v>12193.75</v>
      </c>
      <c r="CD11" s="106">
        <v>0.27</v>
      </c>
      <c r="CE11" s="103">
        <v>67700</v>
      </c>
      <c r="CG11" s="103">
        <v>67700</v>
      </c>
      <c r="CH11" s="103">
        <v>84450</v>
      </c>
      <c r="CI11" s="103">
        <v>12193.75</v>
      </c>
      <c r="CJ11" s="106">
        <v>0.27</v>
      </c>
      <c r="CK11" s="103">
        <v>67700</v>
      </c>
      <c r="CM11" s="103">
        <v>66530</v>
      </c>
      <c r="CN11" s="103">
        <v>173600</v>
      </c>
      <c r="CO11" s="103">
        <v>11774.5</v>
      </c>
      <c r="CP11" s="106">
        <v>0.28000000000000003</v>
      </c>
      <c r="CQ11" s="103">
        <v>66530</v>
      </c>
      <c r="CR11" s="92"/>
      <c r="CS11" s="107">
        <v>84300</v>
      </c>
      <c r="CT11" s="107">
        <v>173600</v>
      </c>
      <c r="CU11" s="103">
        <v>16750</v>
      </c>
      <c r="CV11" s="106">
        <v>0.28000000000000003</v>
      </c>
      <c r="CW11" s="107">
        <v>84300</v>
      </c>
      <c r="CX11"/>
      <c r="CY11" s="103">
        <v>79725</v>
      </c>
      <c r="CZ11" s="103">
        <v>166500</v>
      </c>
      <c r="DA11" s="103">
        <v>15755.25</v>
      </c>
      <c r="DB11" s="106">
        <v>0.28000000000000003</v>
      </c>
      <c r="DC11" s="103">
        <v>79725</v>
      </c>
      <c r="DE11" s="103">
        <v>77075</v>
      </c>
      <c r="DF11" s="103">
        <v>162800</v>
      </c>
      <c r="DG11" s="103">
        <v>15145.75</v>
      </c>
      <c r="DH11" s="106">
        <v>0.28000000000000003</v>
      </c>
      <c r="DI11" s="103">
        <v>77075</v>
      </c>
    </row>
    <row r="12" spans="1:113" x14ac:dyDescent="0.2">
      <c r="A12" s="168">
        <v>168875</v>
      </c>
      <c r="B12" s="168">
        <f t="shared" si="0"/>
        <v>213375</v>
      </c>
      <c r="C12" s="168">
        <v>33603</v>
      </c>
      <c r="D12" s="169">
        <v>0.32</v>
      </c>
      <c r="E12" s="168">
        <f t="shared" si="2"/>
        <v>168875</v>
      </c>
      <c r="F12" s="292"/>
      <c r="G12" s="168">
        <v>88738</v>
      </c>
      <c r="H12" s="168">
        <f t="shared" si="1"/>
        <v>110988</v>
      </c>
      <c r="I12" s="168">
        <v>16801.5</v>
      </c>
      <c r="J12" s="169">
        <v>0.32</v>
      </c>
      <c r="K12" s="168">
        <f t="shared" si="3"/>
        <v>88738</v>
      </c>
      <c r="M12" s="168">
        <v>167100</v>
      </c>
      <c r="N12" s="168">
        <v>211150</v>
      </c>
      <c r="O12" s="168">
        <v>33271.5</v>
      </c>
      <c r="P12" s="169">
        <v>0.32</v>
      </c>
      <c r="Q12" s="168">
        <v>167100</v>
      </c>
      <c r="R12" s="292"/>
      <c r="S12" s="168">
        <v>87850</v>
      </c>
      <c r="T12" s="168">
        <v>109875</v>
      </c>
      <c r="U12" s="168">
        <v>16635.75</v>
      </c>
      <c r="V12" s="169">
        <v>0.32</v>
      </c>
      <c r="W12" s="168">
        <v>87850</v>
      </c>
      <c r="Y12" s="168">
        <v>164525</v>
      </c>
      <c r="Z12" s="168">
        <v>207900</v>
      </c>
      <c r="AA12" s="168">
        <v>32748.5</v>
      </c>
      <c r="AB12" s="169">
        <v>0.32</v>
      </c>
      <c r="AC12" s="168">
        <v>164525</v>
      </c>
      <c r="AE12" s="168">
        <v>161200</v>
      </c>
      <c r="AF12" s="168">
        <v>203700</v>
      </c>
      <c r="AG12" s="168">
        <v>32089.5</v>
      </c>
      <c r="AH12" s="169">
        <v>0.32</v>
      </c>
      <c r="AI12" s="168">
        <v>161200</v>
      </c>
      <c r="AK12" s="168">
        <v>193950</v>
      </c>
      <c r="AL12" s="168">
        <v>419000</v>
      </c>
      <c r="AM12" s="168">
        <v>46643.75</v>
      </c>
      <c r="AN12" s="169">
        <v>0.33</v>
      </c>
      <c r="AO12" s="168">
        <v>193950</v>
      </c>
      <c r="AQ12" s="168">
        <v>192400</v>
      </c>
      <c r="AR12" s="168">
        <v>415600</v>
      </c>
      <c r="AS12" s="168">
        <v>46278.75</v>
      </c>
      <c r="AT12" s="169">
        <v>0.33</v>
      </c>
      <c r="AU12" s="168">
        <v>192400</v>
      </c>
      <c r="AW12" s="168">
        <v>191600</v>
      </c>
      <c r="AX12" s="168">
        <v>413800</v>
      </c>
      <c r="AY12" s="168">
        <v>46075.25</v>
      </c>
      <c r="AZ12" s="169">
        <v>0.33</v>
      </c>
      <c r="BA12" s="168">
        <v>191600</v>
      </c>
      <c r="BC12" s="168">
        <v>188600</v>
      </c>
      <c r="BD12" s="168">
        <v>407350</v>
      </c>
      <c r="BE12" s="168">
        <v>45353.75</v>
      </c>
      <c r="BF12" s="169">
        <v>0.33</v>
      </c>
      <c r="BG12" s="168">
        <v>188600</v>
      </c>
      <c r="BI12" s="168">
        <v>185450</v>
      </c>
      <c r="BJ12" s="168">
        <v>400550</v>
      </c>
      <c r="BK12" s="168">
        <v>44603.25</v>
      </c>
      <c r="BL12" s="169">
        <v>0.33</v>
      </c>
      <c r="BM12" s="168">
        <v>185450</v>
      </c>
      <c r="BO12" s="103">
        <v>180800</v>
      </c>
      <c r="BP12" s="103">
        <v>390500</v>
      </c>
      <c r="BQ12" s="103">
        <v>43482.5</v>
      </c>
      <c r="BR12" s="106">
        <v>0.33</v>
      </c>
      <c r="BS12" s="103">
        <v>180800</v>
      </c>
      <c r="BT12" s="83"/>
      <c r="BU12" s="103">
        <v>176500</v>
      </c>
      <c r="BV12" s="103">
        <v>381250</v>
      </c>
      <c r="BW12" s="103">
        <v>42449</v>
      </c>
      <c r="BX12" s="106">
        <v>0.33</v>
      </c>
      <c r="BY12" s="103">
        <v>176500</v>
      </c>
      <c r="CA12" s="103">
        <v>84450</v>
      </c>
      <c r="CB12" s="103">
        <v>87700</v>
      </c>
      <c r="CC12" s="103">
        <v>16716.25</v>
      </c>
      <c r="CD12" s="106">
        <v>0.3</v>
      </c>
      <c r="CE12" s="103">
        <v>84450</v>
      </c>
      <c r="CG12" s="103">
        <v>84450</v>
      </c>
      <c r="CH12" s="103">
        <v>87700</v>
      </c>
      <c r="CI12" s="103">
        <v>16716.25</v>
      </c>
      <c r="CJ12" s="106">
        <v>0.3</v>
      </c>
      <c r="CK12" s="103">
        <v>84450</v>
      </c>
      <c r="CM12" s="103">
        <v>173600</v>
      </c>
      <c r="CN12" s="103">
        <v>375000</v>
      </c>
      <c r="CO12" s="103">
        <v>41754.1</v>
      </c>
      <c r="CP12" s="106">
        <v>0.33</v>
      </c>
      <c r="CQ12" s="103">
        <v>173600</v>
      </c>
      <c r="CR12" s="92"/>
      <c r="CS12" s="107">
        <v>173600</v>
      </c>
      <c r="CT12" s="107">
        <v>375000</v>
      </c>
      <c r="CU12" s="103">
        <v>41754</v>
      </c>
      <c r="CV12" s="106">
        <v>0.33</v>
      </c>
      <c r="CW12" s="107">
        <v>173600</v>
      </c>
      <c r="CX12"/>
      <c r="CY12" s="103">
        <v>166500</v>
      </c>
      <c r="CZ12" s="103">
        <v>359650</v>
      </c>
      <c r="DA12" s="103">
        <v>40052.25</v>
      </c>
      <c r="DB12" s="106">
        <v>0.33</v>
      </c>
      <c r="DC12" s="103">
        <v>166500</v>
      </c>
      <c r="DE12" s="103">
        <v>162800</v>
      </c>
      <c r="DF12" s="103">
        <v>351650</v>
      </c>
      <c r="DG12" s="103">
        <v>39148.75</v>
      </c>
      <c r="DH12" s="106">
        <v>0.33</v>
      </c>
      <c r="DI12" s="103">
        <v>162800</v>
      </c>
    </row>
    <row r="13" spans="1:113" ht="25.5" x14ac:dyDescent="0.2">
      <c r="A13" s="168">
        <v>213375</v>
      </c>
      <c r="B13" s="168">
        <f t="shared" si="0"/>
        <v>527550</v>
      </c>
      <c r="C13" s="168">
        <v>47843</v>
      </c>
      <c r="D13" s="169">
        <v>0.35</v>
      </c>
      <c r="E13" s="168">
        <f t="shared" si="2"/>
        <v>213375</v>
      </c>
      <c r="F13" s="292"/>
      <c r="G13" s="168">
        <v>110988</v>
      </c>
      <c r="H13" s="168">
        <f t="shared" si="1"/>
        <v>268075</v>
      </c>
      <c r="I13" s="168">
        <v>23921.5</v>
      </c>
      <c r="J13" s="169">
        <v>0.35</v>
      </c>
      <c r="K13" s="168">
        <f t="shared" si="3"/>
        <v>110988</v>
      </c>
      <c r="M13" s="168">
        <v>211150</v>
      </c>
      <c r="N13" s="168">
        <v>522200</v>
      </c>
      <c r="O13" s="168">
        <v>47367.5</v>
      </c>
      <c r="P13" s="169">
        <v>0.35</v>
      </c>
      <c r="Q13" s="168">
        <v>211150</v>
      </c>
      <c r="R13" s="292"/>
      <c r="S13" s="168">
        <v>109875</v>
      </c>
      <c r="T13" s="168">
        <v>265400</v>
      </c>
      <c r="U13" s="168">
        <v>23683.75</v>
      </c>
      <c r="V13" s="169">
        <v>0.35</v>
      </c>
      <c r="W13" s="168">
        <v>109875</v>
      </c>
      <c r="Y13" s="168">
        <v>207900</v>
      </c>
      <c r="Z13" s="168">
        <v>514100</v>
      </c>
      <c r="AA13" s="168">
        <v>46628.5</v>
      </c>
      <c r="AB13" s="169">
        <v>0.35</v>
      </c>
      <c r="AC13" s="168">
        <v>207900</v>
      </c>
      <c r="AE13" s="168">
        <v>203700</v>
      </c>
      <c r="AF13" s="168">
        <v>503700</v>
      </c>
      <c r="AG13" s="168">
        <v>45689.5</v>
      </c>
      <c r="AH13" s="169">
        <v>0.35</v>
      </c>
      <c r="AI13" s="168">
        <v>203700</v>
      </c>
      <c r="AK13" s="168">
        <v>419000</v>
      </c>
      <c r="AL13" s="168">
        <v>420700</v>
      </c>
      <c r="AM13" s="168">
        <v>120910.25</v>
      </c>
      <c r="AN13" s="169">
        <v>0.35</v>
      </c>
      <c r="AO13" s="168">
        <v>419000</v>
      </c>
      <c r="AQ13" s="168">
        <v>415600</v>
      </c>
      <c r="AR13" s="168">
        <v>417300</v>
      </c>
      <c r="AS13" s="168">
        <v>119934.75</v>
      </c>
      <c r="AT13" s="169">
        <v>0.35</v>
      </c>
      <c r="AU13" s="168">
        <v>415600</v>
      </c>
      <c r="AW13" s="168">
        <v>413800</v>
      </c>
      <c r="AX13" s="168">
        <v>415500</v>
      </c>
      <c r="AY13" s="168">
        <v>119401.25</v>
      </c>
      <c r="AZ13" s="169">
        <v>0.35</v>
      </c>
      <c r="BA13" s="168">
        <v>413800</v>
      </c>
      <c r="BC13" s="168">
        <v>407350</v>
      </c>
      <c r="BD13" s="168">
        <v>409000</v>
      </c>
      <c r="BE13" s="168">
        <v>117541.25</v>
      </c>
      <c r="BF13" s="169">
        <v>0.35</v>
      </c>
      <c r="BG13" s="168">
        <v>407350</v>
      </c>
      <c r="BI13" s="168">
        <v>400550</v>
      </c>
      <c r="BJ13" s="168">
        <v>402200</v>
      </c>
      <c r="BK13" s="168">
        <v>115586.25</v>
      </c>
      <c r="BL13" s="169">
        <v>0.35</v>
      </c>
      <c r="BM13" s="168">
        <v>400550</v>
      </c>
      <c r="BO13" s="103">
        <v>390500</v>
      </c>
      <c r="BP13" s="103" t="s">
        <v>1057</v>
      </c>
      <c r="BQ13" s="103">
        <v>112683.5</v>
      </c>
      <c r="BR13" s="106">
        <v>0.35</v>
      </c>
      <c r="BS13" s="103">
        <v>390500</v>
      </c>
      <c r="BT13" s="83"/>
      <c r="BU13" s="103">
        <v>381250</v>
      </c>
      <c r="BV13" s="103" t="s">
        <v>13</v>
      </c>
      <c r="BW13" s="103">
        <v>110016.5</v>
      </c>
      <c r="BX13" s="106">
        <v>0.35</v>
      </c>
      <c r="BY13" s="103">
        <v>381250</v>
      </c>
      <c r="CA13" s="103">
        <v>87700</v>
      </c>
      <c r="CB13" s="103">
        <v>173900</v>
      </c>
      <c r="CC13" s="103">
        <v>17691.25</v>
      </c>
      <c r="CD13" s="106">
        <v>0.28000000000000003</v>
      </c>
      <c r="CE13" s="103">
        <v>87700</v>
      </c>
      <c r="CG13" s="103">
        <v>87700</v>
      </c>
      <c r="CH13" s="103">
        <v>173900</v>
      </c>
      <c r="CI13" s="103">
        <v>17691.25</v>
      </c>
      <c r="CJ13" s="106">
        <v>0.28000000000000003</v>
      </c>
      <c r="CK13" s="103">
        <v>87700</v>
      </c>
      <c r="CM13" s="103">
        <v>375000</v>
      </c>
      <c r="CN13" s="103" t="s">
        <v>13</v>
      </c>
      <c r="CO13" s="103">
        <v>108216.1</v>
      </c>
      <c r="CP13" s="106">
        <v>0.35</v>
      </c>
      <c r="CQ13" s="103">
        <v>375000</v>
      </c>
      <c r="CR13" s="92"/>
      <c r="CS13" s="107">
        <v>375000</v>
      </c>
      <c r="CT13" s="105" t="s">
        <v>13</v>
      </c>
      <c r="CU13" s="103">
        <v>108216</v>
      </c>
      <c r="CV13" s="106">
        <v>0.35</v>
      </c>
      <c r="CW13" s="107">
        <v>375000</v>
      </c>
      <c r="CX13"/>
      <c r="CY13" s="103">
        <v>359650</v>
      </c>
      <c r="CZ13" s="103" t="s">
        <v>13</v>
      </c>
      <c r="DA13" s="103">
        <v>103791.75</v>
      </c>
      <c r="DB13" s="106">
        <v>0.35</v>
      </c>
      <c r="DC13" s="103">
        <v>359650</v>
      </c>
      <c r="DE13" s="103">
        <v>351650</v>
      </c>
      <c r="DF13" s="103" t="s">
        <v>13</v>
      </c>
      <c r="DG13" s="103">
        <v>101469.25</v>
      </c>
      <c r="DH13" s="106">
        <v>0.35</v>
      </c>
      <c r="DI13" s="103">
        <v>351650</v>
      </c>
    </row>
    <row r="14" spans="1:113" x14ac:dyDescent="0.2">
      <c r="A14" s="168">
        <v>527550</v>
      </c>
      <c r="B14" s="168" t="s">
        <v>1057</v>
      </c>
      <c r="C14" s="168">
        <v>157804.25</v>
      </c>
      <c r="D14" s="169">
        <v>0.37</v>
      </c>
      <c r="E14" s="168">
        <f t="shared" si="2"/>
        <v>527550</v>
      </c>
      <c r="F14" s="292"/>
      <c r="G14" s="168">
        <v>268075</v>
      </c>
      <c r="H14" s="168" t="s">
        <v>1057</v>
      </c>
      <c r="I14" s="168">
        <v>78902.13</v>
      </c>
      <c r="J14" s="169">
        <v>0.37</v>
      </c>
      <c r="K14" s="168">
        <f t="shared" si="3"/>
        <v>268075</v>
      </c>
      <c r="M14" s="168">
        <v>522200</v>
      </c>
      <c r="N14" s="168" t="s">
        <v>1057</v>
      </c>
      <c r="O14" s="168">
        <v>156235</v>
      </c>
      <c r="P14" s="169">
        <v>0.37</v>
      </c>
      <c r="Q14" s="168">
        <v>522200</v>
      </c>
      <c r="R14" s="292"/>
      <c r="S14" s="168">
        <v>265400</v>
      </c>
      <c r="T14" s="168" t="s">
        <v>1057</v>
      </c>
      <c r="U14" s="168">
        <v>78117.5</v>
      </c>
      <c r="V14" s="169">
        <v>0.37</v>
      </c>
      <c r="W14" s="168">
        <v>265400</v>
      </c>
      <c r="Y14" s="168">
        <v>514100</v>
      </c>
      <c r="Z14" s="168" t="s">
        <v>1057</v>
      </c>
      <c r="AA14" s="168">
        <v>153798.5</v>
      </c>
      <c r="AB14" s="169">
        <v>0.37</v>
      </c>
      <c r="AC14" s="168">
        <v>514100</v>
      </c>
      <c r="AE14" s="168">
        <v>503700</v>
      </c>
      <c r="AF14" s="168" t="s">
        <v>1057</v>
      </c>
      <c r="AG14" s="168">
        <v>150689.5</v>
      </c>
      <c r="AH14" s="169">
        <v>0.37</v>
      </c>
      <c r="AI14" s="168">
        <v>503700</v>
      </c>
      <c r="AK14" s="168">
        <v>420700</v>
      </c>
      <c r="AL14" s="168" t="s">
        <v>1057</v>
      </c>
      <c r="AM14" s="168">
        <v>121505.25</v>
      </c>
      <c r="AN14" s="169">
        <v>0.39600000000000002</v>
      </c>
      <c r="AO14" s="168">
        <v>420700</v>
      </c>
      <c r="AQ14" s="168">
        <v>417300</v>
      </c>
      <c r="AR14" s="168" t="s">
        <v>1057</v>
      </c>
      <c r="AS14" s="168">
        <v>120529.75</v>
      </c>
      <c r="AT14" s="169">
        <v>0.39600000000000002</v>
      </c>
      <c r="AU14" s="168">
        <v>417300</v>
      </c>
      <c r="AW14" s="168">
        <v>415500</v>
      </c>
      <c r="AX14" s="168" t="s">
        <v>1057</v>
      </c>
      <c r="AY14" s="168">
        <v>119996.25</v>
      </c>
      <c r="AZ14" s="169">
        <v>0.39600000000000002</v>
      </c>
      <c r="BA14" s="168">
        <v>415500</v>
      </c>
      <c r="BC14" s="168">
        <v>409000</v>
      </c>
      <c r="BD14" s="168" t="s">
        <v>1057</v>
      </c>
      <c r="BE14" s="168">
        <v>118118.75</v>
      </c>
      <c r="BF14" s="169">
        <v>0.39600000000000002</v>
      </c>
      <c r="BG14" s="168">
        <v>409000</v>
      </c>
      <c r="BI14" s="168">
        <v>402200</v>
      </c>
      <c r="BJ14" s="168" t="s">
        <v>1057</v>
      </c>
      <c r="BK14" s="168">
        <v>116163.75</v>
      </c>
      <c r="BL14" s="169">
        <v>0.39600000000000002</v>
      </c>
      <c r="BM14" s="168">
        <v>402200</v>
      </c>
      <c r="BO14" s="103">
        <v>0</v>
      </c>
      <c r="BP14" s="103">
        <v>0</v>
      </c>
      <c r="BQ14" s="103">
        <v>0</v>
      </c>
      <c r="BR14" s="106">
        <v>0</v>
      </c>
      <c r="BS14" s="103">
        <v>0</v>
      </c>
      <c r="BT14" s="83"/>
      <c r="BU14" s="103">
        <v>0</v>
      </c>
      <c r="BV14" s="103">
        <v>0</v>
      </c>
      <c r="BW14" s="103">
        <v>0</v>
      </c>
      <c r="BX14" s="106">
        <v>0</v>
      </c>
      <c r="BY14" s="103">
        <v>0</v>
      </c>
      <c r="CA14" s="103">
        <v>173900</v>
      </c>
      <c r="CB14" s="103">
        <v>375700</v>
      </c>
      <c r="CC14" s="103">
        <v>41827.25</v>
      </c>
      <c r="CD14" s="106">
        <v>0.33</v>
      </c>
      <c r="CE14" s="103">
        <v>173900</v>
      </c>
      <c r="CG14" s="103">
        <v>173900</v>
      </c>
      <c r="CH14" s="103">
        <v>375700</v>
      </c>
      <c r="CI14" s="103">
        <v>41827.25</v>
      </c>
      <c r="CJ14" s="106">
        <v>0.33</v>
      </c>
      <c r="CK14" s="103">
        <v>173900</v>
      </c>
      <c r="CQ14" s="92"/>
      <c r="CR14" s="92"/>
      <c r="CU14"/>
      <c r="CV14"/>
      <c r="CW14"/>
      <c r="CX14"/>
      <c r="CY14" s="92"/>
      <c r="CZ14" s="92"/>
      <c r="DA14" s="92"/>
      <c r="DB14" s="92"/>
      <c r="DC14" s="92"/>
      <c r="DE14" s="92"/>
      <c r="DF14" s="92"/>
      <c r="DG14" s="92"/>
      <c r="DH14" s="92"/>
      <c r="DI14" s="92"/>
    </row>
    <row r="15" spans="1:113"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T15" s="83"/>
      <c r="BU15" s="103">
        <v>0</v>
      </c>
      <c r="BV15" s="103">
        <v>0</v>
      </c>
      <c r="BW15" s="103">
        <v>0</v>
      </c>
      <c r="BX15" s="106">
        <v>0</v>
      </c>
      <c r="BY15" s="103">
        <v>0</v>
      </c>
      <c r="CA15" s="103">
        <v>375700</v>
      </c>
      <c r="CB15" s="103" t="s">
        <v>13</v>
      </c>
      <c r="CC15" s="103">
        <v>108421.25</v>
      </c>
      <c r="CD15" s="106">
        <v>0.35</v>
      </c>
      <c r="CE15" s="103">
        <v>375700</v>
      </c>
      <c r="CG15" s="103">
        <v>375700</v>
      </c>
      <c r="CH15" s="103" t="s">
        <v>13</v>
      </c>
      <c r="CI15" s="103">
        <v>108421.25</v>
      </c>
      <c r="CJ15" s="106">
        <v>0.35</v>
      </c>
      <c r="CK15" s="103">
        <v>375700</v>
      </c>
      <c r="CM15" s="736" t="s">
        <v>1055</v>
      </c>
      <c r="CN15" s="736"/>
      <c r="CO15" s="736"/>
      <c r="CP15" s="736"/>
      <c r="CQ15" s="736"/>
      <c r="CR15" s="92"/>
      <c r="CS15" s="108" t="s">
        <v>1055</v>
      </c>
      <c r="CU15"/>
      <c r="CV15"/>
      <c r="CW15"/>
      <c r="CX15"/>
      <c r="CY15" s="98" t="s">
        <v>1055</v>
      </c>
      <c r="CZ15" s="92"/>
      <c r="DA15" s="92"/>
      <c r="DB15" s="92"/>
      <c r="DC15" s="92"/>
      <c r="DE15" s="98" t="s">
        <v>1055</v>
      </c>
      <c r="DF15" s="92"/>
      <c r="DG15" s="92"/>
      <c r="DH15" s="92"/>
      <c r="DI15" s="92"/>
    </row>
    <row r="16" spans="1:113"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E16" s="92"/>
      <c r="AF16" s="92"/>
      <c r="AG16" s="92"/>
      <c r="AH16" s="92"/>
      <c r="AI16" s="92"/>
      <c r="AK16" s="92"/>
      <c r="AL16" s="92"/>
      <c r="AM16" s="92"/>
      <c r="AN16" s="92"/>
      <c r="AO16" s="92"/>
      <c r="AQ16" s="92"/>
      <c r="AR16" s="92"/>
      <c r="AS16" s="92"/>
      <c r="AT16" s="92"/>
      <c r="AU16" s="92"/>
      <c r="AW16" s="92"/>
      <c r="AX16" s="92"/>
      <c r="AY16" s="92"/>
      <c r="AZ16" s="92"/>
      <c r="BA16" s="92"/>
      <c r="BC16" s="92"/>
      <c r="BD16" s="92"/>
      <c r="BE16" s="92"/>
      <c r="BF16" s="92"/>
      <c r="BG16" s="92"/>
      <c r="BI16" s="92"/>
      <c r="BJ16" s="92"/>
      <c r="BK16" s="92"/>
      <c r="BL16" s="92"/>
      <c r="BM16" s="92"/>
      <c r="BT16" s="83"/>
      <c r="CQ16" s="92"/>
      <c r="CR16" s="92"/>
      <c r="CU16"/>
      <c r="CV16"/>
      <c r="CW16"/>
      <c r="CX16"/>
      <c r="CY16" s="92"/>
      <c r="CZ16" s="92"/>
      <c r="DA16" s="92"/>
      <c r="DB16" s="92"/>
      <c r="DC16" s="92"/>
      <c r="DE16" s="92"/>
      <c r="DF16" s="92"/>
      <c r="DG16" s="92"/>
      <c r="DH16" s="92"/>
      <c r="DI16" s="92"/>
    </row>
    <row r="17" spans="1:113" ht="17.25" x14ac:dyDescent="0.25">
      <c r="A17" s="736" t="s">
        <v>1909</v>
      </c>
      <c r="B17" s="736"/>
      <c r="C17" s="736"/>
      <c r="D17" s="736"/>
      <c r="E17" s="736"/>
      <c r="F17" s="433"/>
      <c r="G17" s="736" t="s">
        <v>1912</v>
      </c>
      <c r="H17" s="736"/>
      <c r="I17" s="736"/>
      <c r="J17" s="736"/>
      <c r="K17" s="736"/>
      <c r="M17" s="736" t="s">
        <v>1909</v>
      </c>
      <c r="N17" s="736"/>
      <c r="O17" s="736"/>
      <c r="P17" s="736"/>
      <c r="Q17" s="736"/>
      <c r="R17" s="427"/>
      <c r="S17" s="736" t="s">
        <v>1912</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T17" s="83"/>
      <c r="BU17" s="736" t="s">
        <v>1055</v>
      </c>
      <c r="BV17" s="736"/>
      <c r="BW17" s="736"/>
      <c r="BX17" s="736"/>
      <c r="BY17" s="736"/>
      <c r="CA17" s="736" t="s">
        <v>1055</v>
      </c>
      <c r="CB17" s="736"/>
      <c r="CC17" s="736"/>
      <c r="CD17" s="736"/>
      <c r="CE17" s="736"/>
      <c r="CG17" s="736" t="s">
        <v>1055</v>
      </c>
      <c r="CH17" s="736"/>
      <c r="CI17" s="736"/>
      <c r="CJ17" s="736"/>
      <c r="CK17" s="736"/>
      <c r="CM17" s="739" t="s">
        <v>1046</v>
      </c>
      <c r="CN17" s="740"/>
      <c r="CO17" s="109"/>
      <c r="CP17" s="110"/>
      <c r="CQ17" s="92"/>
      <c r="CR17" s="92"/>
      <c r="CS17" s="743" t="s">
        <v>1046</v>
      </c>
      <c r="CT17" s="744"/>
      <c r="CU17" s="747"/>
      <c r="CV17" s="748"/>
      <c r="CW17"/>
      <c r="CX17"/>
      <c r="CY17" s="739" t="s">
        <v>1046</v>
      </c>
      <c r="CZ17" s="740"/>
      <c r="DA17" s="741"/>
      <c r="DB17" s="742"/>
      <c r="DC17" s="92"/>
      <c r="DE17" s="739" t="s">
        <v>1046</v>
      </c>
      <c r="DF17" s="740"/>
      <c r="DG17" s="741"/>
      <c r="DH17" s="742"/>
      <c r="DI17" s="92"/>
    </row>
    <row r="18" spans="1:113"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E18" s="92"/>
      <c r="AF18" s="92"/>
      <c r="AG18" s="92"/>
      <c r="AH18" s="92"/>
      <c r="AI18" s="92"/>
      <c r="AK18" s="92"/>
      <c r="AL18" s="92"/>
      <c r="AM18" s="92"/>
      <c r="AN18" s="92"/>
      <c r="AO18" s="92"/>
      <c r="AQ18" s="92"/>
      <c r="AR18" s="92"/>
      <c r="AS18" s="92"/>
      <c r="AT18" s="92"/>
      <c r="AU18" s="92"/>
      <c r="AW18" s="92"/>
      <c r="AX18" s="92"/>
      <c r="AY18" s="92"/>
      <c r="AZ18" s="92"/>
      <c r="BA18" s="92"/>
      <c r="BC18" s="92"/>
      <c r="BD18" s="92"/>
      <c r="BE18" s="92"/>
      <c r="BF18" s="92"/>
      <c r="BG18" s="92"/>
      <c r="BI18" s="92"/>
      <c r="BJ18" s="92"/>
      <c r="BK18" s="92"/>
      <c r="BL18" s="92"/>
      <c r="BM18" s="92"/>
      <c r="BT18" s="83"/>
      <c r="CM18" s="101" t="s">
        <v>1047</v>
      </c>
      <c r="CN18" s="101" t="s">
        <v>1048</v>
      </c>
      <c r="CO18" s="101" t="s">
        <v>1049</v>
      </c>
      <c r="CP18" s="101" t="s">
        <v>1050</v>
      </c>
      <c r="CQ18" s="101" t="s">
        <v>1051</v>
      </c>
      <c r="CR18" s="92"/>
      <c r="CS18" s="102" t="s">
        <v>1047</v>
      </c>
      <c r="CT18" s="102" t="s">
        <v>1048</v>
      </c>
      <c r="CU18" s="102" t="s">
        <v>1052</v>
      </c>
      <c r="CV18" s="101" t="s">
        <v>1050</v>
      </c>
      <c r="CW18" s="101" t="s">
        <v>1051</v>
      </c>
      <c r="CX18"/>
      <c r="CY18" s="101" t="s">
        <v>1047</v>
      </c>
      <c r="CZ18" s="101" t="s">
        <v>1048</v>
      </c>
      <c r="DA18" s="101" t="s">
        <v>1049</v>
      </c>
      <c r="DB18" s="101" t="s">
        <v>1050</v>
      </c>
      <c r="DC18" s="101" t="s">
        <v>1051</v>
      </c>
      <c r="DE18" s="101" t="s">
        <v>1047</v>
      </c>
      <c r="DF18" s="101" t="s">
        <v>1048</v>
      </c>
      <c r="DG18" s="101" t="s">
        <v>1049</v>
      </c>
      <c r="DH18" s="101" t="s">
        <v>1050</v>
      </c>
      <c r="DI18" s="101" t="s">
        <v>1051</v>
      </c>
    </row>
    <row r="19" spans="1:113"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T19" s="83"/>
      <c r="BU19" s="739" t="s">
        <v>1046</v>
      </c>
      <c r="BV19" s="740"/>
      <c r="BW19" s="109"/>
      <c r="BX19" s="110"/>
      <c r="CA19" s="739" t="s">
        <v>1046</v>
      </c>
      <c r="CB19" s="740"/>
      <c r="CC19" s="109"/>
      <c r="CD19" s="110"/>
      <c r="CG19" s="739" t="s">
        <v>1046</v>
      </c>
      <c r="CH19" s="740"/>
      <c r="CI19" s="109"/>
      <c r="CJ19" s="110"/>
      <c r="CM19" s="103">
        <v>0</v>
      </c>
      <c r="CN19" s="103">
        <v>15750</v>
      </c>
      <c r="CO19" s="103">
        <v>0</v>
      </c>
      <c r="CP19" s="103">
        <v>0</v>
      </c>
      <c r="CQ19" s="103" t="s">
        <v>1056</v>
      </c>
      <c r="CR19" s="92"/>
      <c r="CS19" s="104">
        <v>0</v>
      </c>
      <c r="CT19" s="104">
        <v>8000</v>
      </c>
      <c r="CU19" s="103">
        <v>0</v>
      </c>
      <c r="CV19" s="103">
        <v>0</v>
      </c>
      <c r="CW19" s="103" t="s">
        <v>1056</v>
      </c>
      <c r="CX19"/>
      <c r="CY19" s="103">
        <v>0</v>
      </c>
      <c r="CZ19" s="103">
        <v>8000</v>
      </c>
      <c r="DA19" s="103">
        <v>0</v>
      </c>
      <c r="DB19" s="103">
        <v>0</v>
      </c>
      <c r="DC19" s="103" t="s">
        <v>1056</v>
      </c>
      <c r="DE19" s="103">
        <v>0</v>
      </c>
      <c r="DF19" s="103">
        <v>8000</v>
      </c>
      <c r="DG19" s="103">
        <v>0</v>
      </c>
      <c r="DH19" s="103">
        <v>0</v>
      </c>
      <c r="DI19" s="103" t="s">
        <v>1056</v>
      </c>
    </row>
    <row r="20" spans="1:113"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T20" s="83"/>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3">
        <v>15750</v>
      </c>
      <c r="CN20" s="103">
        <v>24450</v>
      </c>
      <c r="CO20" s="103">
        <v>0</v>
      </c>
      <c r="CP20" s="106">
        <v>0.1</v>
      </c>
      <c r="CQ20" s="103">
        <v>15750</v>
      </c>
      <c r="CR20" s="92"/>
      <c r="CS20" s="107">
        <v>8000</v>
      </c>
      <c r="CT20" s="107">
        <v>23950</v>
      </c>
      <c r="CU20" s="103">
        <v>0</v>
      </c>
      <c r="CV20" s="106">
        <v>0.1</v>
      </c>
      <c r="CW20" s="107">
        <v>8000</v>
      </c>
      <c r="CX20"/>
      <c r="CY20" s="103">
        <v>8000</v>
      </c>
      <c r="CZ20" s="103">
        <v>23550</v>
      </c>
      <c r="DA20" s="103">
        <v>0</v>
      </c>
      <c r="DB20" s="106">
        <v>0.1</v>
      </c>
      <c r="DC20" s="103">
        <v>8000</v>
      </c>
      <c r="DE20" s="103">
        <v>8000</v>
      </c>
      <c r="DF20" s="103">
        <v>23350</v>
      </c>
      <c r="DG20" s="103">
        <v>0</v>
      </c>
      <c r="DH20" s="106">
        <v>0.1</v>
      </c>
      <c r="DI20" s="103">
        <v>8000</v>
      </c>
    </row>
    <row r="21" spans="1:113" x14ac:dyDescent="0.2">
      <c r="A21" s="168">
        <v>0</v>
      </c>
      <c r="B21" s="168">
        <f t="shared" ref="B21:B27" si="4">A22</f>
        <v>12200</v>
      </c>
      <c r="C21" s="168">
        <v>0</v>
      </c>
      <c r="D21" s="168">
        <v>0</v>
      </c>
      <c r="E21" s="168">
        <v>0</v>
      </c>
      <c r="F21" s="292"/>
      <c r="G21" s="168">
        <v>0</v>
      </c>
      <c r="H21" s="168">
        <f t="shared" ref="H21:H27" si="5">G22</f>
        <v>12550</v>
      </c>
      <c r="I21" s="168">
        <v>0</v>
      </c>
      <c r="J21" s="168">
        <v>0</v>
      </c>
      <c r="K21" s="168">
        <v>0</v>
      </c>
      <c r="M21" s="168">
        <v>0</v>
      </c>
      <c r="N21" s="168">
        <v>11900</v>
      </c>
      <c r="O21" s="168">
        <v>0</v>
      </c>
      <c r="P21" s="168">
        <v>0</v>
      </c>
      <c r="Q21" s="168">
        <v>0</v>
      </c>
      <c r="R21" s="292"/>
      <c r="S21" s="168">
        <v>0</v>
      </c>
      <c r="T21" s="168">
        <v>12400</v>
      </c>
      <c r="U21" s="168">
        <v>0</v>
      </c>
      <c r="V21" s="168">
        <v>0</v>
      </c>
      <c r="W21" s="168">
        <v>0</v>
      </c>
      <c r="Y21" s="168">
        <v>0</v>
      </c>
      <c r="Z21" s="168">
        <v>11800</v>
      </c>
      <c r="AA21" s="168">
        <v>0</v>
      </c>
      <c r="AB21" s="168">
        <v>0</v>
      </c>
      <c r="AC21" s="168">
        <v>0</v>
      </c>
      <c r="AE21" s="168">
        <v>0</v>
      </c>
      <c r="AF21" s="168">
        <v>11550</v>
      </c>
      <c r="AG21" s="168">
        <v>0</v>
      </c>
      <c r="AH21" s="168">
        <v>0</v>
      </c>
      <c r="AI21" s="168">
        <v>0</v>
      </c>
      <c r="AK21" s="168">
        <v>0</v>
      </c>
      <c r="AL21" s="168">
        <v>8650</v>
      </c>
      <c r="AM21" s="168">
        <v>0</v>
      </c>
      <c r="AN21" s="168">
        <v>0</v>
      </c>
      <c r="AO21" s="168">
        <v>0</v>
      </c>
      <c r="AQ21" s="168">
        <v>0</v>
      </c>
      <c r="AR21" s="168">
        <v>8550</v>
      </c>
      <c r="AS21" s="168">
        <v>0</v>
      </c>
      <c r="AT21" s="168">
        <v>0</v>
      </c>
      <c r="AU21" s="168">
        <v>0</v>
      </c>
      <c r="AW21" s="168">
        <v>0</v>
      </c>
      <c r="AX21" s="168">
        <v>8600</v>
      </c>
      <c r="AY21" s="168">
        <v>0</v>
      </c>
      <c r="AZ21" s="168">
        <v>0</v>
      </c>
      <c r="BA21" s="168">
        <v>0</v>
      </c>
      <c r="BC21" s="168">
        <v>0</v>
      </c>
      <c r="BD21" s="168">
        <v>8450</v>
      </c>
      <c r="BE21" s="168">
        <v>0</v>
      </c>
      <c r="BF21" s="168">
        <v>0</v>
      </c>
      <c r="BG21" s="168">
        <v>0</v>
      </c>
      <c r="BI21" s="168">
        <v>0</v>
      </c>
      <c r="BJ21" s="168">
        <v>8300</v>
      </c>
      <c r="BK21" s="168">
        <v>0</v>
      </c>
      <c r="BL21" s="168">
        <v>0</v>
      </c>
      <c r="BM21" s="168">
        <v>0</v>
      </c>
      <c r="BO21" s="103">
        <v>0</v>
      </c>
      <c r="BP21" s="103">
        <v>8100</v>
      </c>
      <c r="BQ21" s="103">
        <v>0</v>
      </c>
      <c r="BR21" s="103">
        <v>0</v>
      </c>
      <c r="BS21" s="103">
        <v>0</v>
      </c>
      <c r="BT21" s="83"/>
      <c r="BU21" s="103">
        <v>0</v>
      </c>
      <c r="BV21" s="103">
        <v>7900</v>
      </c>
      <c r="BW21" s="103">
        <v>0</v>
      </c>
      <c r="BX21" s="103">
        <v>0</v>
      </c>
      <c r="BY21" s="103" t="s">
        <v>1056</v>
      </c>
      <c r="CA21" s="103">
        <v>0</v>
      </c>
      <c r="CB21" s="103">
        <v>13750</v>
      </c>
      <c r="CC21" s="103">
        <v>0</v>
      </c>
      <c r="CD21" s="103">
        <v>0</v>
      </c>
      <c r="CE21" s="103" t="s">
        <v>1056</v>
      </c>
      <c r="CG21" s="103">
        <v>0</v>
      </c>
      <c r="CH21" s="103">
        <v>13750</v>
      </c>
      <c r="CI21" s="103">
        <v>0</v>
      </c>
      <c r="CJ21" s="103">
        <v>0</v>
      </c>
      <c r="CK21" s="103" t="s">
        <v>1056</v>
      </c>
      <c r="CM21" s="103">
        <v>24450</v>
      </c>
      <c r="CN21" s="103">
        <v>75650</v>
      </c>
      <c r="CO21" s="103">
        <v>870</v>
      </c>
      <c r="CP21" s="106">
        <v>0.15</v>
      </c>
      <c r="CQ21" s="103">
        <v>24450</v>
      </c>
      <c r="CR21" s="92"/>
      <c r="CS21" s="107">
        <v>23950</v>
      </c>
      <c r="CT21" s="107">
        <v>75650</v>
      </c>
      <c r="CU21" s="107">
        <v>1595</v>
      </c>
      <c r="CV21" s="106">
        <v>0.15</v>
      </c>
      <c r="CW21" s="107">
        <v>23950</v>
      </c>
      <c r="CX21"/>
      <c r="CY21" s="103">
        <v>23550</v>
      </c>
      <c r="CZ21" s="103">
        <v>72150</v>
      </c>
      <c r="DA21" s="103">
        <v>1555</v>
      </c>
      <c r="DB21" s="106">
        <v>0.15</v>
      </c>
      <c r="DC21" s="103">
        <v>23550</v>
      </c>
      <c r="DE21" s="103">
        <v>23350</v>
      </c>
      <c r="DF21" s="103">
        <v>70700</v>
      </c>
      <c r="DG21" s="103">
        <v>1535</v>
      </c>
      <c r="DH21" s="106">
        <v>0.15</v>
      </c>
      <c r="DI21" s="103">
        <v>23350</v>
      </c>
    </row>
    <row r="22" spans="1:113" x14ac:dyDescent="0.2">
      <c r="A22" s="168">
        <v>12200</v>
      </c>
      <c r="B22" s="168">
        <f t="shared" si="4"/>
        <v>32100</v>
      </c>
      <c r="C22" s="168">
        <v>0</v>
      </c>
      <c r="D22" s="169">
        <v>0.1</v>
      </c>
      <c r="E22" s="168">
        <f t="shared" ref="E22:E28" si="6">A22</f>
        <v>12200</v>
      </c>
      <c r="F22" s="292"/>
      <c r="G22" s="168">
        <v>12550</v>
      </c>
      <c r="H22" s="168">
        <f t="shared" si="5"/>
        <v>22500</v>
      </c>
      <c r="I22" s="168">
        <v>0</v>
      </c>
      <c r="J22" s="169">
        <v>0.1</v>
      </c>
      <c r="K22" s="168">
        <f t="shared" ref="K22:K28" si="7">G22</f>
        <v>12550</v>
      </c>
      <c r="M22" s="168">
        <v>11900</v>
      </c>
      <c r="N22" s="168">
        <v>31650</v>
      </c>
      <c r="O22" s="168">
        <v>0</v>
      </c>
      <c r="P22" s="169">
        <v>0.1</v>
      </c>
      <c r="Q22" s="168">
        <v>11900</v>
      </c>
      <c r="R22" s="292"/>
      <c r="S22" s="168">
        <v>12400</v>
      </c>
      <c r="T22" s="168">
        <v>22275</v>
      </c>
      <c r="U22" s="168">
        <v>0</v>
      </c>
      <c r="V22" s="169">
        <v>0.1</v>
      </c>
      <c r="W22" s="168">
        <v>12400</v>
      </c>
      <c r="Y22" s="168">
        <v>11800</v>
      </c>
      <c r="Z22" s="168">
        <v>31200</v>
      </c>
      <c r="AA22" s="168">
        <v>0</v>
      </c>
      <c r="AB22" s="169">
        <v>0.1</v>
      </c>
      <c r="AC22" s="168">
        <v>11800</v>
      </c>
      <c r="AE22" s="168">
        <v>11550</v>
      </c>
      <c r="AF22" s="168">
        <v>30600</v>
      </c>
      <c r="AG22" s="168">
        <v>0</v>
      </c>
      <c r="AH22" s="169">
        <v>0.1</v>
      </c>
      <c r="AI22" s="168">
        <v>11550</v>
      </c>
      <c r="AK22" s="168">
        <v>8650</v>
      </c>
      <c r="AL22" s="168">
        <v>27300</v>
      </c>
      <c r="AM22" s="168">
        <v>0</v>
      </c>
      <c r="AN22" s="169">
        <v>0.1</v>
      </c>
      <c r="AO22" s="168">
        <v>8650</v>
      </c>
      <c r="AQ22" s="168">
        <v>8550</v>
      </c>
      <c r="AR22" s="168">
        <v>27100</v>
      </c>
      <c r="AS22" s="168">
        <v>0</v>
      </c>
      <c r="AT22" s="169">
        <v>0.1</v>
      </c>
      <c r="AU22" s="168">
        <v>8550</v>
      </c>
      <c r="AW22" s="168">
        <v>8600</v>
      </c>
      <c r="AX22" s="168">
        <v>27050</v>
      </c>
      <c r="AY22" s="168">
        <v>0</v>
      </c>
      <c r="AZ22" s="169">
        <v>0.1</v>
      </c>
      <c r="BA22" s="168">
        <v>8600</v>
      </c>
      <c r="BC22" s="168">
        <v>8450</v>
      </c>
      <c r="BD22" s="168">
        <v>26600</v>
      </c>
      <c r="BE22" s="168">
        <v>0</v>
      </c>
      <c r="BF22" s="169">
        <v>0.1</v>
      </c>
      <c r="BG22" s="168">
        <v>8450</v>
      </c>
      <c r="BI22" s="168">
        <v>8300</v>
      </c>
      <c r="BJ22" s="168">
        <v>26150</v>
      </c>
      <c r="BK22" s="168">
        <v>0</v>
      </c>
      <c r="BL22" s="169">
        <v>0.1</v>
      </c>
      <c r="BM22" s="168">
        <v>8300</v>
      </c>
      <c r="BO22" s="103">
        <v>8100</v>
      </c>
      <c r="BP22" s="103">
        <v>25500</v>
      </c>
      <c r="BQ22" s="103">
        <v>0</v>
      </c>
      <c r="BR22" s="106">
        <v>0.1</v>
      </c>
      <c r="BS22" s="103">
        <v>8100</v>
      </c>
      <c r="BT22" s="83"/>
      <c r="BU22" s="103">
        <v>7900</v>
      </c>
      <c r="BV22" s="103">
        <v>24900</v>
      </c>
      <c r="BW22" s="103">
        <v>0</v>
      </c>
      <c r="BX22" s="106">
        <v>0.1</v>
      </c>
      <c r="BY22" s="103">
        <v>7900</v>
      </c>
      <c r="CA22" s="103">
        <v>13750</v>
      </c>
      <c r="CB22" s="103">
        <v>24500</v>
      </c>
      <c r="CC22" s="103">
        <v>0</v>
      </c>
      <c r="CD22" s="106">
        <v>0.1</v>
      </c>
      <c r="CE22" s="103">
        <v>13750</v>
      </c>
      <c r="CG22" s="103">
        <v>13750</v>
      </c>
      <c r="CH22" s="103">
        <v>24500</v>
      </c>
      <c r="CI22" s="103">
        <v>0</v>
      </c>
      <c r="CJ22" s="106">
        <v>0.1</v>
      </c>
      <c r="CK22" s="103">
        <v>13750</v>
      </c>
      <c r="CM22" s="103">
        <v>75650</v>
      </c>
      <c r="CN22" s="103">
        <v>118130</v>
      </c>
      <c r="CO22" s="103">
        <v>8550</v>
      </c>
      <c r="CP22" s="106">
        <v>0.25</v>
      </c>
      <c r="CQ22" s="103">
        <v>75650</v>
      </c>
      <c r="CR22" s="92"/>
      <c r="CS22" s="107">
        <v>75650</v>
      </c>
      <c r="CT22" s="107">
        <v>144800</v>
      </c>
      <c r="CU22" s="107">
        <v>9350</v>
      </c>
      <c r="CV22" s="106">
        <v>0.25</v>
      </c>
      <c r="CW22" s="107">
        <v>75650</v>
      </c>
      <c r="CX22"/>
      <c r="CY22" s="103">
        <v>72150</v>
      </c>
      <c r="CZ22" s="103">
        <v>137850</v>
      </c>
      <c r="DA22" s="103">
        <v>8845</v>
      </c>
      <c r="DB22" s="106">
        <v>0.25</v>
      </c>
      <c r="DC22" s="103">
        <v>72150</v>
      </c>
      <c r="DE22" s="103">
        <v>70700</v>
      </c>
      <c r="DF22" s="103">
        <v>133800</v>
      </c>
      <c r="DG22" s="103">
        <v>8637.5</v>
      </c>
      <c r="DH22" s="106">
        <v>0.25</v>
      </c>
      <c r="DI22" s="103">
        <v>70700</v>
      </c>
    </row>
    <row r="23" spans="1:113" x14ac:dyDescent="0.2">
      <c r="A23" s="168">
        <v>32100</v>
      </c>
      <c r="B23" s="168">
        <f t="shared" si="4"/>
        <v>93250</v>
      </c>
      <c r="C23" s="168">
        <v>1990</v>
      </c>
      <c r="D23" s="169">
        <v>0.12</v>
      </c>
      <c r="E23" s="168">
        <f t="shared" si="6"/>
        <v>32100</v>
      </c>
      <c r="F23" s="292"/>
      <c r="G23" s="168">
        <v>22500</v>
      </c>
      <c r="H23" s="168">
        <f t="shared" si="5"/>
        <v>53075</v>
      </c>
      <c r="I23" s="168">
        <v>995</v>
      </c>
      <c r="J23" s="169">
        <v>0.12</v>
      </c>
      <c r="K23" s="168">
        <f t="shared" si="7"/>
        <v>22500</v>
      </c>
      <c r="M23" s="168">
        <v>31650</v>
      </c>
      <c r="N23" s="168">
        <v>92150</v>
      </c>
      <c r="O23" s="168">
        <v>1975</v>
      </c>
      <c r="P23" s="169">
        <v>0.12</v>
      </c>
      <c r="Q23" s="168">
        <v>31650</v>
      </c>
      <c r="R23" s="292"/>
      <c r="S23" s="168">
        <v>22275</v>
      </c>
      <c r="T23" s="168">
        <v>52525</v>
      </c>
      <c r="U23" s="168">
        <v>987.5</v>
      </c>
      <c r="V23" s="169">
        <v>0.12</v>
      </c>
      <c r="W23" s="168">
        <v>22275</v>
      </c>
      <c r="Y23" s="168">
        <v>31200</v>
      </c>
      <c r="Z23" s="168">
        <v>90750</v>
      </c>
      <c r="AA23" s="168">
        <v>1940</v>
      </c>
      <c r="AB23" s="169">
        <v>0.12</v>
      </c>
      <c r="AC23" s="168">
        <v>31200</v>
      </c>
      <c r="AE23" s="168">
        <v>30600</v>
      </c>
      <c r="AF23" s="168">
        <v>88950</v>
      </c>
      <c r="AG23" s="168">
        <v>1905</v>
      </c>
      <c r="AH23" s="169">
        <v>0.12</v>
      </c>
      <c r="AI23" s="168">
        <v>30600</v>
      </c>
      <c r="AK23" s="168">
        <v>27300</v>
      </c>
      <c r="AL23" s="168">
        <v>84550</v>
      </c>
      <c r="AM23" s="168">
        <v>1865</v>
      </c>
      <c r="AN23" s="169">
        <v>0.15</v>
      </c>
      <c r="AO23" s="168">
        <v>27300</v>
      </c>
      <c r="AQ23" s="168">
        <v>27100</v>
      </c>
      <c r="AR23" s="168">
        <v>83850</v>
      </c>
      <c r="AS23" s="168">
        <v>1855</v>
      </c>
      <c r="AT23" s="169">
        <v>0.15</v>
      </c>
      <c r="AU23" s="168">
        <v>27100</v>
      </c>
      <c r="AW23" s="168">
        <v>27050</v>
      </c>
      <c r="AX23" s="168">
        <v>83500</v>
      </c>
      <c r="AY23" s="168">
        <v>1845</v>
      </c>
      <c r="AZ23" s="169">
        <v>0.15</v>
      </c>
      <c r="BA23" s="168">
        <v>27050</v>
      </c>
      <c r="BC23" s="168">
        <v>26600</v>
      </c>
      <c r="BD23" s="168">
        <v>82250</v>
      </c>
      <c r="BE23" s="168">
        <v>1815</v>
      </c>
      <c r="BF23" s="169">
        <v>0.15</v>
      </c>
      <c r="BG23" s="168">
        <v>26600</v>
      </c>
      <c r="BI23" s="168">
        <v>26150</v>
      </c>
      <c r="BJ23" s="168">
        <v>80800</v>
      </c>
      <c r="BK23" s="168">
        <v>1785</v>
      </c>
      <c r="BL23" s="169">
        <v>0.15</v>
      </c>
      <c r="BM23" s="168">
        <v>26150</v>
      </c>
      <c r="BO23" s="103">
        <v>25500</v>
      </c>
      <c r="BP23" s="103">
        <v>78800</v>
      </c>
      <c r="BQ23" s="103">
        <v>1740</v>
      </c>
      <c r="BR23" s="106">
        <v>0.15</v>
      </c>
      <c r="BS23" s="103">
        <v>25500</v>
      </c>
      <c r="BT23" s="83"/>
      <c r="BU23" s="103">
        <v>24900</v>
      </c>
      <c r="BV23" s="103">
        <v>76900</v>
      </c>
      <c r="BW23" s="103">
        <v>1700</v>
      </c>
      <c r="BX23" s="106">
        <v>0.15</v>
      </c>
      <c r="BY23" s="103">
        <v>24900</v>
      </c>
      <c r="CA23" s="103">
        <v>24500</v>
      </c>
      <c r="CB23" s="103">
        <v>75750</v>
      </c>
      <c r="CC23" s="103">
        <v>1075</v>
      </c>
      <c r="CD23" s="106">
        <v>0.15</v>
      </c>
      <c r="CE23" s="103">
        <v>24500</v>
      </c>
      <c r="CG23" s="103">
        <v>24500</v>
      </c>
      <c r="CH23" s="103">
        <v>75750</v>
      </c>
      <c r="CI23" s="103">
        <v>1075</v>
      </c>
      <c r="CJ23" s="106">
        <v>0.15</v>
      </c>
      <c r="CK23" s="103">
        <v>24500</v>
      </c>
      <c r="CM23" s="103">
        <v>118130</v>
      </c>
      <c r="CN23" s="103">
        <v>216600</v>
      </c>
      <c r="CO23" s="103">
        <v>19170</v>
      </c>
      <c r="CP23" s="106">
        <v>0.28000000000000003</v>
      </c>
      <c r="CQ23" s="103">
        <v>118130</v>
      </c>
      <c r="CR23" s="92"/>
      <c r="CS23" s="107">
        <v>144800</v>
      </c>
      <c r="CT23" s="107">
        <v>216600</v>
      </c>
      <c r="CU23" s="107">
        <v>26637.5</v>
      </c>
      <c r="CV23" s="106">
        <v>0.28000000000000003</v>
      </c>
      <c r="CW23" s="107">
        <v>144800</v>
      </c>
      <c r="CX23"/>
      <c r="CY23" s="103">
        <v>137850</v>
      </c>
      <c r="CZ23" s="103">
        <v>207700</v>
      </c>
      <c r="DA23" s="103">
        <v>25270</v>
      </c>
      <c r="DB23" s="106">
        <v>0.28000000000000003</v>
      </c>
      <c r="DC23" s="103">
        <v>137850</v>
      </c>
      <c r="DE23" s="103">
        <v>133800</v>
      </c>
      <c r="DF23" s="103">
        <v>203150</v>
      </c>
      <c r="DG23" s="103">
        <v>24412.5</v>
      </c>
      <c r="DH23" s="106">
        <v>0.28000000000000003</v>
      </c>
      <c r="DI23" s="103">
        <v>133800</v>
      </c>
    </row>
    <row r="24" spans="1:113" x14ac:dyDescent="0.2">
      <c r="A24" s="168">
        <v>93250</v>
      </c>
      <c r="B24" s="168">
        <f t="shared" si="4"/>
        <v>184950</v>
      </c>
      <c r="C24" s="168">
        <v>9328</v>
      </c>
      <c r="D24" s="169">
        <v>0.22</v>
      </c>
      <c r="E24" s="168">
        <f t="shared" si="6"/>
        <v>93250</v>
      </c>
      <c r="F24" s="292"/>
      <c r="G24" s="168">
        <v>53075</v>
      </c>
      <c r="H24" s="168">
        <f t="shared" si="5"/>
        <v>98925</v>
      </c>
      <c r="I24" s="168">
        <v>4664</v>
      </c>
      <c r="J24" s="169">
        <v>0.22</v>
      </c>
      <c r="K24" s="168">
        <f t="shared" si="7"/>
        <v>53075</v>
      </c>
      <c r="M24" s="168">
        <v>92150</v>
      </c>
      <c r="N24" s="168">
        <v>182950</v>
      </c>
      <c r="O24" s="168">
        <v>9235</v>
      </c>
      <c r="P24" s="169">
        <v>0.22</v>
      </c>
      <c r="Q24" s="168">
        <v>92150</v>
      </c>
      <c r="R24" s="292"/>
      <c r="S24" s="168">
        <v>52525</v>
      </c>
      <c r="T24" s="168">
        <v>97925</v>
      </c>
      <c r="U24" s="168">
        <v>4617.5</v>
      </c>
      <c r="V24" s="169">
        <v>0.22</v>
      </c>
      <c r="W24" s="168">
        <v>52525</v>
      </c>
      <c r="Y24" s="168">
        <v>90750</v>
      </c>
      <c r="Z24" s="168">
        <v>180200</v>
      </c>
      <c r="AA24" s="168">
        <v>9086</v>
      </c>
      <c r="AB24" s="169">
        <v>0.22</v>
      </c>
      <c r="AC24" s="168">
        <v>90750</v>
      </c>
      <c r="AE24" s="168">
        <v>88950</v>
      </c>
      <c r="AF24" s="168">
        <v>176550</v>
      </c>
      <c r="AG24" s="168">
        <v>8907</v>
      </c>
      <c r="AH24" s="169">
        <v>0.22</v>
      </c>
      <c r="AI24" s="168">
        <v>88950</v>
      </c>
      <c r="AK24" s="168">
        <v>84550</v>
      </c>
      <c r="AL24" s="168">
        <v>161750</v>
      </c>
      <c r="AM24" s="168">
        <v>10452.5</v>
      </c>
      <c r="AN24" s="169">
        <v>0.25</v>
      </c>
      <c r="AO24" s="168">
        <v>84550</v>
      </c>
      <c r="AQ24" s="168">
        <v>83850</v>
      </c>
      <c r="AR24" s="168">
        <v>160450</v>
      </c>
      <c r="AS24" s="168">
        <v>10367.5</v>
      </c>
      <c r="AT24" s="169">
        <v>0.25</v>
      </c>
      <c r="AU24" s="168">
        <v>83850</v>
      </c>
      <c r="AW24" s="168">
        <v>83500</v>
      </c>
      <c r="AX24" s="168">
        <v>159800</v>
      </c>
      <c r="AY24" s="168">
        <v>10312.5</v>
      </c>
      <c r="AZ24" s="169">
        <v>0.25</v>
      </c>
      <c r="BA24" s="168">
        <v>83500</v>
      </c>
      <c r="BC24" s="168">
        <v>82250</v>
      </c>
      <c r="BD24" s="168">
        <v>157300</v>
      </c>
      <c r="BE24" s="168">
        <v>10162.5</v>
      </c>
      <c r="BF24" s="169">
        <v>0.25</v>
      </c>
      <c r="BG24" s="168">
        <v>82250</v>
      </c>
      <c r="BI24" s="168">
        <v>80800</v>
      </c>
      <c r="BJ24" s="168">
        <v>154700</v>
      </c>
      <c r="BK24" s="168">
        <v>9982.5</v>
      </c>
      <c r="BL24" s="169">
        <v>0.25</v>
      </c>
      <c r="BM24" s="168">
        <v>80800</v>
      </c>
      <c r="BO24" s="103">
        <v>78800</v>
      </c>
      <c r="BP24" s="103">
        <v>150800</v>
      </c>
      <c r="BQ24" s="103">
        <v>9735</v>
      </c>
      <c r="BR24" s="106">
        <v>0.25</v>
      </c>
      <c r="BS24" s="103">
        <v>78800</v>
      </c>
      <c r="BT24" s="83"/>
      <c r="BU24" s="103">
        <v>76900</v>
      </c>
      <c r="BV24" s="103">
        <v>147250</v>
      </c>
      <c r="BW24" s="103">
        <v>9500</v>
      </c>
      <c r="BX24" s="106">
        <v>0.25</v>
      </c>
      <c r="BY24" s="103">
        <v>76900</v>
      </c>
      <c r="CA24" s="103">
        <v>75750</v>
      </c>
      <c r="CB24" s="103">
        <v>94050</v>
      </c>
      <c r="CC24" s="103">
        <v>8762.5</v>
      </c>
      <c r="CD24" s="106">
        <v>0.25</v>
      </c>
      <c r="CE24" s="103">
        <v>75750</v>
      </c>
      <c r="CG24" s="103">
        <v>75750</v>
      </c>
      <c r="CH24" s="103">
        <v>94050</v>
      </c>
      <c r="CI24" s="103">
        <v>8762.5</v>
      </c>
      <c r="CJ24" s="106">
        <v>0.25</v>
      </c>
      <c r="CK24" s="103">
        <v>75750</v>
      </c>
      <c r="CM24" s="103">
        <v>216600</v>
      </c>
      <c r="CN24" s="103">
        <v>380700</v>
      </c>
      <c r="CO24" s="103">
        <v>46741.599999999999</v>
      </c>
      <c r="CP24" s="106">
        <v>0.33</v>
      </c>
      <c r="CQ24" s="103">
        <v>216600</v>
      </c>
      <c r="CR24" s="92"/>
      <c r="CS24" s="107">
        <v>216600</v>
      </c>
      <c r="CT24" s="107">
        <v>380700</v>
      </c>
      <c r="CU24" s="107">
        <v>46741.5</v>
      </c>
      <c r="CV24" s="106">
        <v>0.33</v>
      </c>
      <c r="CW24" s="107">
        <v>216600</v>
      </c>
      <c r="CX24"/>
      <c r="CY24" s="103">
        <v>207700</v>
      </c>
      <c r="CZ24" s="103">
        <v>365100</v>
      </c>
      <c r="DA24" s="103">
        <v>44828</v>
      </c>
      <c r="DB24" s="106">
        <v>0.33</v>
      </c>
      <c r="DC24" s="103">
        <v>207700</v>
      </c>
      <c r="DE24" s="103">
        <v>203150</v>
      </c>
      <c r="DF24" s="103">
        <v>357000</v>
      </c>
      <c r="DG24" s="103">
        <v>43830.5</v>
      </c>
      <c r="DH24" s="106">
        <v>0.33</v>
      </c>
      <c r="DI24" s="103">
        <v>203150</v>
      </c>
    </row>
    <row r="25" spans="1:113" ht="25.5" x14ac:dyDescent="0.2">
      <c r="A25" s="168">
        <v>184950</v>
      </c>
      <c r="B25" s="168">
        <f t="shared" si="4"/>
        <v>342050</v>
      </c>
      <c r="C25" s="168">
        <v>29502</v>
      </c>
      <c r="D25" s="169">
        <v>0.24</v>
      </c>
      <c r="E25" s="168">
        <f t="shared" si="6"/>
        <v>184950</v>
      </c>
      <c r="F25" s="292"/>
      <c r="G25" s="168">
        <v>98925</v>
      </c>
      <c r="H25" s="168">
        <f t="shared" si="5"/>
        <v>177475</v>
      </c>
      <c r="I25" s="168">
        <v>14751</v>
      </c>
      <c r="J25" s="169">
        <v>0.24</v>
      </c>
      <c r="K25" s="168">
        <f t="shared" si="7"/>
        <v>98925</v>
      </c>
      <c r="M25" s="168">
        <v>182950</v>
      </c>
      <c r="N25" s="168">
        <v>338500</v>
      </c>
      <c r="O25" s="168">
        <v>29211</v>
      </c>
      <c r="P25" s="169">
        <v>0.24</v>
      </c>
      <c r="Q25" s="168">
        <v>182950</v>
      </c>
      <c r="R25" s="292"/>
      <c r="S25" s="168">
        <v>97925</v>
      </c>
      <c r="T25" s="168">
        <v>175700</v>
      </c>
      <c r="U25" s="168">
        <v>14605.5</v>
      </c>
      <c r="V25" s="169">
        <v>0.24</v>
      </c>
      <c r="W25" s="168">
        <v>97925</v>
      </c>
      <c r="Y25" s="168">
        <v>180200</v>
      </c>
      <c r="Z25" s="168">
        <v>333250</v>
      </c>
      <c r="AA25" s="168">
        <v>28765</v>
      </c>
      <c r="AB25" s="169">
        <v>0.24</v>
      </c>
      <c r="AC25" s="168">
        <v>180200</v>
      </c>
      <c r="AE25" s="168">
        <v>176550</v>
      </c>
      <c r="AF25" s="168">
        <v>326550</v>
      </c>
      <c r="AG25" s="168">
        <v>28179</v>
      </c>
      <c r="AH25" s="169">
        <v>0.24</v>
      </c>
      <c r="AI25" s="168">
        <v>176550</v>
      </c>
      <c r="AK25" s="168">
        <v>161750</v>
      </c>
      <c r="AL25" s="168">
        <v>242000</v>
      </c>
      <c r="AM25" s="168">
        <v>29752.5</v>
      </c>
      <c r="AN25" s="169">
        <v>0.28000000000000003</v>
      </c>
      <c r="AO25" s="168">
        <v>161750</v>
      </c>
      <c r="AQ25" s="168">
        <v>160450</v>
      </c>
      <c r="AR25" s="168">
        <v>240000</v>
      </c>
      <c r="AS25" s="168">
        <v>29517.5</v>
      </c>
      <c r="AT25" s="169">
        <v>0.28000000000000003</v>
      </c>
      <c r="AU25" s="168">
        <v>160450</v>
      </c>
      <c r="AW25" s="168">
        <v>159800</v>
      </c>
      <c r="AX25" s="168">
        <v>239050</v>
      </c>
      <c r="AY25" s="168">
        <v>29387.5</v>
      </c>
      <c r="AZ25" s="169">
        <v>0.28000000000000003</v>
      </c>
      <c r="BA25" s="168">
        <v>159800</v>
      </c>
      <c r="BC25" s="168">
        <v>157300</v>
      </c>
      <c r="BD25" s="168">
        <v>235300</v>
      </c>
      <c r="BE25" s="168">
        <v>28925</v>
      </c>
      <c r="BF25" s="169">
        <v>0.28000000000000003</v>
      </c>
      <c r="BG25" s="168">
        <v>157300</v>
      </c>
      <c r="BI25" s="168">
        <v>154700</v>
      </c>
      <c r="BJ25" s="168">
        <v>231350</v>
      </c>
      <c r="BK25" s="168">
        <v>28457.5</v>
      </c>
      <c r="BL25" s="169">
        <v>0.28000000000000003</v>
      </c>
      <c r="BM25" s="168">
        <v>154700</v>
      </c>
      <c r="BO25" s="103">
        <v>150800</v>
      </c>
      <c r="BP25" s="103">
        <v>225550</v>
      </c>
      <c r="BQ25" s="103">
        <v>27735</v>
      </c>
      <c r="BR25" s="106">
        <v>0.28000000000000003</v>
      </c>
      <c r="BS25" s="103">
        <v>150800</v>
      </c>
      <c r="BT25" s="83"/>
      <c r="BU25" s="103">
        <v>147250</v>
      </c>
      <c r="BV25" s="103">
        <v>220200</v>
      </c>
      <c r="BW25" s="103">
        <v>27087.5</v>
      </c>
      <c r="BX25" s="106">
        <v>0.28000000000000003</v>
      </c>
      <c r="BY25" s="103">
        <v>147250</v>
      </c>
      <c r="CA25" s="103">
        <v>94050</v>
      </c>
      <c r="CB25" s="103">
        <v>124050</v>
      </c>
      <c r="CC25" s="103">
        <v>13337.5</v>
      </c>
      <c r="CD25" s="106">
        <v>0.27</v>
      </c>
      <c r="CE25" s="103">
        <v>94050</v>
      </c>
      <c r="CG25" s="103">
        <v>94050</v>
      </c>
      <c r="CH25" s="103">
        <v>124050</v>
      </c>
      <c r="CI25" s="103">
        <v>13337.5</v>
      </c>
      <c r="CJ25" s="106">
        <v>0.27</v>
      </c>
      <c r="CK25" s="103">
        <v>94050</v>
      </c>
      <c r="CM25" s="103">
        <v>380700</v>
      </c>
      <c r="CN25" s="103" t="s">
        <v>1057</v>
      </c>
      <c r="CO25" s="103">
        <v>100894.6</v>
      </c>
      <c r="CP25" s="106">
        <v>0.35</v>
      </c>
      <c r="CQ25" s="103">
        <v>380700</v>
      </c>
      <c r="CR25" s="92"/>
      <c r="CS25" s="107">
        <v>380700</v>
      </c>
      <c r="CT25" s="105" t="s">
        <v>1057</v>
      </c>
      <c r="CU25" s="105">
        <v>100894.5</v>
      </c>
      <c r="CV25" s="106">
        <v>0.35</v>
      </c>
      <c r="CW25" s="103">
        <v>380700</v>
      </c>
      <c r="CX25"/>
      <c r="CY25" s="103">
        <v>365100</v>
      </c>
      <c r="CZ25" s="103" t="s">
        <v>1057</v>
      </c>
      <c r="DA25" s="103">
        <v>96770</v>
      </c>
      <c r="DB25" s="106">
        <v>0.35</v>
      </c>
      <c r="DC25" s="103">
        <v>365100</v>
      </c>
      <c r="DE25" s="103">
        <v>357000</v>
      </c>
      <c r="DF25" s="103" t="s">
        <v>1057</v>
      </c>
      <c r="DG25" s="103">
        <v>94601</v>
      </c>
      <c r="DH25" s="106">
        <v>0.35</v>
      </c>
      <c r="DI25" s="103">
        <v>357000</v>
      </c>
    </row>
    <row r="26" spans="1:113" x14ac:dyDescent="0.2">
      <c r="A26" s="168">
        <v>342050</v>
      </c>
      <c r="B26" s="168">
        <f t="shared" si="4"/>
        <v>431050</v>
      </c>
      <c r="C26" s="168">
        <v>67206</v>
      </c>
      <c r="D26" s="169">
        <v>0.32</v>
      </c>
      <c r="E26" s="168">
        <f t="shared" si="6"/>
        <v>342050</v>
      </c>
      <c r="F26" s="292"/>
      <c r="G26" s="168">
        <v>177475</v>
      </c>
      <c r="H26" s="168">
        <f t="shared" si="5"/>
        <v>221975</v>
      </c>
      <c r="I26" s="168">
        <v>33603</v>
      </c>
      <c r="J26" s="169">
        <v>0.32</v>
      </c>
      <c r="K26" s="168">
        <f t="shared" si="7"/>
        <v>177475</v>
      </c>
      <c r="M26" s="168">
        <v>338500</v>
      </c>
      <c r="N26" s="168">
        <v>426600</v>
      </c>
      <c r="O26" s="168">
        <v>66543</v>
      </c>
      <c r="P26" s="169">
        <v>0.32</v>
      </c>
      <c r="Q26" s="168">
        <v>338500</v>
      </c>
      <c r="R26" s="292"/>
      <c r="S26" s="168">
        <v>175700</v>
      </c>
      <c r="T26" s="168">
        <v>219750</v>
      </c>
      <c r="U26" s="168">
        <v>33271.5</v>
      </c>
      <c r="V26" s="169">
        <v>0.32</v>
      </c>
      <c r="W26" s="168">
        <v>175700</v>
      </c>
      <c r="Y26" s="168">
        <v>333250</v>
      </c>
      <c r="Z26" s="168">
        <v>420000</v>
      </c>
      <c r="AA26" s="168">
        <v>65497</v>
      </c>
      <c r="AB26" s="169">
        <v>0.32</v>
      </c>
      <c r="AC26" s="168">
        <v>333250</v>
      </c>
      <c r="AE26" s="168">
        <v>326550</v>
      </c>
      <c r="AF26" s="168">
        <v>411550</v>
      </c>
      <c r="AG26" s="168">
        <v>64179</v>
      </c>
      <c r="AH26" s="169">
        <v>0.32</v>
      </c>
      <c r="AI26" s="168">
        <v>326550</v>
      </c>
      <c r="AK26" s="168">
        <v>242000</v>
      </c>
      <c r="AL26" s="168">
        <v>425350</v>
      </c>
      <c r="AM26" s="168">
        <v>52222.5</v>
      </c>
      <c r="AN26" s="169">
        <v>0.33</v>
      </c>
      <c r="AO26" s="168">
        <v>242000</v>
      </c>
      <c r="AQ26" s="168">
        <v>240000</v>
      </c>
      <c r="AR26" s="168">
        <v>421900</v>
      </c>
      <c r="AS26" s="168">
        <v>51791.5</v>
      </c>
      <c r="AT26" s="169">
        <v>0.33</v>
      </c>
      <c r="AU26" s="168">
        <v>240000</v>
      </c>
      <c r="AW26" s="168">
        <v>239050</v>
      </c>
      <c r="AX26" s="168">
        <v>420100</v>
      </c>
      <c r="AY26" s="168">
        <v>51577.5</v>
      </c>
      <c r="AZ26" s="169">
        <v>0.33</v>
      </c>
      <c r="BA26" s="168">
        <v>239050</v>
      </c>
      <c r="BC26" s="168">
        <v>235300</v>
      </c>
      <c r="BD26" s="168">
        <v>413550</v>
      </c>
      <c r="BE26" s="168">
        <v>50765</v>
      </c>
      <c r="BF26" s="169">
        <v>0.33</v>
      </c>
      <c r="BG26" s="168">
        <v>235300</v>
      </c>
      <c r="BI26" s="168">
        <v>231350</v>
      </c>
      <c r="BJ26" s="168">
        <v>406650</v>
      </c>
      <c r="BK26" s="168">
        <v>49919.5</v>
      </c>
      <c r="BL26" s="169">
        <v>0.33</v>
      </c>
      <c r="BM26" s="168">
        <v>231350</v>
      </c>
      <c r="BO26" s="103">
        <v>225550</v>
      </c>
      <c r="BP26" s="103">
        <v>396450</v>
      </c>
      <c r="BQ26" s="103">
        <v>48665</v>
      </c>
      <c r="BR26" s="106">
        <v>0.33</v>
      </c>
      <c r="BS26" s="103">
        <v>225550</v>
      </c>
      <c r="BT26" s="83"/>
      <c r="BU26" s="103">
        <v>220200</v>
      </c>
      <c r="BV26" s="103">
        <v>387050</v>
      </c>
      <c r="BW26" s="103">
        <v>47513.5</v>
      </c>
      <c r="BX26" s="106">
        <v>0.33</v>
      </c>
      <c r="BY26" s="103">
        <v>220200</v>
      </c>
      <c r="CA26" s="103">
        <v>124050</v>
      </c>
      <c r="CB26" s="103">
        <v>145050</v>
      </c>
      <c r="CC26" s="103">
        <v>21437.5</v>
      </c>
      <c r="CD26" s="106">
        <v>0.25</v>
      </c>
      <c r="CE26" s="103">
        <v>124050</v>
      </c>
      <c r="CG26" s="103">
        <v>124050</v>
      </c>
      <c r="CH26" s="103">
        <v>145050</v>
      </c>
      <c r="CI26" s="103">
        <v>21437.5</v>
      </c>
      <c r="CJ26" s="106">
        <v>0.25</v>
      </c>
      <c r="CK26" s="103">
        <v>124050</v>
      </c>
      <c r="CQ26" s="92"/>
      <c r="CR26" s="92"/>
      <c r="CS26" s="92"/>
      <c r="CT26" s="92"/>
      <c r="CW26"/>
      <c r="CX26"/>
      <c r="CY26" s="92"/>
      <c r="CZ26" s="92"/>
      <c r="DA26" s="92"/>
      <c r="DB26" s="92"/>
      <c r="DC26" s="92"/>
      <c r="DE26" s="92"/>
      <c r="DF26" s="92"/>
      <c r="DG26" s="92"/>
      <c r="DH26" s="92"/>
      <c r="DI26" s="92"/>
    </row>
    <row r="27" spans="1:113" s="79" customFormat="1" x14ac:dyDescent="0.2">
      <c r="A27" s="168">
        <v>431050</v>
      </c>
      <c r="B27" s="168">
        <f t="shared" si="4"/>
        <v>640500</v>
      </c>
      <c r="C27" s="168">
        <v>95686</v>
      </c>
      <c r="D27" s="169">
        <v>0.35</v>
      </c>
      <c r="E27" s="168">
        <f t="shared" si="6"/>
        <v>431050</v>
      </c>
      <c r="F27" s="292"/>
      <c r="G27" s="168">
        <v>221975</v>
      </c>
      <c r="H27" s="168">
        <f t="shared" si="5"/>
        <v>326700</v>
      </c>
      <c r="I27" s="168">
        <v>47843</v>
      </c>
      <c r="J27" s="169">
        <v>0.35</v>
      </c>
      <c r="K27" s="168">
        <f t="shared" si="7"/>
        <v>221975</v>
      </c>
      <c r="M27" s="168">
        <v>426600</v>
      </c>
      <c r="N27" s="168">
        <v>633950</v>
      </c>
      <c r="O27" s="168">
        <v>94735</v>
      </c>
      <c r="P27" s="169">
        <v>0.35</v>
      </c>
      <c r="Q27" s="168">
        <v>426600</v>
      </c>
      <c r="R27" s="292"/>
      <c r="S27" s="168">
        <v>219700</v>
      </c>
      <c r="T27" s="168">
        <v>323425</v>
      </c>
      <c r="U27" s="168">
        <v>47367.5</v>
      </c>
      <c r="V27" s="169">
        <v>0.35</v>
      </c>
      <c r="W27" s="168">
        <v>219750</v>
      </c>
      <c r="Y27" s="168">
        <v>420000</v>
      </c>
      <c r="Z27" s="168">
        <v>624150</v>
      </c>
      <c r="AA27" s="168">
        <v>93257</v>
      </c>
      <c r="AB27" s="169">
        <v>0.35</v>
      </c>
      <c r="AC27" s="168">
        <v>420000</v>
      </c>
      <c r="AE27" s="168">
        <v>411550</v>
      </c>
      <c r="AF27" s="168">
        <v>611550</v>
      </c>
      <c r="AG27" s="168">
        <v>91379</v>
      </c>
      <c r="AH27" s="169">
        <v>0.35</v>
      </c>
      <c r="AI27" s="168">
        <v>411550</v>
      </c>
      <c r="AK27" s="168">
        <v>425350</v>
      </c>
      <c r="AL27" s="168">
        <v>479350</v>
      </c>
      <c r="AM27" s="168">
        <v>112728</v>
      </c>
      <c r="AN27" s="169">
        <v>0.35</v>
      </c>
      <c r="AO27" s="168">
        <v>425350</v>
      </c>
      <c r="AQ27" s="168">
        <v>421900</v>
      </c>
      <c r="AR27" s="168">
        <v>475500</v>
      </c>
      <c r="AS27" s="168">
        <v>111818.5</v>
      </c>
      <c r="AT27" s="169">
        <v>0.35</v>
      </c>
      <c r="AU27" s="168">
        <v>421900</v>
      </c>
      <c r="AW27" s="168">
        <v>420100</v>
      </c>
      <c r="AX27" s="168">
        <v>473450</v>
      </c>
      <c r="AY27" s="168">
        <v>111324</v>
      </c>
      <c r="AZ27" s="169">
        <v>0.35</v>
      </c>
      <c r="BA27" s="168">
        <v>420100</v>
      </c>
      <c r="BC27" s="168">
        <v>413550</v>
      </c>
      <c r="BD27" s="168">
        <v>466050</v>
      </c>
      <c r="BE27" s="168">
        <v>109587.5</v>
      </c>
      <c r="BF27" s="169">
        <v>0.35</v>
      </c>
      <c r="BG27" s="168">
        <v>413550</v>
      </c>
      <c r="BI27" s="168">
        <v>406650</v>
      </c>
      <c r="BJ27" s="168">
        <v>458300</v>
      </c>
      <c r="BK27" s="168">
        <v>107768.5</v>
      </c>
      <c r="BL27" s="169">
        <v>0.35</v>
      </c>
      <c r="BM27" s="168">
        <v>406650</v>
      </c>
      <c r="BO27" s="103">
        <v>396450</v>
      </c>
      <c r="BP27" s="103" t="s">
        <v>1057</v>
      </c>
      <c r="BQ27" s="103">
        <v>105062</v>
      </c>
      <c r="BR27" s="106">
        <v>0.35</v>
      </c>
      <c r="BS27" s="103">
        <v>396450</v>
      </c>
      <c r="BT27" s="88"/>
      <c r="BU27" s="103">
        <v>387050</v>
      </c>
      <c r="BV27" s="103" t="s">
        <v>13</v>
      </c>
      <c r="BW27" s="103">
        <v>102574</v>
      </c>
      <c r="BX27" s="106">
        <v>0.35</v>
      </c>
      <c r="BY27" s="103">
        <v>387050</v>
      </c>
      <c r="BZ27" s="111"/>
      <c r="CA27" s="103">
        <v>145050</v>
      </c>
      <c r="CB27" s="103">
        <v>217000</v>
      </c>
      <c r="CC27" s="103">
        <v>26687.5</v>
      </c>
      <c r="CD27" s="106">
        <v>0.28000000000000003</v>
      </c>
      <c r="CE27" s="103">
        <v>145050</v>
      </c>
      <c r="CF27" s="111"/>
      <c r="CG27" s="103">
        <v>145050</v>
      </c>
      <c r="CH27" s="103">
        <v>217000</v>
      </c>
      <c r="CI27" s="103">
        <v>26687.5</v>
      </c>
      <c r="CJ27" s="106">
        <v>0.28000000000000003</v>
      </c>
      <c r="CK27" s="103">
        <v>145050</v>
      </c>
      <c r="CL27" s="111"/>
      <c r="CM27" s="111"/>
      <c r="CN27" s="111" t="s">
        <v>1058</v>
      </c>
      <c r="CO27" s="111" t="s">
        <v>1059</v>
      </c>
      <c r="CP27" s="111" t="s">
        <v>1060</v>
      </c>
      <c r="CQ27" s="111"/>
      <c r="CR27" s="111"/>
      <c r="CS27" s="111"/>
      <c r="CT27" s="111" t="s">
        <v>1058</v>
      </c>
      <c r="CU27" s="111" t="s">
        <v>1059</v>
      </c>
      <c r="CV27" s="111" t="s">
        <v>1060</v>
      </c>
      <c r="CY27" s="111"/>
      <c r="CZ27" s="111" t="s">
        <v>1058</v>
      </c>
      <c r="DA27" s="111" t="s">
        <v>1059</v>
      </c>
      <c r="DB27" s="111" t="s">
        <v>1060</v>
      </c>
      <c r="DC27" s="111"/>
      <c r="DE27" s="111"/>
      <c r="DF27" s="111" t="s">
        <v>1058</v>
      </c>
      <c r="DG27" s="111" t="s">
        <v>1059</v>
      </c>
      <c r="DH27" s="111" t="s">
        <v>1060</v>
      </c>
      <c r="DI27" s="111"/>
    </row>
    <row r="28" spans="1:113" x14ac:dyDescent="0.2">
      <c r="A28" s="168">
        <v>640500</v>
      </c>
      <c r="B28" s="168" t="s">
        <v>1057</v>
      </c>
      <c r="C28" s="168">
        <v>168993.5</v>
      </c>
      <c r="D28" s="169">
        <v>0.37</v>
      </c>
      <c r="E28" s="168">
        <f t="shared" si="6"/>
        <v>640500</v>
      </c>
      <c r="F28" s="292"/>
      <c r="G28" s="168">
        <v>326700</v>
      </c>
      <c r="H28" s="168" t="s">
        <v>1057</v>
      </c>
      <c r="I28" s="168">
        <v>84496.75</v>
      </c>
      <c r="J28" s="169">
        <v>0.37</v>
      </c>
      <c r="K28" s="168">
        <f t="shared" si="7"/>
        <v>326700</v>
      </c>
      <c r="M28" s="168">
        <v>633950</v>
      </c>
      <c r="N28" s="168" t="s">
        <v>1057</v>
      </c>
      <c r="O28" s="168">
        <v>167307.5</v>
      </c>
      <c r="P28" s="169">
        <v>0.37</v>
      </c>
      <c r="Q28" s="168">
        <v>633950</v>
      </c>
      <c r="R28" s="292"/>
      <c r="S28" s="168">
        <v>323425</v>
      </c>
      <c r="T28" s="168" t="s">
        <v>1057</v>
      </c>
      <c r="U28" s="168">
        <v>83653.75</v>
      </c>
      <c r="V28" s="169">
        <v>0.37</v>
      </c>
      <c r="W28" s="168">
        <v>323425</v>
      </c>
      <c r="Y28" s="168">
        <v>624150</v>
      </c>
      <c r="Z28" s="168" t="s">
        <v>1057</v>
      </c>
      <c r="AA28" s="168">
        <v>164709.5</v>
      </c>
      <c r="AB28" s="169">
        <v>0.37</v>
      </c>
      <c r="AC28" s="168">
        <v>624150</v>
      </c>
      <c r="AE28" s="168">
        <v>611550</v>
      </c>
      <c r="AF28" s="168" t="s">
        <v>1057</v>
      </c>
      <c r="AG28" s="168">
        <v>161379</v>
      </c>
      <c r="AH28" s="169">
        <v>0.37</v>
      </c>
      <c r="AI28" s="168">
        <v>611550</v>
      </c>
      <c r="AK28" s="168">
        <v>479350</v>
      </c>
      <c r="AL28" s="168" t="s">
        <v>1057</v>
      </c>
      <c r="AM28" s="168">
        <v>131628</v>
      </c>
      <c r="AN28" s="169">
        <v>0.39600000000000002</v>
      </c>
      <c r="AO28" s="168">
        <v>479350</v>
      </c>
      <c r="AQ28" s="168">
        <v>475500</v>
      </c>
      <c r="AR28" s="168" t="s">
        <v>1057</v>
      </c>
      <c r="AS28" s="168">
        <v>130578.5</v>
      </c>
      <c r="AT28" s="169">
        <v>0.39600000000000002</v>
      </c>
      <c r="AU28" s="168">
        <v>475500</v>
      </c>
      <c r="AW28" s="168">
        <v>473450</v>
      </c>
      <c r="AX28" s="168" t="s">
        <v>1057</v>
      </c>
      <c r="AY28" s="168">
        <v>129996.5</v>
      </c>
      <c r="AZ28" s="169">
        <v>0.39600000000000002</v>
      </c>
      <c r="BA28" s="168">
        <v>473450</v>
      </c>
      <c r="BC28" s="168">
        <v>466050</v>
      </c>
      <c r="BD28" s="168" t="s">
        <v>1057</v>
      </c>
      <c r="BE28" s="168">
        <v>127962.5</v>
      </c>
      <c r="BF28" s="169">
        <v>0.39600000000000002</v>
      </c>
      <c r="BG28" s="168">
        <v>466050</v>
      </c>
      <c r="BI28" s="168">
        <v>458300</v>
      </c>
      <c r="BJ28" s="168" t="s">
        <v>1057</v>
      </c>
      <c r="BK28" s="168">
        <v>125846</v>
      </c>
      <c r="BL28" s="169">
        <v>0.39600000000000002</v>
      </c>
      <c r="BM28" s="168">
        <v>458300</v>
      </c>
      <c r="BO28" s="103">
        <v>0</v>
      </c>
      <c r="BP28" s="103">
        <v>0</v>
      </c>
      <c r="BQ28" s="103">
        <v>0</v>
      </c>
      <c r="BR28" s="106">
        <v>0</v>
      </c>
      <c r="BS28" s="103">
        <v>0</v>
      </c>
      <c r="BT28" s="83"/>
      <c r="BU28" s="103">
        <v>0</v>
      </c>
      <c r="BV28" s="103">
        <v>0</v>
      </c>
      <c r="BW28" s="103">
        <v>0</v>
      </c>
      <c r="BX28" s="106">
        <v>0</v>
      </c>
      <c r="BY28" s="103">
        <v>0</v>
      </c>
      <c r="CA28" s="103">
        <v>217000</v>
      </c>
      <c r="CB28" s="103">
        <v>381400</v>
      </c>
      <c r="CC28" s="103">
        <v>46833.5</v>
      </c>
      <c r="CD28" s="106">
        <v>0.33</v>
      </c>
      <c r="CE28" s="103">
        <v>217000</v>
      </c>
      <c r="CG28" s="103">
        <v>217000</v>
      </c>
      <c r="CH28" s="103">
        <v>381400</v>
      </c>
      <c r="CI28" s="103">
        <v>46833.5</v>
      </c>
      <c r="CJ28" s="106">
        <v>0.33</v>
      </c>
      <c r="CK28" s="103">
        <v>217000</v>
      </c>
      <c r="CM28" s="92" t="s">
        <v>1061</v>
      </c>
      <c r="CN28" s="112">
        <v>854.17</v>
      </c>
      <c r="CQ28" s="92"/>
      <c r="CR28" s="92"/>
      <c r="CS28" s="92" t="s">
        <v>1061</v>
      </c>
      <c r="CT28" s="112">
        <v>854.17</v>
      </c>
      <c r="CW28"/>
      <c r="CX28"/>
      <c r="CY28" s="92" t="s">
        <v>1061</v>
      </c>
      <c r="CZ28" s="112">
        <v>854.17</v>
      </c>
      <c r="DA28" s="92"/>
      <c r="DB28" s="92"/>
      <c r="DC28" s="92"/>
      <c r="DE28" s="92" t="s">
        <v>1061</v>
      </c>
      <c r="DF28" s="112">
        <v>854.17</v>
      </c>
      <c r="DG28" s="92"/>
      <c r="DH28" s="92"/>
      <c r="DI28" s="92"/>
    </row>
    <row r="29" spans="1:113"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T29" s="83"/>
      <c r="BU29" s="103">
        <v>0</v>
      </c>
      <c r="BV29" s="103">
        <v>0</v>
      </c>
      <c r="BW29" s="103">
        <v>0</v>
      </c>
      <c r="BX29" s="106">
        <v>0</v>
      </c>
      <c r="BY29" s="103">
        <v>0</v>
      </c>
      <c r="CA29" s="103">
        <v>381400</v>
      </c>
      <c r="CB29" s="103" t="s">
        <v>1057</v>
      </c>
      <c r="CC29" s="103">
        <v>101085.5</v>
      </c>
      <c r="CD29" s="106">
        <v>0.35</v>
      </c>
      <c r="CE29" s="103">
        <v>381400</v>
      </c>
      <c r="CG29" s="103">
        <v>381400</v>
      </c>
      <c r="CH29" s="103" t="s">
        <v>1057</v>
      </c>
      <c r="CI29" s="103">
        <v>101085.5</v>
      </c>
      <c r="CJ29" s="106">
        <v>0.35</v>
      </c>
      <c r="CK29" s="103">
        <v>381400</v>
      </c>
      <c r="CM29" s="92" t="s">
        <v>1062</v>
      </c>
      <c r="CN29" s="92">
        <f>CN28*CO29</f>
        <v>427.08499999999998</v>
      </c>
      <c r="CO29" s="92">
        <v>0.5</v>
      </c>
      <c r="CQ29" s="92"/>
      <c r="CR29" s="92"/>
      <c r="CS29" s="92" t="s">
        <v>1062</v>
      </c>
      <c r="CT29" s="92">
        <f>CT28*CU29</f>
        <v>427.08499999999998</v>
      </c>
      <c r="CU29" s="92">
        <v>0.5</v>
      </c>
      <c r="CW29"/>
      <c r="CX29"/>
      <c r="CY29" s="92" t="s">
        <v>1062</v>
      </c>
      <c r="CZ29" s="92">
        <f>CZ28*DA29</f>
        <v>427.08499999999998</v>
      </c>
      <c r="DA29" s="92">
        <v>0.5</v>
      </c>
      <c r="DB29" s="92"/>
      <c r="DC29" s="92"/>
      <c r="DE29" s="92" t="s">
        <v>1062</v>
      </c>
      <c r="DF29" s="92">
        <f>DF28*DG29</f>
        <v>427.08499999999998</v>
      </c>
      <c r="DG29" s="92">
        <v>0.5</v>
      </c>
      <c r="DH29" s="92"/>
      <c r="DI29" s="92"/>
    </row>
    <row r="30" spans="1:113"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E30" s="92"/>
      <c r="AF30" s="92"/>
      <c r="AG30" s="92"/>
      <c r="AH30" s="92"/>
      <c r="AI30" s="92"/>
      <c r="AK30" s="92"/>
      <c r="AL30" s="92"/>
      <c r="AM30" s="92"/>
      <c r="AN30" s="92"/>
      <c r="AO30" s="92"/>
      <c r="AQ30" s="92"/>
      <c r="AR30" s="92"/>
      <c r="AS30" s="92"/>
      <c r="AT30" s="92"/>
      <c r="AU30" s="92"/>
      <c r="AW30" s="92"/>
      <c r="AX30" s="92"/>
      <c r="AY30" s="92"/>
      <c r="AZ30" s="92"/>
      <c r="BA30" s="92"/>
      <c r="BC30" s="92"/>
      <c r="BD30" s="92"/>
      <c r="BE30" s="92"/>
      <c r="BF30" s="92"/>
      <c r="BG30" s="92"/>
      <c r="BI30" s="92"/>
      <c r="BJ30" s="92"/>
      <c r="BK30" s="92"/>
      <c r="BL30" s="92"/>
      <c r="BM30" s="92"/>
      <c r="BT30" s="83"/>
      <c r="CO30" s="113">
        <v>54</v>
      </c>
      <c r="CP30" s="92">
        <f>CN29*CO30</f>
        <v>23062.59</v>
      </c>
      <c r="CQ30" s="92"/>
      <c r="CR30" s="92"/>
      <c r="CS30" s="92"/>
      <c r="CT30" s="92"/>
      <c r="CU30" s="113">
        <v>54</v>
      </c>
      <c r="CV30" s="92">
        <f>CT29*CU30</f>
        <v>23062.59</v>
      </c>
      <c r="CW30"/>
      <c r="CX30"/>
      <c r="CY30" s="92"/>
      <c r="CZ30" s="92"/>
      <c r="DA30" s="113">
        <v>52</v>
      </c>
      <c r="DB30" s="92">
        <f>CZ29*DA30</f>
        <v>22208.42</v>
      </c>
      <c r="DC30" s="92"/>
      <c r="DE30" s="92"/>
      <c r="DF30" s="92"/>
      <c r="DG30" s="113">
        <v>52</v>
      </c>
      <c r="DH30" s="92">
        <f>DF29*DG30</f>
        <v>22208.42</v>
      </c>
      <c r="DI30" s="92"/>
    </row>
    <row r="31" spans="1:113" ht="17.25" x14ac:dyDescent="0.25">
      <c r="A31" s="736" t="s">
        <v>1910</v>
      </c>
      <c r="B31" s="736"/>
      <c r="C31" s="736"/>
      <c r="D31" s="736"/>
      <c r="E31" s="736"/>
      <c r="F31" s="433"/>
      <c r="G31" s="736" t="s">
        <v>1913</v>
      </c>
      <c r="H31" s="736"/>
      <c r="I31" s="736"/>
      <c r="J31" s="736"/>
      <c r="K31" s="736"/>
      <c r="M31" s="736" t="s">
        <v>1910</v>
      </c>
      <c r="N31" s="736"/>
      <c r="O31" s="736"/>
      <c r="P31" s="736"/>
      <c r="Q31" s="736"/>
      <c r="R31" s="427"/>
      <c r="S31" s="736" t="s">
        <v>1913</v>
      </c>
      <c r="T31" s="736"/>
      <c r="U31" s="736"/>
      <c r="V31" s="736"/>
      <c r="W31" s="736"/>
      <c r="Y31" s="92"/>
      <c r="Z31" s="92"/>
      <c r="AA31" s="92"/>
      <c r="AB31" s="92"/>
      <c r="AC31" s="92"/>
      <c r="AE31" s="92"/>
      <c r="AF31" s="92"/>
      <c r="AG31" s="92"/>
      <c r="AH31" s="92"/>
      <c r="AI31" s="92"/>
      <c r="AK31" s="92"/>
      <c r="AL31" s="92"/>
      <c r="AM31" s="92"/>
      <c r="AN31" s="92"/>
      <c r="AO31" s="92"/>
      <c r="AQ31" s="92"/>
      <c r="AR31" s="92"/>
      <c r="AS31" s="92"/>
      <c r="AT31" s="92"/>
      <c r="AU31" s="92"/>
      <c r="AW31" s="92"/>
      <c r="AX31" s="92"/>
      <c r="AY31" s="92"/>
      <c r="AZ31" s="92"/>
      <c r="BA31" s="92"/>
      <c r="BC31" s="92"/>
      <c r="BD31" s="92"/>
      <c r="BE31" s="92"/>
      <c r="BF31" s="92"/>
      <c r="BG31" s="92"/>
      <c r="BI31" s="92"/>
      <c r="BJ31" s="92"/>
      <c r="BK31" s="92"/>
      <c r="BL31" s="92"/>
      <c r="BM31" s="92"/>
      <c r="BT31" s="83"/>
      <c r="CO31" s="113"/>
      <c r="CQ31" s="92"/>
      <c r="CR31" s="92"/>
      <c r="CS31" s="92"/>
      <c r="CT31" s="92"/>
      <c r="CU31" s="113"/>
      <c r="CW31"/>
      <c r="CX31"/>
      <c r="CY31" s="92"/>
      <c r="CZ31" s="92"/>
      <c r="DA31" s="113"/>
      <c r="DB31" s="92"/>
      <c r="DC31" s="92"/>
      <c r="DE31" s="92"/>
      <c r="DF31" s="92"/>
      <c r="DG31" s="113"/>
      <c r="DH31" s="92"/>
      <c r="DI31" s="92"/>
    </row>
    <row r="32" spans="1:113"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E32" s="92"/>
      <c r="AF32" s="92"/>
      <c r="AG32" s="92"/>
      <c r="AH32" s="92"/>
      <c r="AI32" s="92"/>
      <c r="AK32" s="92"/>
      <c r="AL32" s="92"/>
      <c r="AM32" s="92"/>
      <c r="AN32" s="92"/>
      <c r="AO32" s="92"/>
      <c r="AQ32" s="92"/>
      <c r="AR32" s="92"/>
      <c r="AS32" s="92"/>
      <c r="AT32" s="92"/>
      <c r="AU32" s="92"/>
      <c r="AW32" s="92"/>
      <c r="AX32" s="92"/>
      <c r="AY32" s="92"/>
      <c r="AZ32" s="92"/>
      <c r="BA32" s="92"/>
      <c r="BC32" s="92"/>
      <c r="BD32" s="92"/>
      <c r="BE32" s="92"/>
      <c r="BF32" s="92"/>
      <c r="BG32" s="92"/>
      <c r="BI32" s="92"/>
      <c r="BJ32" s="92"/>
      <c r="BK32" s="92"/>
      <c r="BL32" s="92"/>
      <c r="BM32" s="92"/>
      <c r="BT32" s="83"/>
      <c r="CO32" s="113"/>
      <c r="CQ32" s="92"/>
      <c r="CR32" s="92"/>
      <c r="CS32" s="92"/>
      <c r="CT32" s="92"/>
      <c r="CU32" s="113"/>
      <c r="CW32"/>
      <c r="CX32"/>
      <c r="CY32" s="92"/>
      <c r="CZ32" s="92"/>
      <c r="DA32" s="113"/>
      <c r="DB32" s="92"/>
      <c r="DC32" s="92"/>
      <c r="DE32" s="92"/>
      <c r="DF32" s="92"/>
      <c r="DG32" s="113"/>
      <c r="DH32" s="92"/>
      <c r="DI32" s="92"/>
    </row>
    <row r="33" spans="1:113"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92"/>
      <c r="Z33" s="92"/>
      <c r="AA33" s="92"/>
      <c r="AB33" s="92"/>
      <c r="AC33" s="92"/>
      <c r="AE33" s="92"/>
      <c r="AF33" s="92"/>
      <c r="AG33" s="92"/>
      <c r="AH33" s="92"/>
      <c r="AI33" s="92"/>
      <c r="AK33" s="92"/>
      <c r="AL33" s="92"/>
      <c r="AM33" s="92"/>
      <c r="AN33" s="92"/>
      <c r="AO33" s="92"/>
      <c r="AQ33" s="92"/>
      <c r="AR33" s="92"/>
      <c r="AS33" s="92"/>
      <c r="AT33" s="92"/>
      <c r="AU33" s="92"/>
      <c r="AW33" s="92"/>
      <c r="AX33" s="92"/>
      <c r="AY33" s="92"/>
      <c r="AZ33" s="92"/>
      <c r="BA33" s="92"/>
      <c r="BC33" s="92"/>
      <c r="BD33" s="92"/>
      <c r="BE33" s="92"/>
      <c r="BF33" s="92"/>
      <c r="BG33" s="92"/>
      <c r="BI33" s="92"/>
      <c r="BJ33" s="92"/>
      <c r="BK33" s="92"/>
      <c r="BL33" s="92"/>
      <c r="BM33" s="92"/>
      <c r="BT33" s="83"/>
      <c r="CO33" s="113"/>
      <c r="CQ33" s="92"/>
      <c r="CR33" s="92"/>
      <c r="CS33" s="92"/>
      <c r="CT33" s="92"/>
      <c r="CU33" s="113"/>
      <c r="CW33"/>
      <c r="CX33"/>
      <c r="CY33" s="92"/>
      <c r="CZ33" s="92"/>
      <c r="DA33" s="113"/>
      <c r="DB33" s="92"/>
      <c r="DC33" s="92"/>
      <c r="DE33" s="92"/>
      <c r="DF33" s="92"/>
      <c r="DG33" s="113"/>
      <c r="DH33" s="92"/>
      <c r="DI33" s="92"/>
    </row>
    <row r="34" spans="1:113"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92"/>
      <c r="Z34" s="92"/>
      <c r="AA34" s="92"/>
      <c r="AB34" s="92"/>
      <c r="AC34" s="92"/>
      <c r="AE34" s="92"/>
      <c r="AF34" s="92"/>
      <c r="AG34" s="92"/>
      <c r="AH34" s="92"/>
      <c r="AI34" s="92"/>
      <c r="AK34" s="92"/>
      <c r="AL34" s="92"/>
      <c r="AM34" s="92"/>
      <c r="AN34" s="92"/>
      <c r="AO34" s="92"/>
      <c r="AQ34" s="92"/>
      <c r="AR34" s="92"/>
      <c r="AS34" s="92"/>
      <c r="AT34" s="92"/>
      <c r="AU34" s="92"/>
      <c r="AW34" s="92"/>
      <c r="AX34" s="92"/>
      <c r="AY34" s="92"/>
      <c r="AZ34" s="92"/>
      <c r="BA34" s="92"/>
      <c r="BC34" s="92"/>
      <c r="BD34" s="92"/>
      <c r="BE34" s="92"/>
      <c r="BF34" s="92"/>
      <c r="BG34" s="92"/>
      <c r="BI34" s="92"/>
      <c r="BJ34" s="92"/>
      <c r="BK34" s="92"/>
      <c r="BL34" s="92"/>
      <c r="BM34" s="92"/>
      <c r="BT34" s="83"/>
      <c r="CO34" s="113"/>
      <c r="CQ34" s="92"/>
      <c r="CR34" s="92"/>
      <c r="CS34" s="92"/>
      <c r="CT34" s="92"/>
      <c r="CU34" s="113"/>
      <c r="CW34"/>
      <c r="CX34"/>
      <c r="CY34" s="92"/>
      <c r="CZ34" s="92"/>
      <c r="DA34" s="113"/>
      <c r="DB34" s="92"/>
      <c r="DC34" s="92"/>
      <c r="DE34" s="92"/>
      <c r="DF34" s="92"/>
      <c r="DG34" s="113"/>
      <c r="DH34" s="92"/>
      <c r="DI34" s="92"/>
    </row>
    <row r="35" spans="1:113" x14ac:dyDescent="0.2">
      <c r="A35" s="168">
        <v>0</v>
      </c>
      <c r="B35" s="168">
        <f t="shared" ref="B35:B41" si="8">A36</f>
        <v>10200</v>
      </c>
      <c r="C35" s="168">
        <v>0</v>
      </c>
      <c r="D35" s="168">
        <v>0</v>
      </c>
      <c r="E35" s="168">
        <v>0</v>
      </c>
      <c r="F35" s="292"/>
      <c r="G35" s="168">
        <v>0</v>
      </c>
      <c r="H35" s="168">
        <f t="shared" ref="H35:H41" si="9">G36</f>
        <v>9325</v>
      </c>
      <c r="I35" s="168">
        <v>0</v>
      </c>
      <c r="J35" s="168">
        <v>0</v>
      </c>
      <c r="K35" s="168">
        <v>0</v>
      </c>
      <c r="M35" s="168">
        <v>0</v>
      </c>
      <c r="N35" s="168">
        <v>10050</v>
      </c>
      <c r="O35" s="168">
        <v>0</v>
      </c>
      <c r="P35" s="168">
        <v>0</v>
      </c>
      <c r="Q35" s="168">
        <v>0</v>
      </c>
      <c r="R35" s="292"/>
      <c r="S35" s="168">
        <v>0</v>
      </c>
      <c r="T35" s="168">
        <v>9325</v>
      </c>
      <c r="U35" s="168">
        <v>0</v>
      </c>
      <c r="V35" s="168">
        <v>0</v>
      </c>
      <c r="W35" s="168">
        <v>0</v>
      </c>
      <c r="Y35" s="92"/>
      <c r="Z35" s="92"/>
      <c r="AA35" s="92"/>
      <c r="AB35" s="92"/>
      <c r="AC35" s="92"/>
      <c r="AE35" s="92"/>
      <c r="AF35" s="92"/>
      <c r="AG35" s="92"/>
      <c r="AH35" s="92"/>
      <c r="AI35" s="92"/>
      <c r="AK35" s="92"/>
      <c r="AL35" s="92"/>
      <c r="AM35" s="92"/>
      <c r="AN35" s="92"/>
      <c r="AO35" s="92"/>
      <c r="AQ35" s="92"/>
      <c r="AR35" s="92"/>
      <c r="AS35" s="92"/>
      <c r="AT35" s="92"/>
      <c r="AU35" s="92"/>
      <c r="AW35" s="92"/>
      <c r="AX35" s="92"/>
      <c r="AY35" s="92"/>
      <c r="AZ35" s="92"/>
      <c r="BA35" s="92"/>
      <c r="BC35" s="92"/>
      <c r="BD35" s="92"/>
      <c r="BE35" s="92"/>
      <c r="BF35" s="92"/>
      <c r="BG35" s="92"/>
      <c r="BI35" s="92"/>
      <c r="BJ35" s="92"/>
      <c r="BK35" s="92"/>
      <c r="BL35" s="92"/>
      <c r="BM35" s="92"/>
      <c r="BT35" s="83"/>
      <c r="CO35" s="113"/>
      <c r="CQ35" s="92"/>
      <c r="CR35" s="92"/>
      <c r="CS35" s="92"/>
      <c r="CT35" s="92"/>
      <c r="CU35" s="113"/>
      <c r="CW35"/>
      <c r="CX35"/>
      <c r="CY35" s="92"/>
      <c r="CZ35" s="92"/>
      <c r="DA35" s="113"/>
      <c r="DB35" s="92"/>
      <c r="DC35" s="92"/>
      <c r="DE35" s="92"/>
      <c r="DF35" s="92"/>
      <c r="DG35" s="113"/>
      <c r="DH35" s="92"/>
      <c r="DI35" s="92"/>
    </row>
    <row r="36" spans="1:113" x14ac:dyDescent="0.2">
      <c r="A36" s="168">
        <v>10200</v>
      </c>
      <c r="B36" s="168">
        <f t="shared" si="8"/>
        <v>24400</v>
      </c>
      <c r="C36" s="168">
        <v>0</v>
      </c>
      <c r="D36" s="169">
        <v>0.1</v>
      </c>
      <c r="E36" s="168">
        <f t="shared" ref="E36:E42" si="10">A36</f>
        <v>10200</v>
      </c>
      <c r="F36" s="292"/>
      <c r="G36" s="168">
        <v>9325</v>
      </c>
      <c r="H36" s="168">
        <f t="shared" si="9"/>
        <v>16375</v>
      </c>
      <c r="I36" s="168">
        <v>0</v>
      </c>
      <c r="J36" s="169">
        <v>0.1</v>
      </c>
      <c r="K36" s="168">
        <f t="shared" ref="K36:K42" si="11">G36</f>
        <v>9325</v>
      </c>
      <c r="M36" s="168">
        <v>10050</v>
      </c>
      <c r="N36" s="168">
        <v>24150</v>
      </c>
      <c r="O36" s="168">
        <v>0</v>
      </c>
      <c r="P36" s="169">
        <v>0.1</v>
      </c>
      <c r="Q36" s="168">
        <v>10050</v>
      </c>
      <c r="R36" s="292"/>
      <c r="S36" s="168">
        <v>9325</v>
      </c>
      <c r="T36" s="168">
        <v>16375</v>
      </c>
      <c r="U36" s="168">
        <v>0</v>
      </c>
      <c r="V36" s="169">
        <v>0.1</v>
      </c>
      <c r="W36" s="168">
        <v>9325</v>
      </c>
      <c r="Y36" s="92"/>
      <c r="Z36" s="92"/>
      <c r="AA36" s="92"/>
      <c r="AB36" s="92"/>
      <c r="AC36" s="92"/>
      <c r="AE36" s="92"/>
      <c r="AF36" s="92"/>
      <c r="AG36" s="92"/>
      <c r="AH36" s="92"/>
      <c r="AI36" s="92"/>
      <c r="AK36" s="92"/>
      <c r="AL36" s="92"/>
      <c r="AM36" s="92"/>
      <c r="AN36" s="92"/>
      <c r="AO36" s="92"/>
      <c r="AQ36" s="92"/>
      <c r="AR36" s="92"/>
      <c r="AS36" s="92"/>
      <c r="AT36" s="92"/>
      <c r="AU36" s="92"/>
      <c r="AW36" s="92"/>
      <c r="AX36" s="92"/>
      <c r="AY36" s="92"/>
      <c r="AZ36" s="92"/>
      <c r="BA36" s="92"/>
      <c r="BC36" s="92"/>
      <c r="BD36" s="92"/>
      <c r="BE36" s="92"/>
      <c r="BF36" s="92"/>
      <c r="BG36" s="92"/>
      <c r="BI36" s="92"/>
      <c r="BJ36" s="92"/>
      <c r="BK36" s="92"/>
      <c r="BL36" s="92"/>
      <c r="BM36" s="92"/>
      <c r="BT36" s="83"/>
      <c r="CO36" s="113"/>
      <c r="CQ36" s="92"/>
      <c r="CR36" s="92"/>
      <c r="CS36" s="92"/>
      <c r="CT36" s="92"/>
      <c r="CU36" s="113"/>
      <c r="CW36"/>
      <c r="CX36"/>
      <c r="CY36" s="92"/>
      <c r="CZ36" s="92"/>
      <c r="DA36" s="113"/>
      <c r="DB36" s="92"/>
      <c r="DC36" s="92"/>
      <c r="DE36" s="92"/>
      <c r="DF36" s="92"/>
      <c r="DG36" s="113"/>
      <c r="DH36" s="92"/>
      <c r="DI36" s="92"/>
    </row>
    <row r="37" spans="1:113" x14ac:dyDescent="0.2">
      <c r="A37" s="168">
        <v>24400</v>
      </c>
      <c r="B37" s="168">
        <f t="shared" si="8"/>
        <v>64400</v>
      </c>
      <c r="C37" s="168">
        <v>1420</v>
      </c>
      <c r="D37" s="169">
        <v>0.12</v>
      </c>
      <c r="E37" s="168">
        <f t="shared" si="10"/>
        <v>24400</v>
      </c>
      <c r="F37" s="292"/>
      <c r="G37" s="168">
        <v>16375</v>
      </c>
      <c r="H37" s="168">
        <f t="shared" si="9"/>
        <v>36175</v>
      </c>
      <c r="I37" s="168">
        <v>705</v>
      </c>
      <c r="J37" s="169">
        <v>0.12</v>
      </c>
      <c r="K37" s="168">
        <f t="shared" si="11"/>
        <v>16375</v>
      </c>
      <c r="M37" s="168">
        <v>24150</v>
      </c>
      <c r="N37" s="168">
        <v>63750</v>
      </c>
      <c r="O37" s="168">
        <v>1410</v>
      </c>
      <c r="P37" s="169">
        <v>0.12</v>
      </c>
      <c r="Q37" s="168">
        <v>24150</v>
      </c>
      <c r="R37" s="292"/>
      <c r="S37" s="168">
        <v>16375</v>
      </c>
      <c r="T37" s="168">
        <v>36175</v>
      </c>
      <c r="U37" s="168">
        <v>705</v>
      </c>
      <c r="V37" s="169">
        <v>0.12</v>
      </c>
      <c r="W37" s="168">
        <v>16375</v>
      </c>
      <c r="Y37" s="92"/>
      <c r="Z37" s="92"/>
      <c r="AA37" s="92"/>
      <c r="AB37" s="92"/>
      <c r="AC37" s="92"/>
      <c r="AE37" s="92"/>
      <c r="AF37" s="92"/>
      <c r="AG37" s="92"/>
      <c r="AH37" s="92"/>
      <c r="AI37" s="92"/>
      <c r="AK37" s="92"/>
      <c r="AL37" s="92"/>
      <c r="AM37" s="92"/>
      <c r="AN37" s="92"/>
      <c r="AO37" s="92"/>
      <c r="AQ37" s="92"/>
      <c r="AR37" s="92"/>
      <c r="AS37" s="92"/>
      <c r="AT37" s="92"/>
      <c r="AU37" s="92"/>
      <c r="AW37" s="92"/>
      <c r="AX37" s="92"/>
      <c r="AY37" s="92"/>
      <c r="AZ37" s="92"/>
      <c r="BA37" s="92"/>
      <c r="BC37" s="92"/>
      <c r="BD37" s="92"/>
      <c r="BE37" s="92"/>
      <c r="BF37" s="92"/>
      <c r="BG37" s="92"/>
      <c r="BI37" s="92"/>
      <c r="BJ37" s="92"/>
      <c r="BK37" s="92"/>
      <c r="BL37" s="92"/>
      <c r="BM37" s="92"/>
      <c r="BT37" s="83"/>
      <c r="CO37" s="113"/>
      <c r="CQ37" s="92"/>
      <c r="CR37" s="92"/>
      <c r="CS37" s="92"/>
      <c r="CT37" s="92"/>
      <c r="CU37" s="113"/>
      <c r="CW37"/>
      <c r="CX37"/>
      <c r="CY37" s="92"/>
      <c r="CZ37" s="92"/>
      <c r="DA37" s="113"/>
      <c r="DB37" s="92"/>
      <c r="DC37" s="92"/>
      <c r="DE37" s="92"/>
      <c r="DF37" s="92"/>
      <c r="DG37" s="113"/>
      <c r="DH37" s="92"/>
      <c r="DI37" s="92"/>
    </row>
    <row r="38" spans="1:113" x14ac:dyDescent="0.2">
      <c r="A38" s="168">
        <v>64400</v>
      </c>
      <c r="B38" s="168">
        <f t="shared" si="8"/>
        <v>96550</v>
      </c>
      <c r="C38" s="168">
        <v>6220</v>
      </c>
      <c r="D38" s="169">
        <v>0.22</v>
      </c>
      <c r="E38" s="168">
        <f t="shared" si="10"/>
        <v>64400</v>
      </c>
      <c r="F38" s="292"/>
      <c r="G38" s="168">
        <v>36175</v>
      </c>
      <c r="H38" s="168">
        <f t="shared" si="9"/>
        <v>52075</v>
      </c>
      <c r="I38" s="168">
        <v>3081</v>
      </c>
      <c r="J38" s="169">
        <v>0.22</v>
      </c>
      <c r="K38" s="168">
        <f t="shared" si="11"/>
        <v>36175</v>
      </c>
      <c r="M38" s="168">
        <v>63750</v>
      </c>
      <c r="N38" s="168">
        <v>95550</v>
      </c>
      <c r="O38" s="168">
        <v>6162</v>
      </c>
      <c r="P38" s="169">
        <v>0.22</v>
      </c>
      <c r="Q38" s="168">
        <v>63750</v>
      </c>
      <c r="R38" s="292"/>
      <c r="S38" s="168">
        <v>36175</v>
      </c>
      <c r="T38" s="168">
        <v>52075</v>
      </c>
      <c r="U38" s="168">
        <v>3081</v>
      </c>
      <c r="V38" s="169">
        <v>0.22</v>
      </c>
      <c r="W38" s="168">
        <v>36175</v>
      </c>
      <c r="Y38" s="92"/>
      <c r="Z38" s="92"/>
      <c r="AA38" s="92"/>
      <c r="AB38" s="92"/>
      <c r="AC38" s="92"/>
      <c r="AE38" s="92"/>
      <c r="AF38" s="92"/>
      <c r="AG38" s="92"/>
      <c r="AH38" s="92"/>
      <c r="AI38" s="92"/>
      <c r="AK38" s="92"/>
      <c r="AL38" s="92"/>
      <c r="AM38" s="92"/>
      <c r="AN38" s="92"/>
      <c r="AO38" s="92"/>
      <c r="AQ38" s="92"/>
      <c r="AR38" s="92"/>
      <c r="AS38" s="92"/>
      <c r="AT38" s="92"/>
      <c r="AU38" s="92"/>
      <c r="AW38" s="92"/>
      <c r="AX38" s="92"/>
      <c r="AY38" s="92"/>
      <c r="AZ38" s="92"/>
      <c r="BA38" s="92"/>
      <c r="BC38" s="92"/>
      <c r="BD38" s="92"/>
      <c r="BE38" s="92"/>
      <c r="BF38" s="92"/>
      <c r="BG38" s="92"/>
      <c r="BI38" s="92"/>
      <c r="BJ38" s="92"/>
      <c r="BK38" s="92"/>
      <c r="BL38" s="92"/>
      <c r="BM38" s="92"/>
      <c r="BT38" s="83"/>
      <c r="CO38" s="113"/>
      <c r="CQ38" s="92"/>
      <c r="CR38" s="92"/>
      <c r="CS38" s="92"/>
      <c r="CT38" s="92"/>
      <c r="CU38" s="113"/>
      <c r="CW38"/>
      <c r="CX38"/>
      <c r="CY38" s="92"/>
      <c r="CZ38" s="92"/>
      <c r="DA38" s="113"/>
      <c r="DB38" s="92"/>
      <c r="DC38" s="92"/>
      <c r="DE38" s="92"/>
      <c r="DF38" s="92"/>
      <c r="DG38" s="113"/>
      <c r="DH38" s="92"/>
      <c r="DI38" s="92"/>
    </row>
    <row r="39" spans="1:113" x14ac:dyDescent="0.2">
      <c r="A39" s="168">
        <v>96550</v>
      </c>
      <c r="B39" s="168">
        <f t="shared" si="8"/>
        <v>175100</v>
      </c>
      <c r="C39" s="168">
        <v>13293</v>
      </c>
      <c r="D39" s="169">
        <v>0.24</v>
      </c>
      <c r="E39" s="168">
        <f t="shared" si="10"/>
        <v>96550</v>
      </c>
      <c r="F39" s="292"/>
      <c r="G39" s="168">
        <v>52075</v>
      </c>
      <c r="H39" s="168">
        <f t="shared" si="9"/>
        <v>90975</v>
      </c>
      <c r="I39" s="168">
        <v>6579</v>
      </c>
      <c r="J39" s="169">
        <v>0.24</v>
      </c>
      <c r="K39" s="168">
        <f t="shared" si="11"/>
        <v>52075</v>
      </c>
      <c r="M39" s="168">
        <v>95550</v>
      </c>
      <c r="N39" s="168">
        <v>173350</v>
      </c>
      <c r="O39" s="168">
        <v>13158</v>
      </c>
      <c r="P39" s="169">
        <v>0.24</v>
      </c>
      <c r="Q39" s="168">
        <v>95550</v>
      </c>
      <c r="R39" s="292"/>
      <c r="S39" s="168">
        <v>52075</v>
      </c>
      <c r="T39" s="168">
        <v>90975</v>
      </c>
      <c r="U39" s="168">
        <v>6579</v>
      </c>
      <c r="V39" s="169">
        <v>0.24</v>
      </c>
      <c r="W39" s="168">
        <v>52075</v>
      </c>
      <c r="Y39" s="92"/>
      <c r="Z39" s="92"/>
      <c r="AA39" s="92"/>
      <c r="AB39" s="92"/>
      <c r="AC39" s="92"/>
      <c r="AE39" s="92"/>
      <c r="AF39" s="92"/>
      <c r="AG39" s="92"/>
      <c r="AH39" s="92"/>
      <c r="AI39" s="92"/>
      <c r="AK39" s="92"/>
      <c r="AL39" s="92"/>
      <c r="AM39" s="92"/>
      <c r="AN39" s="92"/>
      <c r="AO39" s="92"/>
      <c r="AQ39" s="92"/>
      <c r="AR39" s="92"/>
      <c r="AS39" s="92"/>
      <c r="AT39" s="92"/>
      <c r="AU39" s="92"/>
      <c r="AW39" s="92"/>
      <c r="AX39" s="92"/>
      <c r="AY39" s="92"/>
      <c r="AZ39" s="92"/>
      <c r="BA39" s="92"/>
      <c r="BC39" s="92"/>
      <c r="BD39" s="92"/>
      <c r="BE39" s="92"/>
      <c r="BF39" s="92"/>
      <c r="BG39" s="92"/>
      <c r="BI39" s="92"/>
      <c r="BJ39" s="92"/>
      <c r="BK39" s="92"/>
      <c r="BL39" s="92"/>
      <c r="BM39" s="92"/>
      <c r="BT39" s="83"/>
      <c r="CO39" s="113"/>
      <c r="CQ39" s="92"/>
      <c r="CR39" s="92"/>
      <c r="CS39" s="92"/>
      <c r="CT39" s="92"/>
      <c r="CU39" s="113"/>
      <c r="CW39"/>
      <c r="CX39"/>
      <c r="CY39" s="92"/>
      <c r="CZ39" s="92"/>
      <c r="DA39" s="113"/>
      <c r="DB39" s="92"/>
      <c r="DC39" s="92"/>
      <c r="DE39" s="92"/>
      <c r="DF39" s="92"/>
      <c r="DG39" s="113"/>
      <c r="DH39" s="92"/>
      <c r="DI39" s="92"/>
    </row>
    <row r="40" spans="1:113" x14ac:dyDescent="0.2">
      <c r="A40" s="168">
        <v>175100</v>
      </c>
      <c r="B40" s="168">
        <f t="shared" si="8"/>
        <v>219600</v>
      </c>
      <c r="C40" s="168">
        <v>32145</v>
      </c>
      <c r="D40" s="169">
        <v>0.32</v>
      </c>
      <c r="E40" s="168">
        <f t="shared" si="10"/>
        <v>175100</v>
      </c>
      <c r="F40" s="292"/>
      <c r="G40" s="168">
        <v>90975</v>
      </c>
      <c r="H40" s="168">
        <f t="shared" si="9"/>
        <v>113000</v>
      </c>
      <c r="I40" s="168">
        <v>15915</v>
      </c>
      <c r="J40" s="169">
        <v>0.32</v>
      </c>
      <c r="K40" s="168">
        <f t="shared" si="11"/>
        <v>90975</v>
      </c>
      <c r="M40" s="168">
        <v>173350</v>
      </c>
      <c r="N40" s="168">
        <v>217400</v>
      </c>
      <c r="O40" s="168">
        <v>31830</v>
      </c>
      <c r="P40" s="169">
        <v>0.32</v>
      </c>
      <c r="Q40" s="168">
        <v>173350</v>
      </c>
      <c r="R40" s="292"/>
      <c r="S40" s="168">
        <v>90975</v>
      </c>
      <c r="T40" s="168">
        <v>113000</v>
      </c>
      <c r="U40" s="168">
        <v>15915</v>
      </c>
      <c r="V40" s="169">
        <v>0.32</v>
      </c>
      <c r="W40" s="168">
        <v>90975</v>
      </c>
      <c r="Y40" s="92"/>
      <c r="Z40" s="92"/>
      <c r="AA40" s="92"/>
      <c r="AB40" s="92"/>
      <c r="AC40" s="92"/>
      <c r="AE40" s="92"/>
      <c r="AF40" s="92"/>
      <c r="AG40" s="92"/>
      <c r="AH40" s="92"/>
      <c r="AI40" s="92"/>
      <c r="AK40" s="92"/>
      <c r="AL40" s="92"/>
      <c r="AM40" s="92"/>
      <c r="AN40" s="92"/>
      <c r="AO40" s="92"/>
      <c r="AQ40" s="92"/>
      <c r="AR40" s="92"/>
      <c r="AS40" s="92"/>
      <c r="AT40" s="92"/>
      <c r="AU40" s="92"/>
      <c r="AW40" s="92"/>
      <c r="AX40" s="92"/>
      <c r="AY40" s="92"/>
      <c r="AZ40" s="92"/>
      <c r="BA40" s="92"/>
      <c r="BC40" s="92"/>
      <c r="BD40" s="92"/>
      <c r="BE40" s="92"/>
      <c r="BF40" s="92"/>
      <c r="BG40" s="92"/>
      <c r="BI40" s="92"/>
      <c r="BJ40" s="92"/>
      <c r="BK40" s="92"/>
      <c r="BL40" s="92"/>
      <c r="BM40" s="92"/>
      <c r="BT40" s="83"/>
      <c r="CO40" s="113"/>
      <c r="CQ40" s="92"/>
      <c r="CR40" s="92"/>
      <c r="CS40" s="92"/>
      <c r="CT40" s="92"/>
      <c r="CU40" s="113"/>
      <c r="CW40"/>
      <c r="CX40"/>
      <c r="CY40" s="92"/>
      <c r="CZ40" s="92"/>
      <c r="DA40" s="113"/>
      <c r="DB40" s="92"/>
      <c r="DC40" s="92"/>
      <c r="DE40" s="92"/>
      <c r="DF40" s="92"/>
      <c r="DG40" s="113"/>
      <c r="DH40" s="92"/>
      <c r="DI40" s="92"/>
    </row>
    <row r="41" spans="1:113" x14ac:dyDescent="0.2">
      <c r="A41" s="168">
        <v>219600</v>
      </c>
      <c r="B41" s="168">
        <f t="shared" si="8"/>
        <v>533800</v>
      </c>
      <c r="C41" s="168">
        <v>46385</v>
      </c>
      <c r="D41" s="169">
        <v>0.35</v>
      </c>
      <c r="E41" s="168">
        <f t="shared" si="10"/>
        <v>219600</v>
      </c>
      <c r="F41" s="292"/>
      <c r="G41" s="168">
        <v>113000</v>
      </c>
      <c r="H41" s="168">
        <f t="shared" si="9"/>
        <v>268525</v>
      </c>
      <c r="I41" s="168">
        <v>22963</v>
      </c>
      <c r="J41" s="169">
        <v>0.35</v>
      </c>
      <c r="K41" s="168">
        <f t="shared" si="11"/>
        <v>113000</v>
      </c>
      <c r="L41" s="79"/>
      <c r="M41" s="168">
        <v>217400</v>
      </c>
      <c r="N41" s="168">
        <v>528450</v>
      </c>
      <c r="O41" s="168">
        <v>45926</v>
      </c>
      <c r="P41" s="169">
        <v>0.35</v>
      </c>
      <c r="Q41" s="168">
        <v>217400</v>
      </c>
      <c r="R41" s="292"/>
      <c r="S41" s="168">
        <v>113000</v>
      </c>
      <c r="T41" s="168">
        <v>268525</v>
      </c>
      <c r="U41" s="168">
        <v>22963</v>
      </c>
      <c r="V41" s="169">
        <v>0.35</v>
      </c>
      <c r="W41" s="168">
        <v>113000</v>
      </c>
      <c r="X41" s="79"/>
      <c r="Y41" s="92"/>
      <c r="Z41" s="92"/>
      <c r="AA41" s="92"/>
      <c r="AB41" s="92"/>
      <c r="AC41" s="92"/>
      <c r="AE41" s="92"/>
      <c r="AF41" s="92"/>
      <c r="AG41" s="92"/>
      <c r="AH41" s="92"/>
      <c r="AI41" s="92"/>
      <c r="AK41" s="92"/>
      <c r="AL41" s="92"/>
      <c r="AM41" s="92"/>
      <c r="AN41" s="92"/>
      <c r="AO41" s="92"/>
      <c r="AQ41" s="92"/>
      <c r="AR41" s="92"/>
      <c r="AS41" s="92"/>
      <c r="AT41" s="92"/>
      <c r="AU41" s="92"/>
      <c r="AW41" s="92"/>
      <c r="AX41" s="92"/>
      <c r="AY41" s="92"/>
      <c r="AZ41" s="92"/>
      <c r="BA41" s="92"/>
      <c r="BC41" s="92"/>
      <c r="BD41" s="92"/>
      <c r="BE41" s="92"/>
      <c r="BF41" s="92"/>
      <c r="BG41" s="92"/>
      <c r="BI41" s="92"/>
      <c r="BJ41" s="92"/>
      <c r="BK41" s="92"/>
      <c r="BL41" s="92"/>
      <c r="BM41" s="92"/>
      <c r="BT41" s="83"/>
      <c r="CO41" s="113"/>
      <c r="CQ41" s="92"/>
      <c r="CR41" s="92"/>
      <c r="CS41" s="92"/>
      <c r="CT41" s="92"/>
      <c r="CU41" s="113"/>
      <c r="CW41"/>
      <c r="CX41"/>
      <c r="CY41" s="92"/>
      <c r="CZ41" s="92"/>
      <c r="DA41" s="113"/>
      <c r="DB41" s="92"/>
      <c r="DC41" s="92"/>
      <c r="DE41" s="92"/>
      <c r="DF41" s="92"/>
      <c r="DG41" s="113"/>
      <c r="DH41" s="92"/>
      <c r="DI41" s="92"/>
    </row>
    <row r="42" spans="1:113" x14ac:dyDescent="0.2">
      <c r="A42" s="168">
        <v>533800</v>
      </c>
      <c r="B42" s="168" t="s">
        <v>1057</v>
      </c>
      <c r="C42" s="168">
        <v>156355</v>
      </c>
      <c r="D42" s="169">
        <v>0.37</v>
      </c>
      <c r="E42" s="168">
        <f t="shared" si="10"/>
        <v>533800</v>
      </c>
      <c r="F42" s="292"/>
      <c r="G42" s="168">
        <v>268525</v>
      </c>
      <c r="H42" s="168" t="s">
        <v>1057</v>
      </c>
      <c r="I42" s="168">
        <v>77396.75</v>
      </c>
      <c r="J42" s="169">
        <v>0.37</v>
      </c>
      <c r="K42" s="168">
        <f t="shared" si="11"/>
        <v>268525</v>
      </c>
      <c r="M42" s="168">
        <v>528450</v>
      </c>
      <c r="N42" s="168" t="s">
        <v>1057</v>
      </c>
      <c r="O42" s="168">
        <v>154793.5</v>
      </c>
      <c r="P42" s="169">
        <v>0.37</v>
      </c>
      <c r="Q42" s="168">
        <v>528450</v>
      </c>
      <c r="R42" s="292"/>
      <c r="S42" s="168">
        <v>268525</v>
      </c>
      <c r="T42" s="168" t="s">
        <v>1057</v>
      </c>
      <c r="U42" s="168">
        <v>77396.75</v>
      </c>
      <c r="V42" s="169">
        <v>0.37</v>
      </c>
      <c r="W42" s="168">
        <v>268525</v>
      </c>
      <c r="Y42" s="92"/>
      <c r="Z42" s="92"/>
      <c r="AA42" s="92"/>
      <c r="AB42" s="92"/>
      <c r="AC42" s="92"/>
      <c r="AE42" s="92"/>
      <c r="AF42" s="92"/>
      <c r="AG42" s="92"/>
      <c r="AH42" s="92"/>
      <c r="AI42" s="92"/>
      <c r="AK42" s="92"/>
      <c r="AL42" s="92"/>
      <c r="AM42" s="92"/>
      <c r="AN42" s="92"/>
      <c r="AO42" s="92"/>
      <c r="AQ42" s="92"/>
      <c r="AR42" s="92"/>
      <c r="AS42" s="92"/>
      <c r="AT42" s="92"/>
      <c r="AU42" s="92"/>
      <c r="AW42" s="92"/>
      <c r="AX42" s="92"/>
      <c r="AY42" s="92"/>
      <c r="AZ42" s="92"/>
      <c r="BA42" s="92"/>
      <c r="BC42" s="92"/>
      <c r="BD42" s="92"/>
      <c r="BE42" s="92"/>
      <c r="BF42" s="92"/>
      <c r="BG42" s="92"/>
      <c r="BI42" s="92"/>
      <c r="BJ42" s="92"/>
      <c r="BK42" s="92"/>
      <c r="BL42" s="92"/>
      <c r="BM42" s="92"/>
      <c r="BT42" s="83"/>
      <c r="CO42" s="113"/>
      <c r="CQ42" s="92"/>
      <c r="CR42" s="92"/>
      <c r="CS42" s="92"/>
      <c r="CT42" s="92"/>
      <c r="CU42" s="113"/>
      <c r="CW42"/>
      <c r="CX42"/>
      <c r="CY42" s="92"/>
      <c r="CZ42" s="92"/>
      <c r="DA42" s="113"/>
      <c r="DB42" s="92"/>
      <c r="DC42" s="92"/>
      <c r="DE42" s="92"/>
      <c r="DF42" s="92"/>
      <c r="DG42" s="113"/>
      <c r="DH42" s="92"/>
      <c r="DI42" s="92"/>
    </row>
    <row r="43" spans="1:113"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92"/>
      <c r="Z43" s="92"/>
      <c r="AA43" s="92"/>
      <c r="AB43" s="92"/>
      <c r="AC43" s="92"/>
      <c r="AE43" s="92"/>
      <c r="AF43" s="92"/>
      <c r="AG43" s="92"/>
      <c r="AH43" s="92"/>
      <c r="AI43" s="92"/>
      <c r="AK43" s="92"/>
      <c r="AL43" s="92"/>
      <c r="AM43" s="92"/>
      <c r="AN43" s="92"/>
      <c r="AO43" s="92"/>
      <c r="AQ43" s="92"/>
      <c r="AR43" s="92"/>
      <c r="AS43" s="92"/>
      <c r="AT43" s="92"/>
      <c r="AU43" s="92"/>
      <c r="AW43" s="92"/>
      <c r="AX43" s="92"/>
      <c r="AY43" s="92"/>
      <c r="AZ43" s="92"/>
      <c r="BA43" s="92"/>
      <c r="BC43" s="92"/>
      <c r="BD43" s="92"/>
      <c r="BE43" s="92"/>
      <c r="BF43" s="92"/>
      <c r="BG43" s="92"/>
      <c r="BI43" s="92"/>
      <c r="BJ43" s="92"/>
      <c r="BK43" s="92"/>
      <c r="BL43" s="92"/>
      <c r="BM43" s="92"/>
      <c r="BT43" s="83"/>
      <c r="CO43" s="113"/>
      <c r="CQ43" s="92"/>
      <c r="CR43" s="92"/>
      <c r="CS43" s="92"/>
      <c r="CT43" s="92"/>
      <c r="CU43" s="113"/>
      <c r="CW43"/>
      <c r="CX43"/>
      <c r="CY43" s="92"/>
      <c r="CZ43" s="92"/>
      <c r="DA43" s="113"/>
      <c r="DB43" s="92"/>
      <c r="DC43" s="92"/>
      <c r="DE43" s="92"/>
      <c r="DF43" s="92"/>
      <c r="DG43" s="113"/>
      <c r="DH43" s="92"/>
      <c r="DI43" s="92"/>
    </row>
    <row r="44" spans="1:113"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E44" s="92"/>
      <c r="AF44" s="92"/>
      <c r="AG44" s="92"/>
      <c r="AH44" s="92"/>
      <c r="AI44" s="92"/>
      <c r="AK44" s="92"/>
      <c r="AL44" s="92"/>
      <c r="AM44" s="92"/>
      <c r="AN44" s="92"/>
      <c r="AO44" s="92"/>
      <c r="AQ44" s="92"/>
      <c r="AR44" s="92"/>
      <c r="AS44" s="92"/>
      <c r="AT44" s="92"/>
      <c r="AU44" s="92"/>
      <c r="AW44" s="92"/>
      <c r="AX44" s="92"/>
      <c r="AY44" s="92"/>
      <c r="AZ44" s="92"/>
      <c r="BA44" s="92"/>
      <c r="BC44" s="92"/>
      <c r="BD44" s="92"/>
      <c r="BE44" s="92"/>
      <c r="BF44" s="92"/>
      <c r="BG44" s="92"/>
      <c r="BI44" s="92"/>
      <c r="BJ44" s="92"/>
      <c r="BK44" s="92"/>
      <c r="BL44" s="92"/>
      <c r="BM44" s="92"/>
      <c r="BT44" s="83"/>
      <c r="CO44" s="113"/>
      <c r="CQ44" s="92"/>
      <c r="CR44" s="92"/>
      <c r="CS44" s="92"/>
      <c r="CT44" s="92"/>
      <c r="CU44" s="113"/>
      <c r="CW44"/>
      <c r="CX44"/>
      <c r="CY44" s="92"/>
      <c r="CZ44" s="92"/>
      <c r="DA44" s="113"/>
      <c r="DB44" s="92"/>
      <c r="DC44" s="92"/>
      <c r="DE44" s="92"/>
      <c r="DF44" s="92"/>
      <c r="DG44" s="113"/>
      <c r="DH44" s="92"/>
      <c r="DI44" s="92"/>
    </row>
    <row r="45" spans="1:113"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E45" s="92"/>
      <c r="AF45" s="92"/>
      <c r="AG45" s="92"/>
      <c r="AH45" s="92"/>
      <c r="AI45" s="92"/>
      <c r="AK45" s="92"/>
      <c r="AL45" s="92"/>
      <c r="AM45" s="92"/>
      <c r="AN45" s="92"/>
      <c r="AO45" s="92"/>
      <c r="AQ45" s="92"/>
      <c r="AR45" s="92"/>
      <c r="AS45" s="92"/>
      <c r="AT45" s="92"/>
      <c r="AU45" s="92"/>
      <c r="AW45" s="92"/>
      <c r="AX45" s="92"/>
      <c r="AY45" s="92"/>
      <c r="AZ45" s="92"/>
      <c r="BA45" s="92"/>
      <c r="BC45" s="92"/>
      <c r="BD45" s="92"/>
      <c r="BE45" s="92"/>
      <c r="BF45" s="92"/>
      <c r="BG45" s="92"/>
      <c r="BI45" s="92"/>
      <c r="BJ45" s="92"/>
      <c r="BK45" s="92"/>
      <c r="BL45" s="92"/>
      <c r="BM45" s="92"/>
      <c r="BT45" s="83"/>
      <c r="CO45" s="113"/>
      <c r="CQ45" s="92"/>
      <c r="CR45" s="92"/>
      <c r="CS45" s="92"/>
      <c r="CT45" s="92"/>
      <c r="CU45" s="113"/>
      <c r="CW45"/>
      <c r="CX45"/>
      <c r="CY45" s="92"/>
      <c r="CZ45" s="92"/>
      <c r="DA45" s="113"/>
      <c r="DB45" s="92"/>
      <c r="DC45" s="92"/>
      <c r="DE45" s="92"/>
      <c r="DF45" s="92"/>
      <c r="DG45" s="113"/>
      <c r="DH45" s="92"/>
      <c r="DI45" s="92"/>
    </row>
    <row r="46" spans="1:113"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T46" s="83"/>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92" t="s">
        <v>1063</v>
      </c>
      <c r="CN46" s="114" t="s">
        <v>1064</v>
      </c>
      <c r="CQ46" s="92"/>
      <c r="CR46" s="92"/>
      <c r="CS46" s="92" t="s">
        <v>1063</v>
      </c>
      <c r="CT46" s="114" t="s">
        <v>1064</v>
      </c>
      <c r="CW46"/>
      <c r="CX46"/>
      <c r="CY46" s="92" t="s">
        <v>1063</v>
      </c>
      <c r="CZ46" s="114" t="s">
        <v>1064</v>
      </c>
      <c r="DA46" s="92"/>
      <c r="DB46" s="92"/>
      <c r="DC46" s="92"/>
      <c r="DE46" s="92" t="s">
        <v>1063</v>
      </c>
      <c r="DF46" s="114" t="s">
        <v>1064</v>
      </c>
      <c r="DG46" s="92"/>
      <c r="DH46" s="92"/>
      <c r="DI46" s="92"/>
    </row>
    <row r="47" spans="1:113" x14ac:dyDescent="0.2">
      <c r="A47" s="92" t="s">
        <v>1065</v>
      </c>
      <c r="B47" s="112" t="e">
        <f>'2020-FORM GAO-70a'!#REF!</f>
        <v>#REF!</v>
      </c>
      <c r="C47" s="92"/>
      <c r="D47" s="92"/>
      <c r="E47" s="92"/>
      <c r="F47" s="92"/>
      <c r="G47" s="92" t="s">
        <v>1065</v>
      </c>
      <c r="H47" s="112" t="e">
        <f>'2020-FORM GAO-70a'!#REF!</f>
        <v>#REF!</v>
      </c>
      <c r="I47" s="92"/>
      <c r="J47" s="92"/>
      <c r="K47" s="92"/>
      <c r="M47" s="92" t="s">
        <v>1065</v>
      </c>
      <c r="N47" s="112">
        <f>'2020-FORM GAO-70a'!C97</f>
        <v>0</v>
      </c>
      <c r="O47" s="92"/>
      <c r="P47" s="92"/>
      <c r="Q47" s="92"/>
      <c r="R47" s="92"/>
      <c r="S47" s="92" t="s">
        <v>1065</v>
      </c>
      <c r="T47" s="112">
        <f>'2020-FORM GAO-70a'!I97</f>
        <v>0</v>
      </c>
      <c r="U47" s="92"/>
      <c r="V47" s="92"/>
      <c r="W47" s="92"/>
      <c r="Y47" s="92" t="s">
        <v>1065</v>
      </c>
      <c r="Z47" s="112">
        <f>'2019-FORM GAO-70a'!C97</f>
        <v>0</v>
      </c>
      <c r="AA47" s="92"/>
      <c r="AB47" s="92"/>
      <c r="AC47" s="92"/>
      <c r="AE47" s="92" t="s">
        <v>1065</v>
      </c>
      <c r="AF47" s="112" t="e">
        <f>#REF!</f>
        <v>#REF!</v>
      </c>
      <c r="AG47" s="92"/>
      <c r="AH47" s="92"/>
      <c r="AI47" s="92"/>
      <c r="AK47" s="92" t="s">
        <v>1065</v>
      </c>
      <c r="AL47" s="112" t="e">
        <f>#REF!</f>
        <v>#REF!</v>
      </c>
      <c r="AM47" s="92"/>
      <c r="AN47" s="92"/>
      <c r="AO47" s="92"/>
      <c r="AQ47" s="92" t="s">
        <v>1065</v>
      </c>
      <c r="AR47" s="112" t="e">
        <f>#REF!</f>
        <v>#REF!</v>
      </c>
      <c r="AS47" s="92"/>
      <c r="AT47" s="92"/>
      <c r="AU47" s="92"/>
      <c r="AW47" s="92" t="s">
        <v>1065</v>
      </c>
      <c r="AX47" s="112" t="e">
        <f>#REF!</f>
        <v>#REF!</v>
      </c>
      <c r="AY47" s="92"/>
      <c r="AZ47" s="92"/>
      <c r="BA47" s="92"/>
      <c r="BC47" s="92" t="s">
        <v>1065</v>
      </c>
      <c r="BD47" s="112" t="e">
        <f>#REF!</f>
        <v>#REF!</v>
      </c>
      <c r="BE47" s="92"/>
      <c r="BF47" s="92"/>
      <c r="BG47" s="92"/>
      <c r="BI47" s="92" t="s">
        <v>1065</v>
      </c>
      <c r="BJ47" s="112" t="e">
        <f>#REF!</f>
        <v>#REF!</v>
      </c>
      <c r="BK47" s="92"/>
      <c r="BL47" s="92"/>
      <c r="BM47" s="92"/>
      <c r="BO47" s="92" t="s">
        <v>1065</v>
      </c>
      <c r="BP47" s="112" t="e">
        <f>#REF!</f>
        <v>#REF!</v>
      </c>
      <c r="BT47" s="83"/>
      <c r="BU47" s="92" t="s">
        <v>1065</v>
      </c>
      <c r="BV47" s="112">
        <v>15019.25</v>
      </c>
      <c r="CA47" s="92" t="s">
        <v>1065</v>
      </c>
      <c r="CB47" s="112">
        <v>1838.67</v>
      </c>
      <c r="CG47" s="92" t="s">
        <v>1065</v>
      </c>
      <c r="CH47" s="112">
        <v>1518.54</v>
      </c>
      <c r="CM47" s="92" t="s">
        <v>1043</v>
      </c>
      <c r="CN47" s="115">
        <v>2</v>
      </c>
      <c r="CO47" s="92">
        <v>3650</v>
      </c>
      <c r="CP47" s="92">
        <f>CN47*CO47</f>
        <v>7300</v>
      </c>
      <c r="CQ47" s="92"/>
      <c r="CR47" s="92"/>
      <c r="CS47" s="92" t="s">
        <v>1043</v>
      </c>
      <c r="CT47" s="115">
        <v>2</v>
      </c>
      <c r="CU47" s="92">
        <v>3650</v>
      </c>
      <c r="CV47" s="92">
        <f>CT47*CU47</f>
        <v>7300</v>
      </c>
      <c r="CW47"/>
      <c r="CX47"/>
      <c r="CY47" s="92" t="s">
        <v>1043</v>
      </c>
      <c r="CZ47" s="115">
        <v>2</v>
      </c>
      <c r="DA47" s="92">
        <v>3650</v>
      </c>
      <c r="DB47" s="92">
        <f>CZ47*DA47</f>
        <v>7300</v>
      </c>
      <c r="DC47" s="92"/>
      <c r="DE47" s="92" t="s">
        <v>1043</v>
      </c>
      <c r="DF47" s="115">
        <v>2</v>
      </c>
      <c r="DG47" s="92">
        <v>3650</v>
      </c>
      <c r="DH47" s="92">
        <f>DF47*DG47</f>
        <v>7300</v>
      </c>
      <c r="DI47" s="92"/>
    </row>
    <row r="48" spans="1:113"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92"/>
      <c r="S48" s="92" t="s">
        <v>1062</v>
      </c>
      <c r="T48" s="92">
        <f>T47*U48</f>
        <v>0</v>
      </c>
      <c r="U48" s="92">
        <v>0.5</v>
      </c>
      <c r="V48" s="92"/>
      <c r="W48" s="92"/>
      <c r="Y48" s="92" t="s">
        <v>1062</v>
      </c>
      <c r="Z48" s="92">
        <f>Z47*AA48</f>
        <v>0</v>
      </c>
      <c r="AA48" s="92">
        <v>0.5</v>
      </c>
      <c r="AB48" s="92"/>
      <c r="AC48" s="92"/>
      <c r="AE48" s="92" t="s">
        <v>1062</v>
      </c>
      <c r="AF48" s="92" t="e">
        <f>AF47*AG48</f>
        <v>#REF!</v>
      </c>
      <c r="AG48" s="92">
        <v>0.5</v>
      </c>
      <c r="AH48" s="92"/>
      <c r="AI48" s="92"/>
      <c r="AK48" s="92" t="s">
        <v>1062</v>
      </c>
      <c r="AL48" s="92" t="e">
        <f>AL47*AM48</f>
        <v>#REF!</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T48" s="83"/>
      <c r="BU48" s="92" t="s">
        <v>1062</v>
      </c>
      <c r="BV48" s="92">
        <f>BV47*BW48</f>
        <v>7509.625</v>
      </c>
      <c r="BW48" s="92">
        <v>0.5</v>
      </c>
      <c r="CA48" s="92" t="s">
        <v>1062</v>
      </c>
      <c r="CB48" s="92">
        <f>CB47*CC48</f>
        <v>919.33500000000004</v>
      </c>
      <c r="CC48" s="92">
        <v>0.5</v>
      </c>
      <c r="CG48" s="92" t="s">
        <v>1062</v>
      </c>
      <c r="CH48" s="92">
        <f>CH47*CI48</f>
        <v>759.27</v>
      </c>
      <c r="CI48" s="92">
        <v>0.5</v>
      </c>
      <c r="CM48" s="92" t="s">
        <v>1066</v>
      </c>
      <c r="CP48" s="93">
        <f>CP30-CP47</f>
        <v>15762.59</v>
      </c>
      <c r="CQ48" s="92"/>
      <c r="CR48" s="92"/>
      <c r="CS48" s="92" t="s">
        <v>1066</v>
      </c>
      <c r="CT48" s="92"/>
      <c r="CV48" s="93">
        <f>CV30-CV47</f>
        <v>15762.59</v>
      </c>
      <c r="CW48"/>
      <c r="CX48"/>
      <c r="CY48" s="92" t="s">
        <v>1066</v>
      </c>
      <c r="CZ48" s="92"/>
      <c r="DA48" s="92"/>
      <c r="DB48" s="93">
        <f>DB30-DB47</f>
        <v>14908.419999999998</v>
      </c>
      <c r="DC48" s="92"/>
      <c r="DE48" s="92" t="s">
        <v>1066</v>
      </c>
      <c r="DF48" s="92"/>
      <c r="DG48" s="92"/>
      <c r="DH48" s="93">
        <f>DH30-DH47</f>
        <v>14908.419999999998</v>
      </c>
      <c r="DI48" s="92"/>
    </row>
    <row r="49" spans="1:113"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f>N48*O49</f>
        <v>0</v>
      </c>
      <c r="Q49" s="92"/>
      <c r="R49" s="92"/>
      <c r="S49" s="92" t="s">
        <v>1067</v>
      </c>
      <c r="T49" s="92"/>
      <c r="U49" s="113">
        <v>52</v>
      </c>
      <c r="V49" s="116">
        <f>T48*U49</f>
        <v>0</v>
      </c>
      <c r="W49" s="92"/>
      <c r="Y49" s="92" t="s">
        <v>1067</v>
      </c>
      <c r="Z49" s="92"/>
      <c r="AA49" s="113">
        <v>52</v>
      </c>
      <c r="AB49" s="116">
        <f>Z48*AA49</f>
        <v>0</v>
      </c>
      <c r="AC49" s="92"/>
      <c r="AE49" s="92" t="s">
        <v>1067</v>
      </c>
      <c r="AF49" s="92"/>
      <c r="AG49" s="113">
        <v>52</v>
      </c>
      <c r="AH49" s="116" t="e">
        <f>AF48*AG49</f>
        <v>#REF!</v>
      </c>
      <c r="AI49" s="92"/>
      <c r="AK49" s="92" t="s">
        <v>1067</v>
      </c>
      <c r="AL49" s="92"/>
      <c r="AM49" s="113">
        <v>52</v>
      </c>
      <c r="AN49" s="116" t="e">
        <f>AL48*AM49</f>
        <v>#REF!</v>
      </c>
      <c r="AO49" s="92"/>
      <c r="AQ49" s="92" t="s">
        <v>1067</v>
      </c>
      <c r="AR49" s="92"/>
      <c r="AS49" s="113">
        <v>52</v>
      </c>
      <c r="AT49" s="116" t="e">
        <f>AR48*AS49</f>
        <v>#REF!</v>
      </c>
      <c r="AU49" s="92"/>
      <c r="AW49" s="92" t="s">
        <v>1067</v>
      </c>
      <c r="AX49" s="92"/>
      <c r="AY49" s="113">
        <v>52</v>
      </c>
      <c r="AZ49" s="116" t="e">
        <f>AX48*AY49</f>
        <v>#REF!</v>
      </c>
      <c r="BA49" s="92"/>
      <c r="BC49" s="92" t="s">
        <v>1067</v>
      </c>
      <c r="BD49" s="92"/>
      <c r="BE49" s="113">
        <v>52</v>
      </c>
      <c r="BF49" s="116" t="e">
        <f>BD48*BE49</f>
        <v>#REF!</v>
      </c>
      <c r="BG49" s="92"/>
      <c r="BI49" s="92" t="s">
        <v>1067</v>
      </c>
      <c r="BJ49" s="92"/>
      <c r="BK49" s="113">
        <v>52</v>
      </c>
      <c r="BL49" s="116" t="e">
        <f>BJ48*BK49</f>
        <v>#REF!</v>
      </c>
      <c r="BM49" s="92"/>
      <c r="BO49" s="92" t="s">
        <v>1067</v>
      </c>
      <c r="BQ49" s="113">
        <v>52</v>
      </c>
      <c r="BR49" s="116" t="e">
        <f>BP48*BQ49</f>
        <v>#REF!</v>
      </c>
      <c r="BT49" s="83"/>
      <c r="BU49" s="92" t="s">
        <v>1067</v>
      </c>
      <c r="BW49" s="113">
        <v>52</v>
      </c>
      <c r="BX49" s="116">
        <f>BV48*BW49</f>
        <v>390500.5</v>
      </c>
      <c r="CA49" s="92" t="s">
        <v>1067</v>
      </c>
      <c r="CC49" s="113">
        <v>52</v>
      </c>
      <c r="CD49" s="116">
        <f>CB48*CC49</f>
        <v>47805.42</v>
      </c>
      <c r="CI49" s="113">
        <v>52</v>
      </c>
      <c r="CJ49" s="116">
        <f>CH48*CI49</f>
        <v>39482.04</v>
      </c>
      <c r="CM49" s="92" t="s">
        <v>1068</v>
      </c>
      <c r="CN49" s="117">
        <f>IF($CN$46="S",VLOOKUP($CP$48,$CM$7:$CQ$13,5,TRUE),VLOOKUP($CP$48,$CM$19:$CQ$25,5,TRUE))</f>
        <v>15750</v>
      </c>
      <c r="CP49" s="92">
        <f>CP48-CN49</f>
        <v>12.590000000000146</v>
      </c>
      <c r="CQ49" s="118"/>
      <c r="CR49" s="92"/>
      <c r="CS49" s="92" t="s">
        <v>1068</v>
      </c>
      <c r="CT49" s="117">
        <f>IF($CT$46="S",VLOOKUP($CV$48,$CS$7:$CW$13,5,TRUE),VLOOKUP($CV$48,$CS$19:$CW$25,5,TRUE))</f>
        <v>8000</v>
      </c>
      <c r="CV49" s="92">
        <f>CV48-CT49</f>
        <v>7762.59</v>
      </c>
      <c r="CW49"/>
      <c r="CX49"/>
      <c r="CY49" s="92" t="s">
        <v>1068</v>
      </c>
      <c r="CZ49" s="117">
        <f>IF($CZ$46="S",VLOOKUP($DB$48,$CY$7:$DC$13,5,TRUE),VLOOKUP($DB$48,$CY$19:$DC$25,5,TRUE))</f>
        <v>8000</v>
      </c>
      <c r="DA49" s="92"/>
      <c r="DB49" s="92">
        <f>DB48-CZ49</f>
        <v>6908.4199999999983</v>
      </c>
      <c r="DC49" s="92"/>
      <c r="DE49" s="92" t="s">
        <v>1068</v>
      </c>
      <c r="DF49" s="117">
        <f>IF($CZ$46="S",VLOOKUP($DB$48,$CY$7:$DC$13,5,TRUE),VLOOKUP($DB$48,$CY$19:$DC$25,5,TRUE))</f>
        <v>8000</v>
      </c>
      <c r="DG49" s="92"/>
      <c r="DH49" s="92">
        <f>DH48-DF49</f>
        <v>6908.4199999999983</v>
      </c>
      <c r="DI49" s="92"/>
    </row>
    <row r="50" spans="1:113"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f>'2020-FORM GAO-70a'!D7</f>
        <v>0</v>
      </c>
      <c r="O50" s="92"/>
      <c r="P50" s="92"/>
      <c r="Q50" s="92"/>
      <c r="R50" s="92"/>
      <c r="S50" s="92" t="s">
        <v>1063</v>
      </c>
      <c r="T50" s="114">
        <f>'2020-FORM GAO-70a'!J9</f>
        <v>0</v>
      </c>
      <c r="U50" s="92"/>
      <c r="V50" s="92"/>
      <c r="W50" s="92"/>
      <c r="Y50" s="92" t="s">
        <v>1063</v>
      </c>
      <c r="Z50" s="114">
        <f>'2019-FORM GAO-70a'!D9</f>
        <v>0</v>
      </c>
      <c r="AA50" s="92"/>
      <c r="AB50" s="92"/>
      <c r="AC50" s="92"/>
      <c r="AE50" s="92" t="s">
        <v>1063</v>
      </c>
      <c r="AF50" s="114" t="e">
        <f>#REF!</f>
        <v>#REF!</v>
      </c>
      <c r="AG50" s="92"/>
      <c r="AH50" s="92"/>
      <c r="AI50" s="92"/>
      <c r="AK50" s="92" t="s">
        <v>1063</v>
      </c>
      <c r="AL50" s="114" t="e">
        <f>#REF!</f>
        <v>#REF!</v>
      </c>
      <c r="AM50" s="92"/>
      <c r="AN50" s="92"/>
      <c r="AO50" s="92"/>
      <c r="AQ50" s="92" t="s">
        <v>1063</v>
      </c>
      <c r="AR50" s="114" t="e">
        <f>#REF!</f>
        <v>#REF!</v>
      </c>
      <c r="AS50" s="92"/>
      <c r="AT50" s="92"/>
      <c r="AU50" s="92"/>
      <c r="AW50" s="92" t="s">
        <v>1063</v>
      </c>
      <c r="AX50" s="114" t="e">
        <f>#REF!</f>
        <v>#REF!</v>
      </c>
      <c r="AY50" s="92"/>
      <c r="AZ50" s="92"/>
      <c r="BA50" s="92"/>
      <c r="BC50" s="92" t="s">
        <v>1063</v>
      </c>
      <c r="BD50" s="114" t="e">
        <f>#REF!</f>
        <v>#REF!</v>
      </c>
      <c r="BE50" s="92"/>
      <c r="BF50" s="92"/>
      <c r="BG50" s="92"/>
      <c r="BI50" s="92" t="s">
        <v>1063</v>
      </c>
      <c r="BJ50" s="114" t="e">
        <f>#REF!</f>
        <v>#REF!</v>
      </c>
      <c r="BK50" s="92"/>
      <c r="BL50" s="92"/>
      <c r="BM50" s="92"/>
      <c r="BO50" s="92" t="s">
        <v>1063</v>
      </c>
      <c r="BP50" s="114" t="e">
        <f>#REF!</f>
        <v>#REF!</v>
      </c>
      <c r="BT50" s="83"/>
      <c r="BU50" s="92" t="s">
        <v>1063</v>
      </c>
      <c r="BV50" s="114" t="s">
        <v>1069</v>
      </c>
      <c r="CA50" s="92" t="s">
        <v>1063</v>
      </c>
      <c r="CB50" s="114" t="s">
        <v>1064</v>
      </c>
      <c r="CG50" s="92" t="s">
        <v>1063</v>
      </c>
      <c r="CH50" s="114" t="s">
        <v>1069</v>
      </c>
      <c r="CM50" s="92" t="s">
        <v>1070</v>
      </c>
      <c r="CN50" s="117">
        <f>IF($CN$46="S",VLOOKUP($CP$48,$CM$7:$CQ$13,4,TRUE),VLOOKUP($CP$48,$CM$19:$CQ$25,4,TRUE))</f>
        <v>0.1</v>
      </c>
      <c r="CO50" s="119" t="s">
        <v>0</v>
      </c>
      <c r="CP50" s="92">
        <f>CP49*CN50</f>
        <v>1.2590000000000146</v>
      </c>
      <c r="CQ50" s="92"/>
      <c r="CR50" s="92"/>
      <c r="CS50" s="92" t="s">
        <v>1070</v>
      </c>
      <c r="CT50" s="117">
        <f>IF($CT$46="S",VLOOKUP($CV$48,$CS$7:$CW$13,4,TRUE),VLOOKUP($CV$48,$CS$19:$CW$25,4,TRUE))</f>
        <v>0.1</v>
      </c>
      <c r="CU50" s="119" t="s">
        <v>0</v>
      </c>
      <c r="CV50" s="92">
        <f>CV49*CT50</f>
        <v>776.25900000000001</v>
      </c>
      <c r="CW50"/>
      <c r="CX50"/>
      <c r="CY50" s="92" t="s">
        <v>1070</v>
      </c>
      <c r="CZ50" s="117">
        <f>IF($CZ$46="S",VLOOKUP($DB$48,$CY$7:$DC$13,4,TRUE),VLOOKUP($DB$48,$CY$19:$DC$25,4,TRUE))</f>
        <v>0.1</v>
      </c>
      <c r="DA50" s="119" t="s">
        <v>0</v>
      </c>
      <c r="DB50" s="92">
        <f>DB49*CZ50</f>
        <v>690.84199999999987</v>
      </c>
      <c r="DC50" s="92"/>
      <c r="DE50" s="92" t="s">
        <v>1070</v>
      </c>
      <c r="DF50" s="117">
        <f>IF($CZ$46="S",VLOOKUP($DB$48,$CY$7:$DC$13,4,TRUE),VLOOKUP($DB$48,$CY$19:$DC$25,4,TRUE))</f>
        <v>0.1</v>
      </c>
      <c r="DG50" s="119" t="s">
        <v>0</v>
      </c>
      <c r="DH50" s="92">
        <f>DH49*DF50</f>
        <v>690.84199999999987</v>
      </c>
      <c r="DI50" s="92"/>
    </row>
    <row r="51" spans="1:113" ht="13.5" thickBot="1" x14ac:dyDescent="0.25">
      <c r="A51" s="92" t="s">
        <v>1043</v>
      </c>
      <c r="B51" s="115" t="e">
        <f>'2020-FORM GAO-70a'!#REF!</f>
        <v>#REF!</v>
      </c>
      <c r="C51" s="92">
        <v>4200</v>
      </c>
      <c r="D51" s="92" t="e">
        <f>B51*C51</f>
        <v>#REF!</v>
      </c>
      <c r="E51" s="92"/>
      <c r="F51" s="92"/>
      <c r="G51" s="92" t="s">
        <v>1043</v>
      </c>
      <c r="H51" s="115" t="e">
        <f>'2020-FORM GAO-70a'!#REF!</f>
        <v>#REF!</v>
      </c>
      <c r="I51" s="92">
        <v>4200</v>
      </c>
      <c r="J51" s="92" t="e">
        <f>H51*I51</f>
        <v>#REF!</v>
      </c>
      <c r="K51" s="92"/>
      <c r="M51" s="92" t="s">
        <v>1043</v>
      </c>
      <c r="N51" s="115">
        <f>'2020-FORM GAO-70a'!D14</f>
        <v>0</v>
      </c>
      <c r="O51" s="92">
        <v>4200</v>
      </c>
      <c r="P51" s="92">
        <f>N51*O51</f>
        <v>0</v>
      </c>
      <c r="Q51" s="92"/>
      <c r="R51" s="92"/>
      <c r="S51" s="92" t="s">
        <v>1043</v>
      </c>
      <c r="T51" s="115">
        <f>'2020-FORM GAO-70a'!J11</f>
        <v>0</v>
      </c>
      <c r="U51" s="92">
        <v>4200</v>
      </c>
      <c r="V51" s="92">
        <f>T51*U51</f>
        <v>0</v>
      </c>
      <c r="W51" s="92"/>
      <c r="Y51" s="92" t="s">
        <v>1043</v>
      </c>
      <c r="Z51" s="115">
        <f>'2019-FORM GAO-70a'!D11</f>
        <v>0</v>
      </c>
      <c r="AA51" s="92">
        <v>4200</v>
      </c>
      <c r="AB51" s="92">
        <f>Z51*AA51</f>
        <v>0</v>
      </c>
      <c r="AC51" s="92"/>
      <c r="AE51" s="92" t="s">
        <v>1043</v>
      </c>
      <c r="AF51" s="115" t="e">
        <f>#REF!</f>
        <v>#REF!</v>
      </c>
      <c r="AG51" s="92">
        <v>4150</v>
      </c>
      <c r="AH51" s="92" t="e">
        <f>AF51*AG51</f>
        <v>#REF!</v>
      </c>
      <c r="AI51" s="92"/>
      <c r="AK51" s="92" t="s">
        <v>1043</v>
      </c>
      <c r="AL51" s="115" t="e">
        <f>#REF!</f>
        <v>#REF!</v>
      </c>
      <c r="AM51" s="92">
        <v>4050</v>
      </c>
      <c r="AN51" s="92" t="e">
        <f>AL51*AM51</f>
        <v>#REF!</v>
      </c>
      <c r="AO51" s="92"/>
      <c r="AQ51" s="92" t="s">
        <v>1043</v>
      </c>
      <c r="AR51" s="115" t="e">
        <f>#REF!</f>
        <v>#REF!</v>
      </c>
      <c r="AS51" s="92">
        <v>4050</v>
      </c>
      <c r="AT51" s="92" t="e">
        <f>AR51*AS51</f>
        <v>#REF!</v>
      </c>
      <c r="AU51" s="92"/>
      <c r="AW51" s="92" t="s">
        <v>1043</v>
      </c>
      <c r="AX51" s="115" t="e">
        <f>#REF!</f>
        <v>#REF!</v>
      </c>
      <c r="AY51" s="92">
        <v>4000</v>
      </c>
      <c r="AZ51" s="92" t="e">
        <f>AX51*AY51</f>
        <v>#REF!</v>
      </c>
      <c r="BA51" s="92"/>
      <c r="BC51" s="92" t="s">
        <v>1043</v>
      </c>
      <c r="BD51" s="115" t="e">
        <f>#REF!</f>
        <v>#REF!</v>
      </c>
      <c r="BE51" s="92">
        <v>3950</v>
      </c>
      <c r="BF51" s="92" t="e">
        <f>BD51*BE51</f>
        <v>#REF!</v>
      </c>
      <c r="BG51" s="92"/>
      <c r="BI51" s="92" t="s">
        <v>1043</v>
      </c>
      <c r="BJ51" s="115" t="e">
        <f>#REF!</f>
        <v>#REF!</v>
      </c>
      <c r="BK51" s="92">
        <v>3900</v>
      </c>
      <c r="BL51" s="92" t="e">
        <f>BJ51*BK51</f>
        <v>#REF!</v>
      </c>
      <c r="BM51" s="92"/>
      <c r="BO51" s="92" t="s">
        <v>1043</v>
      </c>
      <c r="BP51" s="115" t="e">
        <f>#REF!</f>
        <v>#REF!</v>
      </c>
      <c r="BQ51" s="92">
        <v>3800</v>
      </c>
      <c r="BR51" s="92" t="e">
        <f>BP51*BQ51</f>
        <v>#REF!</v>
      </c>
      <c r="BT51" s="83"/>
      <c r="BU51" s="92" t="s">
        <v>1043</v>
      </c>
      <c r="BV51" s="115">
        <v>0</v>
      </c>
      <c r="BW51" s="92">
        <v>3700</v>
      </c>
      <c r="BX51" s="92">
        <f>BV51*BW51</f>
        <v>0</v>
      </c>
      <c r="CA51" s="92" t="s">
        <v>1043</v>
      </c>
      <c r="CB51" s="115">
        <v>0</v>
      </c>
      <c r="CC51" s="92">
        <v>3650</v>
      </c>
      <c r="CD51" s="92">
        <f>CB51*CC51</f>
        <v>0</v>
      </c>
      <c r="CG51" s="92" t="s">
        <v>1043</v>
      </c>
      <c r="CH51" s="115">
        <v>2</v>
      </c>
      <c r="CI51" s="92">
        <v>3650</v>
      </c>
      <c r="CJ51" s="92">
        <f>CH51*CI51</f>
        <v>7300</v>
      </c>
      <c r="CM51" s="92" t="s">
        <v>1</v>
      </c>
      <c r="CN51" s="117">
        <f>IF($CN$46="S",VLOOKUP($CP$48,$CM$7:$CQ$13,3,TRUE),VLOOKUP($CP$48,$CM$19:$CQ$25,3,TRUE))</f>
        <v>0</v>
      </c>
      <c r="CO51" s="119" t="s">
        <v>2</v>
      </c>
      <c r="CP51" s="92">
        <f>CP50+CN51</f>
        <v>1.2590000000000146</v>
      </c>
      <c r="CQ51" s="92"/>
      <c r="CR51" s="92"/>
      <c r="CS51" s="92" t="s">
        <v>1</v>
      </c>
      <c r="CT51" s="117">
        <f>IF($CT$46="S",VLOOKUP($CV$48,$CS$7:$CW$13,3,TRUE),VLOOKUP($CV$48,$CS$19:$CW$25,3,TRUE))</f>
        <v>0</v>
      </c>
      <c r="CU51" s="119" t="s">
        <v>2</v>
      </c>
      <c r="CV51" s="92">
        <f>CV50+CT51</f>
        <v>776.25900000000001</v>
      </c>
      <c r="CW51"/>
      <c r="CX51"/>
      <c r="CY51" s="92" t="s">
        <v>1</v>
      </c>
      <c r="CZ51" s="117">
        <f>IF($CZ$46="S",VLOOKUP($DB$48,$CY$7:$DC$13,3,TRUE),VLOOKUP($DB$48,$CY$19:$DC$25,3,TRUE))</f>
        <v>0</v>
      </c>
      <c r="DA51" s="119" t="s">
        <v>2</v>
      </c>
      <c r="DB51" s="92">
        <f>DB50+CZ51</f>
        <v>690.84199999999987</v>
      </c>
      <c r="DC51" s="92"/>
      <c r="DE51" s="92" t="s">
        <v>1</v>
      </c>
      <c r="DF51" s="117">
        <f>IF($CZ$46="S",VLOOKUP($DB$48,$CY$7:$DC$13,3,TRUE),VLOOKUP($DB$48,$CY$19:$DC$25,3,TRUE))</f>
        <v>0</v>
      </c>
      <c r="DG51" s="119" t="s">
        <v>2</v>
      </c>
      <c r="DH51" s="92">
        <f>DH50+DF51</f>
        <v>690.84199999999987</v>
      </c>
      <c r="DI51" s="92"/>
    </row>
    <row r="52" spans="1:113" ht="13.5" thickBot="1" x14ac:dyDescent="0.25">
      <c r="A52" s="92" t="s">
        <v>1066</v>
      </c>
      <c r="B52" s="92"/>
      <c r="C52" s="92"/>
      <c r="D52" s="93" t="e">
        <f>D49-D51</f>
        <v>#REF!</v>
      </c>
      <c r="E52" s="92"/>
      <c r="F52" s="92"/>
      <c r="G52" s="92" t="s">
        <v>1066</v>
      </c>
      <c r="H52" s="92"/>
      <c r="I52" s="92"/>
      <c r="J52" s="93" t="e">
        <f>J49-J51</f>
        <v>#REF!</v>
      </c>
      <c r="K52" s="92"/>
      <c r="M52" s="92" t="s">
        <v>1066</v>
      </c>
      <c r="N52" s="92"/>
      <c r="O52" s="92"/>
      <c r="P52" s="93">
        <f>P49-P51</f>
        <v>0</v>
      </c>
      <c r="Q52" s="92"/>
      <c r="R52" s="92"/>
      <c r="S52" s="92" t="s">
        <v>1066</v>
      </c>
      <c r="T52" s="92"/>
      <c r="U52" s="92"/>
      <c r="V52" s="93">
        <f>V49-V51</f>
        <v>0</v>
      </c>
      <c r="W52" s="92"/>
      <c r="Y52" s="92" t="s">
        <v>1066</v>
      </c>
      <c r="Z52" s="92"/>
      <c r="AA52" s="92"/>
      <c r="AB52" s="93">
        <f>AB49-AB51</f>
        <v>0</v>
      </c>
      <c r="AC52" s="92"/>
      <c r="AE52" s="92" t="s">
        <v>1066</v>
      </c>
      <c r="AF52" s="92"/>
      <c r="AG52" s="92"/>
      <c r="AH52" s="93" t="e">
        <f>AH49-AH51</f>
        <v>#REF!</v>
      </c>
      <c r="AI52" s="92"/>
      <c r="AK52" s="92" t="s">
        <v>1066</v>
      </c>
      <c r="AL52" s="92"/>
      <c r="AM52" s="92"/>
      <c r="AN52" s="93" t="e">
        <f>AN49-AN51</f>
        <v>#REF!</v>
      </c>
      <c r="AO52" s="92"/>
      <c r="AQ52" s="92" t="s">
        <v>1066</v>
      </c>
      <c r="AR52" s="92"/>
      <c r="AS52" s="92"/>
      <c r="AT52" s="93" t="e">
        <f>AT49-AT51</f>
        <v>#REF!</v>
      </c>
      <c r="AU52" s="92"/>
      <c r="AW52" s="92" t="s">
        <v>1066</v>
      </c>
      <c r="AX52" s="92"/>
      <c r="AY52" s="92"/>
      <c r="AZ52" s="93" t="e">
        <f>AZ49-AZ51</f>
        <v>#REF!</v>
      </c>
      <c r="BA52" s="92"/>
      <c r="BC52" s="92" t="s">
        <v>1066</v>
      </c>
      <c r="BD52" s="92"/>
      <c r="BE52" s="92"/>
      <c r="BF52" s="93" t="e">
        <f>BF49-BF51</f>
        <v>#REF!</v>
      </c>
      <c r="BG52" s="92"/>
      <c r="BI52" s="92" t="s">
        <v>1066</v>
      </c>
      <c r="BJ52" s="92"/>
      <c r="BK52" s="92"/>
      <c r="BL52" s="93" t="e">
        <f>BL49-BL51</f>
        <v>#REF!</v>
      </c>
      <c r="BM52" s="92"/>
      <c r="BO52" s="92" t="s">
        <v>1066</v>
      </c>
      <c r="BR52" s="93" t="e">
        <f>BR49-BR51</f>
        <v>#REF!</v>
      </c>
      <c r="BT52" s="83"/>
      <c r="BU52" s="92" t="s">
        <v>1066</v>
      </c>
      <c r="BX52" s="93">
        <f>BX49-BX51</f>
        <v>390500.5</v>
      </c>
      <c r="CA52" s="92" t="s">
        <v>1066</v>
      </c>
      <c r="CD52" s="93">
        <f>CD49-CD51</f>
        <v>47805.42</v>
      </c>
      <c r="CG52" s="92" t="s">
        <v>1066</v>
      </c>
      <c r="CJ52" s="93">
        <f>CJ49-CJ51</f>
        <v>32182.04</v>
      </c>
      <c r="CM52" s="92" t="s">
        <v>3</v>
      </c>
      <c r="CN52" s="92">
        <f>CP51/CO52</f>
        <v>4.6629629629630166E-2</v>
      </c>
      <c r="CO52" s="113">
        <v>27</v>
      </c>
      <c r="CQ52" s="92"/>
      <c r="CR52" s="92"/>
      <c r="CS52" s="92" t="s">
        <v>3</v>
      </c>
      <c r="CT52" s="92">
        <f>CV51/CU52</f>
        <v>28.750333333333334</v>
      </c>
      <c r="CU52" s="113">
        <v>27</v>
      </c>
      <c r="CW52"/>
      <c r="CX52"/>
      <c r="CY52" s="92" t="s">
        <v>3</v>
      </c>
      <c r="CZ52" s="92">
        <f>DB51/DA52</f>
        <v>26.570846153846148</v>
      </c>
      <c r="DA52" s="113">
        <v>26</v>
      </c>
      <c r="DB52" s="92"/>
      <c r="DC52" s="92"/>
      <c r="DE52" s="92" t="s">
        <v>3</v>
      </c>
      <c r="DF52" s="92">
        <f>DH51/DG52</f>
        <v>26.570846153846148</v>
      </c>
      <c r="DG52" s="113">
        <v>26</v>
      </c>
      <c r="DH52" s="92"/>
      <c r="DI52" s="92"/>
    </row>
    <row r="53" spans="1:113" ht="13.5" thickBot="1" x14ac:dyDescent="0.25">
      <c r="A53" s="92" t="s">
        <v>1068</v>
      </c>
      <c r="B53" s="117" t="e">
        <f>IF(D52&lt;0,0,IF($N$50="S",VLOOKUP($P$52,$M$7:$Q$14,5,TRUE),VLOOKUP($P$52,$M$21:$Q$28,5,TRUE)))</f>
        <v>#REF!</v>
      </c>
      <c r="C53" s="92"/>
      <c r="D53" s="92" t="e">
        <f>D52-B53</f>
        <v>#REF!</v>
      </c>
      <c r="E53" s="92"/>
      <c r="F53" s="92"/>
      <c r="G53" s="92" t="s">
        <v>1068</v>
      </c>
      <c r="H53" s="117" t="e">
        <f>IF(J52&lt;0,0,IF($N$50="S",VLOOKUP($P$52,$M$7:$Q$14,5,TRUE),VLOOKUP($P$52,$M$21:$Q$28,5,TRUE)))</f>
        <v>#REF!</v>
      </c>
      <c r="I53" s="92"/>
      <c r="J53" s="92" t="e">
        <f>J52-H53</f>
        <v>#REF!</v>
      </c>
      <c r="K53" s="92"/>
      <c r="M53" s="92" t="s">
        <v>1068</v>
      </c>
      <c r="N53" s="117">
        <f>IF(P52&lt;0,0,IF($N$50="S",VLOOKUP($P$52,$M$7:$Q$14,5,TRUE),VLOOKUP($P$52,$M$21:$Q$28,5,TRUE)))</f>
        <v>0</v>
      </c>
      <c r="O53" s="92"/>
      <c r="P53" s="92">
        <f>P52-N53</f>
        <v>0</v>
      </c>
      <c r="Q53" s="92"/>
      <c r="R53" s="92"/>
      <c r="S53" s="92" t="s">
        <v>1068</v>
      </c>
      <c r="T53" s="117">
        <f>IF(V52&lt;0,0,IF($N$50="S",VLOOKUP($P$52,$M$7:$Q$14,5,TRUE),VLOOKUP($P$52,$M$21:$Q$28,5,TRUE)))</f>
        <v>0</v>
      </c>
      <c r="U53" s="92"/>
      <c r="V53" s="92">
        <f>V52-T53</f>
        <v>0</v>
      </c>
      <c r="W53" s="92"/>
      <c r="Y53" s="92" t="s">
        <v>1068</v>
      </c>
      <c r="Z53" s="117">
        <f>IF(AB52&lt;0,0,IF($Z$50="S",VLOOKUP($AB$52,$Y$7:$AC$14,5,TRUE),VLOOKUP($AB$52,$Y$21:$AC$28,5,TRUE)))</f>
        <v>0</v>
      </c>
      <c r="AA53" s="92"/>
      <c r="AB53" s="92">
        <f>AB52-Z53</f>
        <v>0</v>
      </c>
      <c r="AC53" s="92"/>
      <c r="AE53" s="92" t="s">
        <v>1068</v>
      </c>
      <c r="AF53" s="117" t="e">
        <f>IF(AH52&lt;0,0,IF($AF$50="S",VLOOKUP($AH$52,$AE$7:$AI$14,5,TRUE),VLOOKUP($AH$52,$AE$21:$AI$28,5,TRUE)))</f>
        <v>#REF!</v>
      </c>
      <c r="AG53" s="92"/>
      <c r="AH53" s="92" t="e">
        <f>AH52-AF53</f>
        <v>#REF!</v>
      </c>
      <c r="AI53" s="92"/>
      <c r="AK53" s="92" t="s">
        <v>1068</v>
      </c>
      <c r="AL53" s="117" t="e">
        <f>IF(AN52&lt;0,0,IF($AL$50="S",VLOOKUP($AN$52,$AK$7:$AO$14,5,TRUE),VLOOKUP($AN$52,$AK$21:$AO$28,5,TRUE)))</f>
        <v>#REF!</v>
      </c>
      <c r="AM53" s="92"/>
      <c r="AN53" s="92" t="e">
        <f>AN52-AL53</f>
        <v>#REF!</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IF(BR52&lt;0,0,IF($BP$50="S",VLOOKUP($BR$52,$BO$7:$BS$13,5,TRUE),VLOOKUP($BR$52,$BO$21:$BS$27,5,TRUE)))</f>
        <v>#REF!</v>
      </c>
      <c r="BR53" s="92" t="e">
        <f>BR52-BP53</f>
        <v>#REF!</v>
      </c>
      <c r="BT53" s="83"/>
      <c r="BU53" s="92" t="s">
        <v>1068</v>
      </c>
      <c r="BV53" s="117">
        <f>IF($BV$50="S",VLOOKUP($BX$52,$BU$7:$BY$12,5,TRUE),VLOOKUP($BX$52,$BU$21:$BY$27,5,TRUE))</f>
        <v>176500</v>
      </c>
      <c r="BX53" s="92">
        <f>BX52-BV53</f>
        <v>214000.5</v>
      </c>
      <c r="CA53" s="92" t="s">
        <v>1068</v>
      </c>
      <c r="CB53" s="117">
        <f>IF($CB$50="S",VLOOKUP($CD$52,$CA$7:$CE$15,5,TRUE),VLOOKUP($CD$52,$CA$21:$CE$29,5,TRUE))</f>
        <v>24500</v>
      </c>
      <c r="CD53" s="92">
        <f>CD52-CB53</f>
        <v>23305.42</v>
      </c>
      <c r="CG53" s="92" t="s">
        <v>1068</v>
      </c>
      <c r="CH53" s="117">
        <f>IF($CH$50="S",VLOOKUP($CJ$52,$CG$7:$CK$15,5,TRUE),VLOOKUP($CJ$52,$CG$21:$CK$29,5,TRUE))</f>
        <v>1045</v>
      </c>
      <c r="CJ53" s="92">
        <f>CJ52-CH53</f>
        <v>31137.040000000001</v>
      </c>
      <c r="CM53" s="92" t="s">
        <v>4</v>
      </c>
      <c r="CN53" s="112">
        <v>0</v>
      </c>
      <c r="CQ53" s="92"/>
      <c r="CR53" s="92"/>
      <c r="CS53" s="92" t="s">
        <v>4</v>
      </c>
      <c r="CT53" s="112">
        <v>0</v>
      </c>
      <c r="CW53"/>
      <c r="CX53"/>
      <c r="CY53" s="92" t="s">
        <v>4</v>
      </c>
      <c r="CZ53" s="112">
        <v>0</v>
      </c>
      <c r="DA53" s="92"/>
      <c r="DB53" s="92"/>
      <c r="DC53" s="92"/>
      <c r="DE53" s="92" t="s">
        <v>4</v>
      </c>
      <c r="DF53" s="112">
        <v>0</v>
      </c>
      <c r="DG53" s="92"/>
      <c r="DH53" s="92"/>
      <c r="DI53" s="92"/>
    </row>
    <row r="54" spans="1:113" ht="13.5" thickBot="1" x14ac:dyDescent="0.25">
      <c r="A54" s="92" t="s">
        <v>1070</v>
      </c>
      <c r="B54" s="117" t="e">
        <f>IF(D52&lt;0,0,IF($Z$50="S",VLOOKUP($AB$52,$Y$7:$AC$14,4,TRUE),VLOOKUP($AB$52,$Y$21:$AC$28,4,TRUE)))</f>
        <v>#REF!</v>
      </c>
      <c r="C54" s="119" t="s">
        <v>0</v>
      </c>
      <c r="D54" s="92" t="e">
        <f>D53*B54</f>
        <v>#REF!</v>
      </c>
      <c r="E54" s="92"/>
      <c r="F54" s="92"/>
      <c r="G54" s="92" t="s">
        <v>1070</v>
      </c>
      <c r="H54" s="117" t="e">
        <f>IF(J52&lt;0,0,IF($Z$50="S",VLOOKUP($AB$52,$Y$7:$AC$14,4,TRUE),VLOOKUP($AB$52,$Y$21:$AC$28,4,TRUE)))</f>
        <v>#REF!</v>
      </c>
      <c r="I54" s="119" t="s">
        <v>0</v>
      </c>
      <c r="J54" s="92" t="e">
        <f>J53*H54</f>
        <v>#REF!</v>
      </c>
      <c r="K54" s="92"/>
      <c r="M54" s="92" t="s">
        <v>1070</v>
      </c>
      <c r="N54" s="117">
        <f>IF(P52&lt;0,0,IF($Z$50="S",VLOOKUP($AB$52,$Y$7:$AC$14,4,TRUE),VLOOKUP($AB$52,$Y$21:$AC$28,4,TRUE)))</f>
        <v>0</v>
      </c>
      <c r="O54" s="119" t="s">
        <v>0</v>
      </c>
      <c r="P54" s="92">
        <f>P53*N54</f>
        <v>0</v>
      </c>
      <c r="Q54" s="92"/>
      <c r="R54" s="92"/>
      <c r="S54" s="92" t="s">
        <v>1070</v>
      </c>
      <c r="T54" s="117">
        <f>IF(V52&lt;0,0,IF($Z$50="S",VLOOKUP($AB$52,$Y$7:$AC$14,4,TRUE),VLOOKUP($AB$52,$Y$21:$AC$28,4,TRUE)))</f>
        <v>0</v>
      </c>
      <c r="U54" s="119" t="s">
        <v>0</v>
      </c>
      <c r="V54" s="92">
        <f>V53*T54</f>
        <v>0</v>
      </c>
      <c r="W54" s="92"/>
      <c r="Y54" s="92" t="s">
        <v>1070</v>
      </c>
      <c r="Z54" s="117">
        <f>IF(AB52&lt;0,0,IF($Z$50="S",VLOOKUP($AB$52,$Y$7:$AC$14,4,TRUE),VLOOKUP($AB$52,$Y$21:$AC$28,4,TRUE)))</f>
        <v>0</v>
      </c>
      <c r="AA54" s="119" t="s">
        <v>0</v>
      </c>
      <c r="AB54" s="92">
        <f>AB53*Z54</f>
        <v>0</v>
      </c>
      <c r="AC54" s="92"/>
      <c r="AE54" s="92" t="s">
        <v>1070</v>
      </c>
      <c r="AF54" s="117" t="e">
        <f>IF(AH52&lt;0,0,IF($AF$50="S",VLOOKUP($AH$52,$AE$7:$AI$14,4,TRUE),VLOOKUP($AH$52,$AE$21:$AI$28,4,TRUE)))</f>
        <v>#REF!</v>
      </c>
      <c r="AG54" s="119" t="s">
        <v>0</v>
      </c>
      <c r="AH54" s="92" t="e">
        <f>AH53*AF54</f>
        <v>#REF!</v>
      </c>
      <c r="AI54" s="92"/>
      <c r="AK54" s="92" t="s">
        <v>1070</v>
      </c>
      <c r="AL54" s="117" t="e">
        <f>IF(AN52&lt;0,0,IF($AL$50="S",VLOOKUP($AN$52,$AK$7:$AO$14,4,TRUE),VLOOKUP($AN$52,$AK$21:$AO$28,4,TRUE)))</f>
        <v>#REF!</v>
      </c>
      <c r="AM54" s="119" t="s">
        <v>0</v>
      </c>
      <c r="AN54" s="92" t="e">
        <f>AN53*AL54</f>
        <v>#REF!</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IF(BR52&lt;0,0,IF($BP$50="S",VLOOKUP($BR$52,$BO$7:$BS$13,4,TRUE),VLOOKUP($BR$52,$BO$21:$BS$27,4,TRUE)))</f>
        <v>#REF!</v>
      </c>
      <c r="BQ54" s="119" t="s">
        <v>0</v>
      </c>
      <c r="BR54" s="92" t="e">
        <f>BR53*BP54</f>
        <v>#REF!</v>
      </c>
      <c r="BT54" s="83"/>
      <c r="BU54" s="92" t="s">
        <v>1070</v>
      </c>
      <c r="BV54" s="117">
        <f>IF($BV$50="S",VLOOKUP($BX$52,$BU$7:$BY$13,4,TRUE),VLOOKUP($BX$52,$BU$21:$BY$27,4,TRUE))</f>
        <v>0.35</v>
      </c>
      <c r="BW54" s="119" t="s">
        <v>0</v>
      </c>
      <c r="BX54" s="92">
        <f>BX53*BV54</f>
        <v>74900.174999999988</v>
      </c>
      <c r="CA54" s="92" t="s">
        <v>1070</v>
      </c>
      <c r="CB54" s="117">
        <f>IF($CB$50="S",VLOOKUP($CD$52,$CA$7:$CE$15,4,TRUE),VLOOKUP($CD$52,$CA$21:$CE$29,4,TRUE))</f>
        <v>0.15</v>
      </c>
      <c r="CC54" s="119" t="s">
        <v>0</v>
      </c>
      <c r="CD54" s="92">
        <f>CD53*CB54</f>
        <v>3495.8129999999996</v>
      </c>
      <c r="CG54" s="92" t="s">
        <v>1070</v>
      </c>
      <c r="CH54" s="152">
        <f>IF($CH$50="S",VLOOKUP($CJ$52,$CG$7:$CK$15,4,TRUE),VLOOKUP($CJ$52,$CG$21:$CK$29,4,TRUE))</f>
        <v>0.15</v>
      </c>
      <c r="CI54" s="119" t="s">
        <v>0</v>
      </c>
      <c r="CJ54" s="92">
        <f>CJ53*CH54</f>
        <v>4670.5559999999996</v>
      </c>
      <c r="CM54" s="92" t="s">
        <v>5</v>
      </c>
      <c r="CN54" s="92">
        <f>CN52+CN53</f>
        <v>4.6629629629630166E-2</v>
      </c>
      <c r="CQ54" s="92"/>
      <c r="CR54" s="92"/>
      <c r="CS54" s="92" t="s">
        <v>5</v>
      </c>
      <c r="CT54" s="92">
        <f>CT52+CT53</f>
        <v>28.750333333333334</v>
      </c>
      <c r="CW54"/>
      <c r="CX54"/>
      <c r="CY54" s="92" t="s">
        <v>5</v>
      </c>
      <c r="CZ54" s="92">
        <f>CZ52+CZ53</f>
        <v>26.570846153846148</v>
      </c>
      <c r="DA54" s="92"/>
      <c r="DB54" s="92"/>
      <c r="DC54" s="92"/>
      <c r="DE54" s="92" t="s">
        <v>5</v>
      </c>
      <c r="DF54" s="92">
        <f>DF52+DF53</f>
        <v>26.570846153846148</v>
      </c>
      <c r="DG54" s="92"/>
      <c r="DH54" s="92"/>
      <c r="DI54" s="92"/>
    </row>
    <row r="55" spans="1:113" ht="13.5" thickBot="1" x14ac:dyDescent="0.25">
      <c r="A55" s="92" t="s">
        <v>1</v>
      </c>
      <c r="B55" s="117" t="e">
        <f>IF(D52&lt;0,0,IF($N$50="S",VLOOKUP($P$52,$M$7:$Q$14,3,TRUE),VLOOKUP($P$52,$M$21:$Q$28,3,TRUE)))</f>
        <v>#REF!</v>
      </c>
      <c r="C55" s="119" t="s">
        <v>2</v>
      </c>
      <c r="D55" s="92" t="e">
        <f>D54+B55</f>
        <v>#REF!</v>
      </c>
      <c r="E55" s="92"/>
      <c r="F55" s="92"/>
      <c r="G55" s="92" t="s">
        <v>1</v>
      </c>
      <c r="H55" s="117" t="e">
        <f>IF(J52&lt;0,0,IF($Z$50="S",VLOOKUP($AB$52,$Y$7:$AC$14,3,TRUE),VLOOKUP($AB$52,$Y$21:$AC$28,3,TRUE)))</f>
        <v>#REF!</v>
      </c>
      <c r="I55" s="119" t="s">
        <v>2</v>
      </c>
      <c r="J55" s="92" t="e">
        <f>J54+H55</f>
        <v>#REF!</v>
      </c>
      <c r="K55" s="92"/>
      <c r="M55" s="92" t="s">
        <v>1</v>
      </c>
      <c r="N55" s="117">
        <f>IF(P52&lt;0,0,IF($N$50="S",VLOOKUP($P$52,$M$7:$Q$14,3,TRUE),VLOOKUP($P$52,$M$21:$Q$28,3,TRUE)))</f>
        <v>0</v>
      </c>
      <c r="O55" s="119" t="s">
        <v>2</v>
      </c>
      <c r="P55" s="92">
        <f>P54+N55</f>
        <v>0</v>
      </c>
      <c r="Q55" s="92"/>
      <c r="R55" s="92"/>
      <c r="S55" s="92" t="s">
        <v>1</v>
      </c>
      <c r="T55" s="117">
        <f>IF(V52&lt;0,0,IF($Z$50="S",VLOOKUP($AB$52,$Y$7:$AC$14,3,TRUE),VLOOKUP($AB$52,$Y$21:$AC$28,3,TRUE)))</f>
        <v>0</v>
      </c>
      <c r="U55" s="119" t="s">
        <v>2</v>
      </c>
      <c r="V55" s="92">
        <f>V54+T55</f>
        <v>0</v>
      </c>
      <c r="W55" s="92"/>
      <c r="Y55" s="92" t="s">
        <v>1</v>
      </c>
      <c r="Z55" s="117">
        <f>IF(AB52&lt;0,0,IF($Z$50="S",VLOOKUP($AB$52,$Y$7:$AC$14,3,TRUE),VLOOKUP($AB$52,$Y$21:$AC$28,3,TRUE)))</f>
        <v>0</v>
      </c>
      <c r="AA55" s="119" t="s">
        <v>2</v>
      </c>
      <c r="AB55" s="92">
        <f>AB54+Z55</f>
        <v>0</v>
      </c>
      <c r="AC55" s="92"/>
      <c r="AE55" s="92" t="s">
        <v>1</v>
      </c>
      <c r="AF55" s="117" t="e">
        <f>IF(AH52&lt;0,0,IF($AF$50="S",VLOOKUP($AH$52,$AE$7:$AI$14,3,TRUE),VLOOKUP($AH$52,$AE$21:$AI$28,3,TRUE)))</f>
        <v>#REF!</v>
      </c>
      <c r="AG55" s="119" t="s">
        <v>2</v>
      </c>
      <c r="AH55" s="92" t="e">
        <f>AH54+AF55</f>
        <v>#REF!</v>
      </c>
      <c r="AI55" s="92"/>
      <c r="AK55" s="92" t="s">
        <v>1</v>
      </c>
      <c r="AL55" s="117" t="e">
        <f>IF(AN52&lt;0,0,IF($AL$50="S",VLOOKUP($AN$52,$AK$7:$AO$14,3,TRUE),VLOOKUP($AN$52,$AK$21:$AO$28,3,TRUE)))</f>
        <v>#REF!</v>
      </c>
      <c r="AM55" s="119" t="s">
        <v>2</v>
      </c>
      <c r="AN55" s="92" t="e">
        <f>AN54+AL55</f>
        <v>#REF!</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IF(BR52&lt;0,0,IF($BP$50="S",VLOOKUP($BR$52,$BO$7:$BS$13,3,TRUE),VLOOKUP($BR$52,$BO$21:$BS$27,3,TRUE)))</f>
        <v>#REF!</v>
      </c>
      <c r="BQ55" s="119" t="s">
        <v>2</v>
      </c>
      <c r="BR55" s="92" t="e">
        <f>BR54+BP55</f>
        <v>#REF!</v>
      </c>
      <c r="BT55" s="83"/>
      <c r="BU55" s="92" t="s">
        <v>1</v>
      </c>
      <c r="BV55" s="117">
        <f>IF($BV$50="S",VLOOKUP($BX$52,$BU$7:$BY$13,3,TRUE),VLOOKUP($BX$52,$BU$21:$BY$27,3,TRUE))</f>
        <v>110016.5</v>
      </c>
      <c r="BW55" s="119" t="s">
        <v>2</v>
      </c>
      <c r="BX55" s="92">
        <f>BX54+BV55</f>
        <v>184916.67499999999</v>
      </c>
      <c r="CA55" s="92" t="s">
        <v>1</v>
      </c>
      <c r="CB55" s="117">
        <f>IF($CB$50="S",VLOOKUP($CD$52,$CA$7:$CE$15,3,TRUE),VLOOKUP($CD$52,$CA$21:$CE$29,3,TRUE))</f>
        <v>1075</v>
      </c>
      <c r="CC55" s="119" t="s">
        <v>2</v>
      </c>
      <c r="CD55" s="92">
        <f>CD54+CB55</f>
        <v>4570.8130000000001</v>
      </c>
      <c r="CG55" s="92" t="s">
        <v>1</v>
      </c>
      <c r="CH55" s="117">
        <f>IF($CH$50="S",VLOOKUP($CJ$52,$CG$7:$CK$15,3,TRUE),VLOOKUP($CJ$52,$CG$21:$CK$29,3,TRUE))</f>
        <v>437.5</v>
      </c>
      <c r="CI55" s="119" t="s">
        <v>2</v>
      </c>
      <c r="CJ55" s="92">
        <f>CJ54+CH55</f>
        <v>5108.0559999999996</v>
      </c>
      <c r="CM55" s="92" t="s">
        <v>6</v>
      </c>
      <c r="CN55" s="120">
        <v>0.39500000000000002</v>
      </c>
      <c r="CQ55" s="92"/>
      <c r="CR55" s="92"/>
      <c r="CS55" s="92" t="s">
        <v>6</v>
      </c>
      <c r="CT55" s="120">
        <v>0.39500000000000002</v>
      </c>
      <c r="CW55"/>
      <c r="CX55"/>
      <c r="CY55" s="92" t="s">
        <v>6</v>
      </c>
      <c r="CZ55" s="120">
        <v>0.39500000000000002</v>
      </c>
      <c r="DA55" s="92"/>
      <c r="DB55" s="92"/>
      <c r="DC55" s="92"/>
      <c r="DD55" s="92"/>
      <c r="DE55" s="92" t="s">
        <v>6</v>
      </c>
      <c r="DF55" s="120">
        <v>0.39500000000000002</v>
      </c>
      <c r="DG55" s="92"/>
      <c r="DH55" s="92"/>
    </row>
    <row r="56" spans="1:113" x14ac:dyDescent="0.2">
      <c r="A56" s="92" t="s">
        <v>7</v>
      </c>
      <c r="B56" s="92" t="e">
        <f>D55/C56</f>
        <v>#REF!</v>
      </c>
      <c r="C56" s="113">
        <v>52</v>
      </c>
      <c r="D56" s="92"/>
      <c r="E56" s="92"/>
      <c r="F56" s="92"/>
      <c r="G56" s="92" t="s">
        <v>7</v>
      </c>
      <c r="H56" s="92" t="e">
        <f>J55/I56</f>
        <v>#REF!</v>
      </c>
      <c r="I56" s="113">
        <v>52</v>
      </c>
      <c r="J56" s="92"/>
      <c r="K56" s="92"/>
      <c r="M56" s="92" t="s">
        <v>7</v>
      </c>
      <c r="N56" s="92">
        <f>P55/O56</f>
        <v>0</v>
      </c>
      <c r="O56" s="113">
        <v>52</v>
      </c>
      <c r="P56" s="92"/>
      <c r="Q56" s="92"/>
      <c r="R56" s="92"/>
      <c r="S56" s="92" t="s">
        <v>7</v>
      </c>
      <c r="T56" s="92">
        <f>V55/U56</f>
        <v>0</v>
      </c>
      <c r="U56" s="113">
        <v>52</v>
      </c>
      <c r="V56" s="92"/>
      <c r="W56" s="92"/>
      <c r="Y56" s="92" t="s">
        <v>7</v>
      </c>
      <c r="Z56" s="92">
        <f>AB55/AA56</f>
        <v>0</v>
      </c>
      <c r="AA56" s="113">
        <v>52</v>
      </c>
      <c r="AB56" s="92"/>
      <c r="AC56" s="92"/>
      <c r="AE56" s="92" t="s">
        <v>7</v>
      </c>
      <c r="AF56" s="92" t="e">
        <f>AH55/AG56</f>
        <v>#REF!</v>
      </c>
      <c r="AG56" s="113">
        <v>52</v>
      </c>
      <c r="AH56" s="92"/>
      <c r="AI56" s="92"/>
      <c r="AK56" s="92" t="s">
        <v>7</v>
      </c>
      <c r="AL56" s="92" t="e">
        <f>AN55/AM56</f>
        <v>#REF!</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T56" s="83"/>
      <c r="BU56" s="92" t="s">
        <v>7</v>
      </c>
      <c r="BV56" s="92">
        <f>BX55/BW56</f>
        <v>3556.0899038461534</v>
      </c>
      <c r="BW56" s="113">
        <v>52</v>
      </c>
      <c r="CA56" s="92" t="s">
        <v>7</v>
      </c>
      <c r="CB56" s="92">
        <f>CD55/CC56</f>
        <v>87.90025</v>
      </c>
      <c r="CC56" s="113">
        <v>52</v>
      </c>
      <c r="CG56" s="92" t="s">
        <v>7</v>
      </c>
      <c r="CH56" s="92">
        <f>CJ55/CI56</f>
        <v>98.231846153846149</v>
      </c>
      <c r="CI56" s="113">
        <v>52</v>
      </c>
      <c r="CM56" s="92" t="s">
        <v>8</v>
      </c>
      <c r="CN56" s="92">
        <f>CN54*CN55</f>
        <v>1.8418703703703916E-2</v>
      </c>
      <c r="CQ56" s="92"/>
      <c r="CR56" s="92"/>
      <c r="CS56" s="92" t="s">
        <v>8</v>
      </c>
      <c r="CT56" s="92">
        <f>CT54*CT55</f>
        <v>11.356381666666667</v>
      </c>
      <c r="CW56"/>
      <c r="CX56"/>
      <c r="CY56" s="92" t="s">
        <v>8</v>
      </c>
      <c r="CZ56" s="92">
        <f>CZ54*CZ55</f>
        <v>10.495484230769229</v>
      </c>
      <c r="DA56" s="92"/>
      <c r="DB56" s="92"/>
      <c r="DC56" s="92"/>
      <c r="DD56" s="92"/>
      <c r="DE56" s="92" t="s">
        <v>8</v>
      </c>
      <c r="DF56" s="92">
        <f>DF54*DF55</f>
        <v>10.495484230769229</v>
      </c>
      <c r="DG56" s="92"/>
      <c r="DH56" s="92"/>
    </row>
    <row r="57" spans="1:113" ht="13.5" thickBot="1" x14ac:dyDescent="0.25">
      <c r="A57" s="92" t="s">
        <v>9</v>
      </c>
      <c r="B57" s="112" t="e">
        <f>'2020-FORM GAO-70a'!#REF!</f>
        <v>#REF!</v>
      </c>
      <c r="C57" s="92"/>
      <c r="D57" s="92"/>
      <c r="E57" s="92"/>
      <c r="F57" s="92"/>
      <c r="G57" s="92" t="s">
        <v>9</v>
      </c>
      <c r="H57" s="112" t="e">
        <f>'2020-FORM GAO-70a'!#REF!</f>
        <v>#REF!</v>
      </c>
      <c r="I57" s="92"/>
      <c r="J57" s="92"/>
      <c r="K57" s="92"/>
      <c r="M57" s="92" t="s">
        <v>9</v>
      </c>
      <c r="N57" s="112">
        <f>'2020-FORM GAO-70a'!D12</f>
        <v>0</v>
      </c>
      <c r="O57" s="92"/>
      <c r="P57" s="92"/>
      <c r="Q57" s="92"/>
      <c r="R57" s="92"/>
      <c r="S57" s="92" t="s">
        <v>9</v>
      </c>
      <c r="T57" s="112">
        <f>'2020-FORM GAO-70a'!J14</f>
        <v>0</v>
      </c>
      <c r="U57" s="92"/>
      <c r="V57" s="92"/>
      <c r="W57" s="92"/>
      <c r="Y57" s="92" t="s">
        <v>9</v>
      </c>
      <c r="Z57" s="112">
        <f>'2019-FORM GAO-70a'!D12</f>
        <v>0</v>
      </c>
      <c r="AA57" s="92"/>
      <c r="AB57" s="92"/>
      <c r="AC57" s="92"/>
      <c r="AE57" s="92" t="s">
        <v>9</v>
      </c>
      <c r="AF57" s="112" t="e">
        <f>#REF!</f>
        <v>#REF!</v>
      </c>
      <c r="AG57" s="92"/>
      <c r="AH57" s="92"/>
      <c r="AI57" s="92"/>
      <c r="AK57" s="92" t="s">
        <v>9</v>
      </c>
      <c r="AL57" s="112" t="e">
        <f>#REF!</f>
        <v>#REF!</v>
      </c>
      <c r="AM57" s="92"/>
      <c r="AN57" s="92"/>
      <c r="AO57" s="92"/>
      <c r="AQ57" s="92" t="s">
        <v>9</v>
      </c>
      <c r="AR57" s="112" t="e">
        <f>#REF!</f>
        <v>#REF!</v>
      </c>
      <c r="AS57" s="92"/>
      <c r="AT57" s="92"/>
      <c r="AU57" s="92"/>
      <c r="AW57" s="92" t="s">
        <v>9</v>
      </c>
      <c r="AX57" s="112" t="e">
        <f>#REF!</f>
        <v>#REF!</v>
      </c>
      <c r="AY57" s="92"/>
      <c r="AZ57" s="92"/>
      <c r="BA57" s="92"/>
      <c r="BC57" s="92" t="s">
        <v>9</v>
      </c>
      <c r="BD57" s="112" t="e">
        <f>#REF!</f>
        <v>#REF!</v>
      </c>
      <c r="BE57" s="92"/>
      <c r="BF57" s="92"/>
      <c r="BG57" s="92"/>
      <c r="BI57" s="92" t="s">
        <v>9</v>
      </c>
      <c r="BJ57" s="112" t="e">
        <f>#REF!</f>
        <v>#REF!</v>
      </c>
      <c r="BK57" s="92"/>
      <c r="BL57" s="92"/>
      <c r="BM57" s="92"/>
      <c r="BO57" s="92" t="s">
        <v>9</v>
      </c>
      <c r="BP57" s="112" t="e">
        <f>#REF!</f>
        <v>#REF!</v>
      </c>
      <c r="BT57" s="83"/>
      <c r="BU57" s="92" t="s">
        <v>9</v>
      </c>
      <c r="BV57" s="112">
        <v>25</v>
      </c>
      <c r="CA57" s="92" t="s">
        <v>9</v>
      </c>
      <c r="CB57" s="112">
        <v>25</v>
      </c>
      <c r="CG57" s="92" t="s">
        <v>10</v>
      </c>
      <c r="CH57" s="112">
        <v>0</v>
      </c>
      <c r="CQ57" s="92"/>
      <c r="CR57" s="92"/>
      <c r="CS57" s="92"/>
      <c r="CT57" s="92"/>
      <c r="CW57"/>
      <c r="CX57"/>
      <c r="DA57" s="92"/>
      <c r="DB57" s="92"/>
      <c r="DC57" s="92"/>
      <c r="DD57" s="92"/>
    </row>
    <row r="58" spans="1:113" ht="14.25" thickTop="1" thickBot="1" x14ac:dyDescent="0.25">
      <c r="A58" s="150" t="s">
        <v>5</v>
      </c>
      <c r="B58" s="160" t="e">
        <f>ROUND((B56*2)+B57,2)</f>
        <v>#REF!</v>
      </c>
      <c r="C58" s="92"/>
      <c r="D58" s="92"/>
      <c r="E58" s="92"/>
      <c r="F58" s="92"/>
      <c r="G58" s="150" t="s">
        <v>5</v>
      </c>
      <c r="H58" s="160" t="e">
        <f>ROUND((H56*2)+H57,2)</f>
        <v>#REF!</v>
      </c>
      <c r="I58" s="92"/>
      <c r="J58" s="92"/>
      <c r="K58" s="92"/>
      <c r="M58" s="150" t="s">
        <v>5</v>
      </c>
      <c r="N58" s="160">
        <f>ROUND((N56*2)+N57,2)</f>
        <v>0</v>
      </c>
      <c r="O58" s="92"/>
      <c r="P58" s="92"/>
      <c r="Q58" s="92"/>
      <c r="R58" s="92"/>
      <c r="S58" s="150" t="s">
        <v>5</v>
      </c>
      <c r="T58" s="160">
        <f>ROUND((T56*2)+T57,2)</f>
        <v>0</v>
      </c>
      <c r="U58" s="92"/>
      <c r="V58" s="92"/>
      <c r="W58" s="92"/>
      <c r="Y58" s="150" t="s">
        <v>5</v>
      </c>
      <c r="Z58" s="160">
        <f>ROUND((Z56*2)+Z57,2)</f>
        <v>0</v>
      </c>
      <c r="AA58" s="92"/>
      <c r="AB58" s="92"/>
      <c r="AC58" s="92"/>
      <c r="AE58" s="150" t="s">
        <v>5</v>
      </c>
      <c r="AF58" s="160" t="e">
        <f>ROUND((AF56*2)+AF57,2)</f>
        <v>#REF!</v>
      </c>
      <c r="AG58" s="92"/>
      <c r="AH58" s="92"/>
      <c r="AI58" s="92"/>
      <c r="AK58" s="150" t="s">
        <v>5</v>
      </c>
      <c r="AL58" s="160" t="e">
        <f>ROUND((AL56*2)+AL57,2)</f>
        <v>#REF!</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T58" s="83"/>
      <c r="BU58" s="136" t="s">
        <v>5</v>
      </c>
      <c r="BV58" s="136">
        <f>BV56*2+BV57</f>
        <v>7137.1798076923069</v>
      </c>
      <c r="CA58" s="92" t="s">
        <v>5</v>
      </c>
      <c r="CB58" s="92">
        <f>CB56*2+CB57</f>
        <v>200.8005</v>
      </c>
      <c r="CG58" s="92" t="s">
        <v>5</v>
      </c>
      <c r="CH58" s="92">
        <f>SUM(CH56*2)+CH57</f>
        <v>196.4636923076923</v>
      </c>
      <c r="CQ58" s="92"/>
      <c r="CR58" s="92"/>
      <c r="CS58" s="92"/>
      <c r="CT58" s="92"/>
      <c r="CW58"/>
      <c r="CX58"/>
      <c r="DA58" s="92"/>
      <c r="DB58" s="92"/>
      <c r="DC58" s="92"/>
      <c r="DD58" s="92"/>
    </row>
    <row r="59" spans="1:113" x14ac:dyDescent="0.2">
      <c r="A59" s="92" t="s">
        <v>6</v>
      </c>
      <c r="B59" s="121" t="e">
        <f>'2020-FORM GAO-70a'!#REF!</f>
        <v>#REF!</v>
      </c>
      <c r="C59" s="92"/>
      <c r="D59" s="92"/>
      <c r="E59" s="92"/>
      <c r="F59" s="92"/>
      <c r="G59" s="92" t="s">
        <v>6</v>
      </c>
      <c r="H59" s="121" t="e">
        <f>'2020-FORM GAO-70a'!#REF!</f>
        <v>#REF!</v>
      </c>
      <c r="I59" s="92"/>
      <c r="J59" s="92"/>
      <c r="K59" s="92"/>
      <c r="M59" s="92" t="s">
        <v>6</v>
      </c>
      <c r="N59" s="121">
        <f>'2020-FORM GAO-70a'!F9</f>
        <v>0</v>
      </c>
      <c r="O59" s="92"/>
      <c r="P59" s="92"/>
      <c r="Q59" s="92"/>
      <c r="R59" s="92"/>
      <c r="S59" s="92" t="s">
        <v>6</v>
      </c>
      <c r="T59" s="121">
        <f>'2020-FORM GAO-70a'!L9</f>
        <v>0</v>
      </c>
      <c r="U59" s="92"/>
      <c r="V59" s="92"/>
      <c r="W59" s="92"/>
      <c r="Y59" s="92" t="s">
        <v>6</v>
      </c>
      <c r="Z59" s="121">
        <f>'2019-FORM GAO-70a'!F9</f>
        <v>0</v>
      </c>
      <c r="AA59" s="92"/>
      <c r="AB59" s="92"/>
      <c r="AC59" s="92"/>
      <c r="AE59" s="92" t="s">
        <v>6</v>
      </c>
      <c r="AF59" s="121" t="e">
        <f>#REF!</f>
        <v>#REF!</v>
      </c>
      <c r="AG59" s="92"/>
      <c r="AH59" s="92"/>
      <c r="AI59" s="92"/>
      <c r="AK59" s="92" t="s">
        <v>6</v>
      </c>
      <c r="AL59" s="121" t="e">
        <f>#REF!</f>
        <v>#REF!</v>
      </c>
      <c r="AM59" s="92"/>
      <c r="AN59" s="92"/>
      <c r="AO59" s="92"/>
      <c r="AQ59" s="92" t="s">
        <v>6</v>
      </c>
      <c r="AR59" s="121" t="e">
        <f>#REF!</f>
        <v>#REF!</v>
      </c>
      <c r="AS59" s="92"/>
      <c r="AT59" s="92"/>
      <c r="AU59" s="92"/>
      <c r="AW59" s="92" t="s">
        <v>6</v>
      </c>
      <c r="AX59" s="121" t="e">
        <f>#REF!</f>
        <v>#REF!</v>
      </c>
      <c r="AY59" s="92"/>
      <c r="AZ59" s="92"/>
      <c r="BA59" s="92"/>
      <c r="BC59" s="92" t="s">
        <v>6</v>
      </c>
      <c r="BD59" s="121" t="e">
        <f>#REF!</f>
        <v>#REF!</v>
      </c>
      <c r="BE59" s="92"/>
      <c r="BF59" s="92"/>
      <c r="BG59" s="92"/>
      <c r="BI59" s="92" t="s">
        <v>6</v>
      </c>
      <c r="BJ59" s="121" t="e">
        <f>#REF!</f>
        <v>#REF!</v>
      </c>
      <c r="BK59" s="92"/>
      <c r="BL59" s="92"/>
      <c r="BM59" s="92"/>
      <c r="BO59" s="92" t="s">
        <v>6</v>
      </c>
      <c r="BP59" s="121" t="e">
        <f>#REF!</f>
        <v>#REF!</v>
      </c>
      <c r="BT59" s="83"/>
      <c r="BU59" s="92" t="s">
        <v>6</v>
      </c>
      <c r="BV59" s="121">
        <v>5.0999999999999997E-2</v>
      </c>
      <c r="CA59" s="92" t="s">
        <v>6</v>
      </c>
      <c r="CB59" s="121">
        <v>4.2000000000000003E-2</v>
      </c>
      <c r="CG59" s="92" t="s">
        <v>6</v>
      </c>
      <c r="CH59" s="120">
        <v>0.39500000000000002</v>
      </c>
      <c r="CQ59" s="92"/>
      <c r="CR59" s="92"/>
      <c r="CS59" s="92"/>
      <c r="CT59" s="92"/>
      <c r="CW59"/>
      <c r="CX59"/>
      <c r="DA59" s="92"/>
      <c r="DB59" s="92"/>
      <c r="DC59" s="92"/>
      <c r="DD59" s="92"/>
    </row>
    <row r="60" spans="1:113" ht="13.5" thickBot="1" x14ac:dyDescent="0.25">
      <c r="A60" s="92" t="s">
        <v>11</v>
      </c>
      <c r="B60" s="121" t="e">
        <f>'2020-FORM GAO-70a'!#REF!</f>
        <v>#REF!</v>
      </c>
      <c r="C60" s="92"/>
      <c r="D60" s="92"/>
      <c r="E60" s="92"/>
      <c r="F60" s="92"/>
      <c r="G60" s="92" t="s">
        <v>11</v>
      </c>
      <c r="H60" s="121" t="e">
        <f>'2020-FORM GAO-70a'!#REF!</f>
        <v>#REF!</v>
      </c>
      <c r="I60" s="92"/>
      <c r="J60" s="92"/>
      <c r="K60" s="92"/>
      <c r="M60" s="92" t="s">
        <v>11</v>
      </c>
      <c r="N60" s="121">
        <f>'2020-FORM GAO-70a'!F11</f>
        <v>0</v>
      </c>
      <c r="O60" s="92"/>
      <c r="P60" s="92"/>
      <c r="Q60" s="92"/>
      <c r="R60" s="92"/>
      <c r="S60" s="92" t="s">
        <v>11</v>
      </c>
      <c r="T60" s="121">
        <f>'2020-FORM GAO-70a'!L11</f>
        <v>0</v>
      </c>
      <c r="U60" s="92"/>
      <c r="V60" s="92"/>
      <c r="W60" s="92"/>
      <c r="Y60" s="92" t="s">
        <v>11</v>
      </c>
      <c r="Z60" s="121">
        <f>'2019-FORM GAO-70a'!F11</f>
        <v>0</v>
      </c>
      <c r="AA60" s="92"/>
      <c r="AB60" s="92"/>
      <c r="AC60" s="92"/>
      <c r="AE60" s="92" t="s">
        <v>11</v>
      </c>
      <c r="AF60" s="121" t="e">
        <f>#REF!</f>
        <v>#REF!</v>
      </c>
      <c r="AG60" s="92"/>
      <c r="AH60" s="92"/>
      <c r="AI60" s="92"/>
      <c r="AK60" s="92" t="s">
        <v>11</v>
      </c>
      <c r="AL60" s="121" t="e">
        <f>#REF!</f>
        <v>#REF!</v>
      </c>
      <c r="AM60" s="92"/>
      <c r="AN60" s="92"/>
      <c r="AO60" s="92"/>
      <c r="AQ60" s="92" t="s">
        <v>11</v>
      </c>
      <c r="AR60" s="121" t="e">
        <f>#REF!</f>
        <v>#REF!</v>
      </c>
      <c r="AS60" s="92"/>
      <c r="AT60" s="92"/>
      <c r="AU60" s="92"/>
      <c r="AW60" s="92" t="s">
        <v>11</v>
      </c>
      <c r="AX60" s="121" t="e">
        <f>#REF!</f>
        <v>#REF!</v>
      </c>
      <c r="AY60" s="92"/>
      <c r="AZ60" s="92"/>
      <c r="BA60" s="92"/>
      <c r="BC60" s="92" t="s">
        <v>11</v>
      </c>
      <c r="BD60" s="121" t="e">
        <f>#REF!</f>
        <v>#REF!</v>
      </c>
      <c r="BE60" s="92"/>
      <c r="BF60" s="92"/>
      <c r="BG60" s="92"/>
      <c r="BI60" s="92" t="s">
        <v>11</v>
      </c>
      <c r="BJ60" s="121" t="e">
        <f>#REF!</f>
        <v>#REF!</v>
      </c>
      <c r="BK60" s="92"/>
      <c r="BL60" s="92"/>
      <c r="BM60" s="92"/>
      <c r="BO60" s="92" t="s">
        <v>11</v>
      </c>
      <c r="BP60" s="121" t="e">
        <f>#REF!</f>
        <v>#REF!</v>
      </c>
      <c r="BT60" s="83"/>
      <c r="BU60" s="92" t="s">
        <v>11</v>
      </c>
      <c r="BV60" s="121">
        <v>0</v>
      </c>
      <c r="CA60" s="92" t="s">
        <v>11</v>
      </c>
      <c r="CB60" s="121">
        <v>3</v>
      </c>
      <c r="CG60" s="92" t="s">
        <v>8</v>
      </c>
      <c r="CH60" s="92">
        <f>CH58*CH59</f>
        <v>77.603158461538456</v>
      </c>
      <c r="CQ60" s="92"/>
      <c r="CR60" s="92"/>
      <c r="CS60" s="92"/>
      <c r="CT60" s="92"/>
      <c r="CW60"/>
      <c r="CX60"/>
      <c r="DA60" s="92"/>
      <c r="DB60" s="92"/>
      <c r="DC60" s="92"/>
      <c r="DD60" s="92"/>
    </row>
    <row r="61" spans="1:113"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f>ROUND(((P49*N59)/26)+N60,2)</f>
        <v>0</v>
      </c>
      <c r="O61" s="92"/>
      <c r="P61" s="92"/>
      <c r="Q61" s="92"/>
      <c r="R61" s="92"/>
      <c r="S61" s="159" t="s">
        <v>8</v>
      </c>
      <c r="T61" s="159">
        <f>ROUND(((V49*T59)/26)+T60,2)</f>
        <v>0</v>
      </c>
      <c r="U61" s="92"/>
      <c r="V61" s="92"/>
      <c r="W61" s="92"/>
      <c r="Y61" s="159" t="s">
        <v>8</v>
      </c>
      <c r="Z61" s="159">
        <f>ROUND(((AB49*Z59)/26)+Z60,2)</f>
        <v>0</v>
      </c>
      <c r="AA61" s="92"/>
      <c r="AB61" s="92"/>
      <c r="AC61" s="92"/>
      <c r="AE61" s="159" t="s">
        <v>8</v>
      </c>
      <c r="AF61" s="159" t="e">
        <f>ROUND(((AH49*AF59)/26)+AF60,2)</f>
        <v>#REF!</v>
      </c>
      <c r="AG61" s="92"/>
      <c r="AH61" s="92"/>
      <c r="AI61" s="92"/>
      <c r="AK61" s="159" t="s">
        <v>8</v>
      </c>
      <c r="AL61" s="159" t="e">
        <f>ROUND(((AN49*AL59)/26)+AL60,2)</f>
        <v>#REF!</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T61" s="83"/>
      <c r="BU61" s="136" t="s">
        <v>8</v>
      </c>
      <c r="BV61" s="136">
        <f>BX49*BV59/26+BV60</f>
        <v>765.98175000000003</v>
      </c>
      <c r="CA61" s="92" t="s">
        <v>8</v>
      </c>
      <c r="CB61" s="92">
        <f>CD49*CB59/26+CB60</f>
        <v>80.224140000000006</v>
      </c>
      <c r="CQ61" s="92"/>
      <c r="CR61" s="92"/>
      <c r="CS61" s="92"/>
      <c r="CT61" s="92"/>
      <c r="CW61"/>
      <c r="CX61"/>
      <c r="DA61" s="92"/>
      <c r="DB61" s="92"/>
      <c r="DC61" s="92"/>
      <c r="DD61" s="92"/>
    </row>
    <row r="62" spans="1:113"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1"/>
      <c r="BV62" s="301"/>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DA62" s="154"/>
      <c r="DB62" s="154"/>
      <c r="DC62" s="154"/>
      <c r="DD62" s="154"/>
    </row>
    <row r="63" spans="1:113" x14ac:dyDescent="0.2">
      <c r="A63" s="299" t="s">
        <v>1925</v>
      </c>
      <c r="B63" s="316">
        <f>'2021-FORM GAO-70a'!D7</f>
        <v>0</v>
      </c>
      <c r="C63" s="315">
        <f>IF($B$63="M",12900,8600)</f>
        <v>8600</v>
      </c>
      <c r="D63" s="315">
        <v>8600</v>
      </c>
      <c r="E63" s="92"/>
      <c r="F63" s="92"/>
      <c r="G63" s="299"/>
      <c r="H63" s="299"/>
      <c r="I63" s="92"/>
      <c r="J63" s="92"/>
      <c r="K63" s="92"/>
      <c r="M63" s="299" t="s">
        <v>1925</v>
      </c>
      <c r="N63" s="316">
        <f>'2020-FORM GAO-70a'!D7</f>
        <v>0</v>
      </c>
      <c r="O63" s="315">
        <f>IF($N$63="M",12900,8600)</f>
        <v>8600</v>
      </c>
      <c r="P63" s="315">
        <v>8600</v>
      </c>
      <c r="Q63" s="92"/>
      <c r="R63" s="92"/>
      <c r="S63" s="299"/>
      <c r="T63" s="299"/>
      <c r="U63" s="92"/>
      <c r="V63" s="92"/>
      <c r="W63" s="92"/>
      <c r="Y63" s="299"/>
      <c r="Z63" s="299"/>
      <c r="AA63" s="92"/>
      <c r="AB63" s="92"/>
      <c r="AC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T63" s="83"/>
      <c r="BU63" s="116"/>
      <c r="BV63" s="116"/>
      <c r="CQ63" s="92"/>
      <c r="CR63" s="92"/>
      <c r="CS63" s="92"/>
      <c r="CT63" s="92"/>
      <c r="CW63"/>
      <c r="CX63"/>
      <c r="DA63" s="92"/>
      <c r="DB63" s="92"/>
      <c r="DC63" s="92"/>
      <c r="DD63" s="92"/>
    </row>
    <row r="64" spans="1:113" x14ac:dyDescent="0.2">
      <c r="A64" s="299" t="s">
        <v>1926</v>
      </c>
      <c r="B64" s="316">
        <f>'2021-FORM GAO-70a'!D8</f>
        <v>0</v>
      </c>
      <c r="C64" s="92"/>
      <c r="D64" s="92"/>
      <c r="E64" s="92"/>
      <c r="F64" s="92"/>
      <c r="G64" s="299"/>
      <c r="H64" s="299"/>
      <c r="I64" s="92"/>
      <c r="J64" s="92"/>
      <c r="K64" s="92"/>
      <c r="M64" s="299" t="s">
        <v>1926</v>
      </c>
      <c r="N64" s="316">
        <f>'2020-FORM GAO-70a'!D8</f>
        <v>0</v>
      </c>
      <c r="O64" s="92"/>
      <c r="P64" s="92"/>
      <c r="Q64" s="92"/>
      <c r="R64" s="92"/>
      <c r="S64" s="299"/>
      <c r="T64" s="299"/>
      <c r="U64" s="92"/>
      <c r="V64" s="92"/>
      <c r="W64" s="92"/>
      <c r="Y64" s="299"/>
      <c r="Z64" s="299"/>
      <c r="AA64" s="92"/>
      <c r="AB64" s="92"/>
      <c r="AC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T64" s="83"/>
      <c r="BU64" s="116"/>
      <c r="BV64" s="116"/>
      <c r="CQ64" s="92"/>
      <c r="CR64" s="92"/>
      <c r="CS64" s="92"/>
      <c r="CT64" s="92"/>
      <c r="CW64"/>
      <c r="CX64"/>
      <c r="DA64" s="92"/>
      <c r="DB64" s="92"/>
      <c r="DC64" s="92"/>
      <c r="DD64" s="92"/>
    </row>
    <row r="65" spans="1:108" x14ac:dyDescent="0.2">
      <c r="A65" s="299" t="s">
        <v>1927</v>
      </c>
      <c r="B65" s="317">
        <f>'2021-FORM GAO-70a'!D14</f>
        <v>0</v>
      </c>
      <c r="C65" s="92"/>
      <c r="D65" s="92"/>
      <c r="E65" s="92"/>
      <c r="F65" s="92"/>
      <c r="G65" s="299"/>
      <c r="H65" s="299"/>
      <c r="I65" s="92"/>
      <c r="J65" s="92"/>
      <c r="K65" s="92"/>
      <c r="M65" s="299" t="s">
        <v>1927</v>
      </c>
      <c r="N65" s="317">
        <f>'2020-FORM GAO-70a'!D14</f>
        <v>0</v>
      </c>
      <c r="O65" s="92"/>
      <c r="P65" s="92"/>
      <c r="Q65" s="92"/>
      <c r="R65" s="92"/>
      <c r="S65" s="299"/>
      <c r="T65" s="299"/>
      <c r="U65" s="92"/>
      <c r="V65" s="92"/>
      <c r="W65" s="92"/>
      <c r="Y65" s="299"/>
      <c r="Z65" s="299"/>
      <c r="AA65" s="92"/>
      <c r="AB65" s="92"/>
      <c r="AC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T65" s="83"/>
      <c r="BU65" s="116"/>
      <c r="BV65" s="116"/>
      <c r="CQ65" s="92"/>
      <c r="CR65" s="92"/>
      <c r="CS65" s="92"/>
      <c r="CT65" s="92"/>
      <c r="CW65"/>
      <c r="CX65"/>
      <c r="DA65" s="92"/>
      <c r="DB65" s="92"/>
      <c r="DC65" s="92"/>
      <c r="DD65" s="92"/>
    </row>
    <row r="66" spans="1:108" x14ac:dyDescent="0.2">
      <c r="A66" s="311" t="s">
        <v>1944</v>
      </c>
      <c r="B66" s="318">
        <f>'2021-FORM GAO-70a'!D13</f>
        <v>0</v>
      </c>
      <c r="C66" s="92"/>
      <c r="D66" s="92"/>
      <c r="E66" s="92"/>
      <c r="F66" s="92"/>
      <c r="G66" s="92"/>
      <c r="H66" s="92"/>
      <c r="I66" s="92"/>
      <c r="J66" s="92"/>
      <c r="K66" s="92"/>
      <c r="M66" s="311" t="s">
        <v>1944</v>
      </c>
      <c r="N66" s="318">
        <f>'2020-FORM GAO-70a'!D13</f>
        <v>0</v>
      </c>
      <c r="O66" s="92"/>
      <c r="P66" s="92"/>
      <c r="Q66" s="92"/>
      <c r="R66" s="92"/>
      <c r="S66" s="92"/>
      <c r="T66" s="92"/>
      <c r="U66" s="92"/>
      <c r="V66" s="92"/>
      <c r="W66" s="92"/>
      <c r="Y66" s="92"/>
      <c r="Z66" s="92"/>
      <c r="AA66" s="92"/>
      <c r="AB66" s="92"/>
      <c r="AC66" s="92"/>
      <c r="AE66" s="92"/>
      <c r="AF66" s="92"/>
      <c r="AG66" s="92"/>
      <c r="AH66" s="92"/>
      <c r="AI66" s="92"/>
      <c r="AK66" s="92"/>
      <c r="AL66" s="92"/>
      <c r="AM66" s="92"/>
      <c r="AN66" s="92"/>
      <c r="AO66" s="92"/>
      <c r="AQ66" s="92"/>
      <c r="AR66" s="92"/>
      <c r="AS66" s="92"/>
      <c r="AT66" s="92"/>
      <c r="AU66" s="92"/>
      <c r="AW66" s="92"/>
      <c r="AX66" s="92"/>
      <c r="AY66" s="92"/>
      <c r="AZ66" s="92"/>
      <c r="BA66" s="92"/>
      <c r="BC66" s="92"/>
      <c r="BD66" s="92"/>
      <c r="BE66" s="92"/>
      <c r="BF66" s="92"/>
      <c r="BG66" s="92"/>
      <c r="BI66" s="92"/>
      <c r="BJ66" s="92"/>
      <c r="BK66" s="92"/>
      <c r="BL66" s="92"/>
      <c r="BM66" s="92"/>
      <c r="BT66" s="83"/>
      <c r="CQ66" s="92"/>
      <c r="CR66" s="92"/>
      <c r="CS66" s="92"/>
      <c r="CT66" s="92"/>
      <c r="CW66"/>
      <c r="CX66"/>
      <c r="DA66" s="92"/>
      <c r="DB66" s="92"/>
      <c r="DC66" s="92"/>
      <c r="DD66" s="92"/>
    </row>
    <row r="67" spans="1:108" x14ac:dyDescent="0.2">
      <c r="A67" s="311" t="s">
        <v>1967</v>
      </c>
      <c r="B67" s="319">
        <f>'2021-FORM GAO-70a'!F9</f>
        <v>0</v>
      </c>
      <c r="C67" s="92"/>
      <c r="D67" s="92"/>
      <c r="E67" s="92"/>
      <c r="F67" s="92"/>
      <c r="G67" s="92"/>
      <c r="H67" s="92"/>
      <c r="I67" s="92"/>
      <c r="J67" s="92"/>
      <c r="K67" s="92"/>
      <c r="M67" s="311" t="s">
        <v>1967</v>
      </c>
      <c r="N67" s="319">
        <f>'2020-FORM GAO-70a'!F9</f>
        <v>0</v>
      </c>
      <c r="O67" s="92"/>
      <c r="P67" s="92"/>
      <c r="Q67" s="92"/>
      <c r="R67" s="92"/>
      <c r="S67" s="92"/>
      <c r="T67" s="92"/>
      <c r="U67" s="92"/>
      <c r="V67" s="92"/>
      <c r="W67" s="92"/>
      <c r="Y67" s="92"/>
      <c r="Z67" s="92"/>
      <c r="AA67" s="92"/>
      <c r="AB67" s="92"/>
      <c r="AC67" s="92"/>
      <c r="AE67" s="92"/>
      <c r="AF67" s="92"/>
      <c r="AG67" s="92"/>
      <c r="AH67" s="92"/>
      <c r="AI67" s="92"/>
      <c r="AK67" s="92"/>
      <c r="AL67" s="92"/>
      <c r="AM67" s="92"/>
      <c r="AN67" s="92"/>
      <c r="AO67" s="92"/>
      <c r="AQ67" s="92"/>
      <c r="AR67" s="92"/>
      <c r="AS67" s="92"/>
      <c r="AT67" s="92"/>
      <c r="AU67" s="92"/>
      <c r="AW67" s="92"/>
      <c r="AX67" s="92"/>
      <c r="AY67" s="92"/>
      <c r="AZ67" s="92"/>
      <c r="BA67" s="92"/>
      <c r="BC67" s="92"/>
      <c r="BD67" s="92"/>
      <c r="BE67" s="92"/>
      <c r="BF67" s="92"/>
      <c r="BG67" s="92"/>
      <c r="BI67" s="92"/>
      <c r="BJ67" s="92"/>
      <c r="BK67" s="92"/>
      <c r="BL67" s="92"/>
      <c r="BM67" s="92"/>
      <c r="BT67" s="83"/>
      <c r="CQ67" s="92"/>
      <c r="CR67" s="92"/>
      <c r="CS67" s="92"/>
      <c r="CT67" s="92"/>
      <c r="CW67"/>
      <c r="CX67"/>
      <c r="DA67" s="92"/>
      <c r="DB67" s="92"/>
      <c r="DC67" s="92"/>
      <c r="DD67" s="92"/>
    </row>
    <row r="68" spans="1:108" x14ac:dyDescent="0.2">
      <c r="A68" s="311" t="s">
        <v>1968</v>
      </c>
      <c r="B68" s="318">
        <f>'2021-FORM GAO-70a'!F11</f>
        <v>0</v>
      </c>
      <c r="C68" s="92"/>
      <c r="D68" s="92"/>
      <c r="E68" s="92"/>
      <c r="F68" s="92"/>
      <c r="G68" s="92"/>
      <c r="H68" s="92"/>
      <c r="I68" s="92"/>
      <c r="J68" s="92"/>
      <c r="K68" s="92"/>
      <c r="M68" s="311" t="s">
        <v>1968</v>
      </c>
      <c r="N68" s="318">
        <f>'2020-FORM GAO-70a'!F11</f>
        <v>0</v>
      </c>
      <c r="O68" s="92"/>
      <c r="P68" s="92"/>
      <c r="Q68" s="92"/>
      <c r="R68" s="92"/>
      <c r="S68" s="92"/>
      <c r="T68" s="92"/>
      <c r="U68" s="92"/>
      <c r="V68" s="92"/>
      <c r="W68" s="92"/>
      <c r="Y68" s="92"/>
      <c r="Z68" s="92"/>
      <c r="AA68" s="92"/>
      <c r="AB68" s="92"/>
      <c r="AC68" s="92"/>
      <c r="AE68" s="92"/>
      <c r="AF68" s="92"/>
      <c r="AG68" s="92"/>
      <c r="AH68" s="92"/>
      <c r="AI68" s="92"/>
      <c r="AK68" s="92"/>
      <c r="AL68" s="92"/>
      <c r="AM68" s="92"/>
      <c r="AN68" s="92"/>
      <c r="AO68" s="92"/>
      <c r="AQ68" s="92"/>
      <c r="AR68" s="92"/>
      <c r="AS68" s="92"/>
      <c r="AT68" s="92"/>
      <c r="AU68" s="92"/>
      <c r="AW68" s="92"/>
      <c r="AX68" s="92"/>
      <c r="AY68" s="92"/>
      <c r="AZ68" s="92"/>
      <c r="BA68" s="92"/>
      <c r="BC68" s="92"/>
      <c r="BD68" s="92"/>
      <c r="BE68" s="92"/>
      <c r="BF68" s="92"/>
      <c r="BG68" s="92"/>
      <c r="BI68" s="92"/>
      <c r="BJ68" s="92"/>
      <c r="BK68" s="92"/>
      <c r="BL68" s="92"/>
      <c r="BM68" s="92"/>
      <c r="BT68" s="83"/>
      <c r="CQ68" s="92"/>
      <c r="CR68" s="92"/>
      <c r="CS68" s="92"/>
      <c r="CT68" s="92"/>
      <c r="CW68"/>
      <c r="CX68"/>
      <c r="DA68" s="92"/>
      <c r="DB68" s="92"/>
      <c r="DC68" s="92"/>
      <c r="DD68" s="92"/>
    </row>
    <row r="69" spans="1:108"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c r="AA69" s="92"/>
      <c r="AB69" s="92"/>
      <c r="AC69" s="92"/>
      <c r="AE69" s="92"/>
      <c r="AF69" s="92"/>
      <c r="AG69" s="92"/>
      <c r="AH69" s="92"/>
      <c r="AI69" s="92"/>
      <c r="AK69" s="92"/>
      <c r="AL69" s="92"/>
      <c r="AM69" s="92"/>
      <c r="AN69" s="92"/>
      <c r="AO69" s="92"/>
      <c r="AQ69" s="92"/>
      <c r="AR69" s="92"/>
      <c r="AS69" s="92"/>
      <c r="AT69" s="92"/>
      <c r="AU69" s="92"/>
      <c r="AW69" s="92"/>
      <c r="AX69" s="92"/>
      <c r="AY69" s="92"/>
      <c r="AZ69" s="92"/>
      <c r="BA69" s="92"/>
      <c r="BC69" s="92"/>
      <c r="BD69" s="92"/>
      <c r="BE69" s="92"/>
      <c r="BF69" s="92"/>
      <c r="BG69" s="92"/>
      <c r="BI69" s="92"/>
      <c r="BJ69" s="92"/>
      <c r="BK69" s="92"/>
      <c r="BL69" s="92"/>
      <c r="BM69" s="92"/>
      <c r="BT69" s="83"/>
      <c r="CQ69" s="92"/>
      <c r="CR69" s="92"/>
      <c r="CS69" s="92"/>
      <c r="CT69" s="92"/>
      <c r="CW69"/>
      <c r="CX69"/>
      <c r="DA69" s="92"/>
      <c r="DB69" s="92"/>
      <c r="DC69" s="92"/>
      <c r="DD69" s="92"/>
    </row>
    <row r="70" spans="1:108" x14ac:dyDescent="0.2">
      <c r="A70" s="92" t="s">
        <v>1923</v>
      </c>
      <c r="B70" s="313">
        <f>'2021-FORM GAO-70a'!C97</f>
        <v>0</v>
      </c>
      <c r="C70" s="92">
        <v>26</v>
      </c>
      <c r="D70" s="92"/>
      <c r="E70" s="92">
        <v>4300</v>
      </c>
      <c r="F70" s="92"/>
      <c r="G70" s="92"/>
      <c r="H70" s="92"/>
      <c r="I70" s="92"/>
      <c r="J70" s="92"/>
      <c r="K70" s="92"/>
      <c r="M70" s="92" t="s">
        <v>1923</v>
      </c>
      <c r="N70" s="313">
        <f>ROUND(('2020-FORM GAO-70a'!C97),2)</f>
        <v>0</v>
      </c>
      <c r="O70" s="92">
        <v>27</v>
      </c>
      <c r="P70" s="92"/>
      <c r="Q70" s="92">
        <v>4300</v>
      </c>
      <c r="R70" s="92"/>
      <c r="S70" s="92"/>
      <c r="T70" s="92"/>
      <c r="U70" s="92"/>
      <c r="V70" s="92"/>
      <c r="W70" s="92"/>
      <c r="Y70" s="92"/>
      <c r="Z70" s="92"/>
      <c r="AA70" s="92"/>
      <c r="AB70" s="92"/>
      <c r="AC70" s="92"/>
      <c r="AE70" s="92"/>
      <c r="AF70" s="92"/>
      <c r="AG70" s="92"/>
      <c r="AH70" s="92"/>
      <c r="AI70" s="92"/>
      <c r="AK70" s="92"/>
      <c r="AL70" s="92"/>
      <c r="AM70" s="92"/>
      <c r="AN70" s="92"/>
      <c r="AO70" s="92"/>
      <c r="AQ70" s="92"/>
      <c r="AR70" s="92"/>
      <c r="AS70" s="92"/>
      <c r="AT70" s="92"/>
      <c r="AU70" s="92"/>
      <c r="AW70" s="92"/>
      <c r="AX70" s="92"/>
      <c r="AY70" s="92"/>
      <c r="AZ70" s="92"/>
      <c r="BA70" s="92"/>
      <c r="BC70" s="92"/>
      <c r="BD70" s="92"/>
      <c r="BE70" s="92"/>
      <c r="BF70" s="92"/>
      <c r="BG70" s="92"/>
      <c r="BI70" s="92"/>
      <c r="BJ70" s="92"/>
      <c r="BK70" s="92"/>
      <c r="BL70" s="92"/>
      <c r="BM70" s="92"/>
      <c r="BT70" s="83"/>
      <c r="CQ70" s="92"/>
      <c r="CR70" s="92"/>
      <c r="CS70" s="92"/>
      <c r="CT70" s="92"/>
      <c r="CW70"/>
      <c r="CX70"/>
      <c r="DA70" s="92"/>
      <c r="DB70" s="92"/>
      <c r="DC70" s="92"/>
      <c r="DD70" s="92"/>
    </row>
    <row r="71" spans="1:108" x14ac:dyDescent="0.2">
      <c r="A71" s="92" t="s">
        <v>1919</v>
      </c>
      <c r="B71" s="92">
        <f>ROUND((B70*C70),2)</f>
        <v>0</v>
      </c>
      <c r="C71" s="92"/>
      <c r="D71" s="92"/>
      <c r="E71" s="92"/>
      <c r="F71" s="92"/>
      <c r="G71" s="92"/>
      <c r="H71" s="92"/>
      <c r="I71" s="92"/>
      <c r="J71" s="92"/>
      <c r="K71" s="92"/>
      <c r="M71" s="92" t="s">
        <v>1919</v>
      </c>
      <c r="N71" s="92">
        <f>ROUND((N70*O70),2)</f>
        <v>0</v>
      </c>
      <c r="O71" s="92"/>
      <c r="P71" s="92"/>
      <c r="Q71" s="92"/>
      <c r="R71" s="92"/>
      <c r="S71" s="92"/>
      <c r="T71" s="92"/>
      <c r="U71" s="92"/>
      <c r="V71" s="92"/>
      <c r="W71" s="92"/>
      <c r="Y71" s="92"/>
      <c r="Z71" s="92"/>
      <c r="AA71" s="92"/>
      <c r="AB71" s="92"/>
      <c r="AC71" s="92"/>
      <c r="AE71" s="92"/>
      <c r="AF71" s="92"/>
      <c r="AG71" s="92"/>
      <c r="AH71" s="92"/>
      <c r="AI71" s="92"/>
      <c r="AK71" s="92"/>
      <c r="AL71" s="92"/>
      <c r="AM71" s="92"/>
      <c r="AN71" s="92"/>
      <c r="AO71" s="92"/>
      <c r="AQ71" s="92"/>
      <c r="AR71" s="92"/>
      <c r="AS71" s="92"/>
      <c r="AT71" s="92"/>
      <c r="AU71" s="92"/>
      <c r="AW71" s="92"/>
      <c r="AX71" s="92"/>
      <c r="AY71" s="92"/>
      <c r="AZ71" s="92"/>
      <c r="BA71" s="92"/>
      <c r="BC71" s="92"/>
      <c r="BD71" s="92"/>
      <c r="BE71" s="92"/>
      <c r="BF71" s="92"/>
      <c r="BG71" s="92"/>
      <c r="BI71" s="92"/>
      <c r="BJ71" s="92"/>
      <c r="BK71" s="92"/>
      <c r="BL71" s="92"/>
      <c r="BM71" s="92"/>
      <c r="BT71" s="83"/>
      <c r="CQ71" s="92"/>
      <c r="CR71" s="92"/>
      <c r="CS71" s="92"/>
      <c r="CT71" s="92"/>
      <c r="CW71"/>
      <c r="CX71"/>
      <c r="DA71" s="92"/>
      <c r="DB71" s="92"/>
      <c r="DC71" s="92"/>
      <c r="DD71" s="92"/>
    </row>
    <row r="72" spans="1:108"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0</v>
      </c>
      <c r="Q72" s="92"/>
      <c r="R72" s="92"/>
      <c r="S72" s="92"/>
      <c r="T72" s="92"/>
      <c r="U72" s="92"/>
      <c r="V72" s="92"/>
      <c r="W72" s="92"/>
      <c r="Y72" s="92"/>
      <c r="Z72" s="92"/>
      <c r="AA72" s="92"/>
      <c r="AB72" s="92"/>
      <c r="AC72" s="92"/>
      <c r="AE72" s="92"/>
      <c r="AF72" s="92"/>
      <c r="AG72" s="92"/>
      <c r="AH72" s="92"/>
      <c r="AI72" s="92"/>
      <c r="AK72" s="92"/>
      <c r="AL72" s="92"/>
      <c r="AM72" s="92"/>
      <c r="AN72" s="92"/>
      <c r="AO72" s="92"/>
      <c r="AQ72" s="92"/>
      <c r="AR72" s="92"/>
      <c r="AS72" s="92"/>
      <c r="AT72" s="92"/>
      <c r="AU72" s="92"/>
      <c r="AW72" s="92"/>
      <c r="AX72" s="92"/>
      <c r="AY72" s="92"/>
      <c r="AZ72" s="92"/>
      <c r="BA72" s="92"/>
      <c r="BC72" s="92"/>
      <c r="BD72" s="92"/>
      <c r="BE72" s="92"/>
      <c r="BF72" s="92"/>
      <c r="BG72" s="92"/>
      <c r="BI72" s="92"/>
      <c r="BJ72" s="92"/>
      <c r="BK72" s="92"/>
      <c r="BL72" s="92"/>
      <c r="BM72" s="92"/>
      <c r="BT72" s="83"/>
      <c r="CQ72" s="92"/>
      <c r="CR72" s="92"/>
      <c r="CS72" s="92"/>
      <c r="CT72" s="92"/>
      <c r="CW72"/>
      <c r="CX72"/>
      <c r="DA72" s="92"/>
      <c r="DB72" s="92"/>
      <c r="DC72" s="92"/>
      <c r="DD72" s="92"/>
    </row>
    <row r="73" spans="1:108" x14ac:dyDescent="0.2">
      <c r="A73" s="92" t="s">
        <v>1920</v>
      </c>
      <c r="B73" s="92"/>
      <c r="C73" s="92"/>
      <c r="D73" s="314">
        <f>'2021-FORM GAO-70a'!D10</f>
        <v>0</v>
      </c>
      <c r="E73" s="92"/>
      <c r="F73" s="92"/>
      <c r="G73" s="92"/>
      <c r="H73" s="92"/>
      <c r="I73" s="92"/>
      <c r="J73" s="92"/>
      <c r="K73" s="92"/>
      <c r="M73" s="92" t="s">
        <v>1920</v>
      </c>
      <c r="N73" s="92"/>
      <c r="O73" s="92"/>
      <c r="P73" s="314">
        <f>ROUND(('2020-FORM GAO-70a'!D10),2)</f>
        <v>0</v>
      </c>
      <c r="Q73" s="92"/>
      <c r="R73" s="92"/>
      <c r="S73" s="92"/>
      <c r="T73" s="92"/>
      <c r="U73" s="92"/>
      <c r="V73" s="92"/>
      <c r="W73" s="92"/>
      <c r="Y73" s="92"/>
      <c r="Z73" s="92"/>
      <c r="AA73" s="92"/>
      <c r="AB73" s="92"/>
      <c r="AC73" s="92"/>
      <c r="AE73" s="92"/>
      <c r="AF73" s="92"/>
      <c r="AG73" s="92"/>
      <c r="AH73" s="92"/>
      <c r="AI73" s="92"/>
      <c r="AK73" s="92"/>
      <c r="AL73" s="92"/>
      <c r="AM73" s="92"/>
      <c r="AN73" s="92"/>
      <c r="AO73" s="92"/>
      <c r="AQ73" s="92"/>
      <c r="AR73" s="92"/>
      <c r="AS73" s="92"/>
      <c r="AT73" s="92"/>
      <c r="AU73" s="92"/>
      <c r="AW73" s="92"/>
      <c r="AX73" s="92"/>
      <c r="AY73" s="92"/>
      <c r="AZ73" s="92"/>
      <c r="BA73" s="92"/>
      <c r="BC73" s="92"/>
      <c r="BD73" s="92"/>
      <c r="BE73" s="92"/>
      <c r="BF73" s="92"/>
      <c r="BG73" s="92"/>
      <c r="BI73" s="92"/>
      <c r="BJ73" s="92"/>
      <c r="BK73" s="92"/>
      <c r="BL73" s="92"/>
      <c r="BM73" s="92"/>
      <c r="BT73" s="83"/>
      <c r="CQ73" s="92"/>
      <c r="CR73" s="92"/>
      <c r="CS73" s="92"/>
      <c r="CT73" s="92"/>
      <c r="CW73"/>
      <c r="CX73"/>
      <c r="DA73" s="92"/>
      <c r="DB73" s="92"/>
      <c r="DC73" s="92"/>
      <c r="DD73" s="92"/>
    </row>
    <row r="74" spans="1:108" x14ac:dyDescent="0.2">
      <c r="A74" s="92" t="s">
        <v>1924</v>
      </c>
      <c r="B74" s="92"/>
      <c r="C74" s="92"/>
      <c r="D74" s="92">
        <f>SUM(D72:D73)</f>
        <v>0</v>
      </c>
      <c r="E74" s="92"/>
      <c r="F74" s="92"/>
      <c r="G74" s="92"/>
      <c r="H74" s="92"/>
      <c r="I74" s="92"/>
      <c r="J74" s="92"/>
      <c r="K74" s="92"/>
      <c r="M74" s="92" t="s">
        <v>1924</v>
      </c>
      <c r="N74" s="92"/>
      <c r="O74" s="92"/>
      <c r="P74" s="92">
        <f>SUM(P72:P73)</f>
        <v>0</v>
      </c>
      <c r="Q74" s="92"/>
      <c r="R74" s="92"/>
      <c r="S74" s="92"/>
      <c r="T74" s="92"/>
      <c r="U74" s="92"/>
      <c r="V74" s="92"/>
      <c r="W74" s="92"/>
      <c r="Y74" s="92"/>
      <c r="Z74" s="92"/>
      <c r="AA74" s="92"/>
      <c r="AB74" s="92"/>
      <c r="AC74" s="92"/>
      <c r="AE74" s="92"/>
      <c r="AF74" s="92"/>
      <c r="AG74" s="92"/>
      <c r="AH74" s="92"/>
      <c r="AI74" s="92"/>
      <c r="AK74" s="92"/>
      <c r="AL74" s="92"/>
      <c r="AM74" s="92"/>
      <c r="AN74" s="92"/>
      <c r="AO74" s="92"/>
      <c r="AQ74" s="92"/>
      <c r="AR74" s="92"/>
      <c r="AS74" s="92"/>
      <c r="AT74" s="92"/>
      <c r="AU74" s="92"/>
      <c r="AW74" s="92"/>
      <c r="AX74" s="92"/>
      <c r="AY74" s="92"/>
      <c r="AZ74" s="92"/>
      <c r="BA74" s="92"/>
      <c r="BC74" s="92"/>
      <c r="BD74" s="92"/>
      <c r="BE74" s="92"/>
      <c r="BF74" s="92"/>
      <c r="BG74" s="92"/>
      <c r="BI74" s="92"/>
      <c r="BJ74" s="92"/>
      <c r="BK74" s="92"/>
      <c r="BL74" s="92"/>
      <c r="BM74" s="92"/>
      <c r="BT74" s="83"/>
      <c r="CQ74" s="92"/>
      <c r="CR74" s="92"/>
      <c r="CS74" s="92"/>
      <c r="CT74" s="92"/>
      <c r="CW74"/>
      <c r="CX74"/>
      <c r="DA74" s="92"/>
      <c r="DB74" s="92"/>
      <c r="DC74" s="92"/>
      <c r="DD74" s="92"/>
    </row>
    <row r="75" spans="1:108" x14ac:dyDescent="0.2">
      <c r="A75" s="92" t="s">
        <v>1921</v>
      </c>
      <c r="B75" s="92"/>
      <c r="C75" s="92"/>
      <c r="D75" s="313">
        <f>'2021-FORM GAO-70a'!D11</f>
        <v>0</v>
      </c>
      <c r="E75" s="92"/>
      <c r="F75" s="92"/>
      <c r="G75" s="92"/>
      <c r="H75" s="92"/>
      <c r="I75" s="92"/>
      <c r="J75" s="92"/>
      <c r="K75" s="92"/>
      <c r="M75" s="92" t="s">
        <v>1921</v>
      </c>
      <c r="N75" s="92"/>
      <c r="O75" s="92"/>
      <c r="P75" s="313">
        <f>ROUND(('2020-FORM GAO-70a'!D11),2)</f>
        <v>0</v>
      </c>
      <c r="Q75" s="92"/>
      <c r="R75" s="92"/>
      <c r="S75" s="92"/>
      <c r="T75" s="92"/>
      <c r="U75" s="92"/>
      <c r="V75" s="92"/>
      <c r="W75" s="92"/>
      <c r="Y75" s="92"/>
      <c r="Z75" s="92"/>
      <c r="AA75" s="92"/>
      <c r="AB75" s="92"/>
      <c r="AC75" s="92"/>
      <c r="AE75" s="92"/>
      <c r="AF75" s="92"/>
      <c r="AG75" s="92"/>
      <c r="AH75" s="92"/>
      <c r="AI75" s="92"/>
      <c r="AK75" s="92"/>
      <c r="AL75" s="92"/>
      <c r="AM75" s="92"/>
      <c r="AN75" s="92"/>
      <c r="AO75" s="92"/>
      <c r="AQ75" s="92"/>
      <c r="AR75" s="92"/>
      <c r="AS75" s="92"/>
      <c r="AT75" s="92"/>
      <c r="AU75" s="92"/>
      <c r="AW75" s="92"/>
      <c r="AX75" s="92"/>
      <c r="AY75" s="92"/>
      <c r="AZ75" s="92"/>
      <c r="BA75" s="92"/>
      <c r="BC75" s="92"/>
      <c r="BD75" s="92"/>
      <c r="BE75" s="92"/>
      <c r="BF75" s="92"/>
      <c r="BG75" s="92"/>
      <c r="BI75" s="92"/>
      <c r="BJ75" s="92"/>
      <c r="BK75" s="92"/>
      <c r="BL75" s="92"/>
      <c r="BM75" s="92"/>
      <c r="BT75" s="83"/>
      <c r="CQ75" s="92"/>
      <c r="CR75" s="92"/>
      <c r="CS75" s="92"/>
      <c r="CT75" s="92"/>
      <c r="CW75"/>
      <c r="CX75"/>
      <c r="DA75" s="92"/>
      <c r="DB75" s="92"/>
      <c r="DC75" s="92"/>
      <c r="DD75" s="92"/>
    </row>
    <row r="76" spans="1:108" x14ac:dyDescent="0.2">
      <c r="A76" s="92" t="s">
        <v>1922</v>
      </c>
      <c r="B76" s="92"/>
      <c r="C76" s="92"/>
      <c r="D76" s="92">
        <f>ROUND((IF($B$64="Y",0,IF($B$63="M",$C$63,$D$63))),2)</f>
        <v>8600</v>
      </c>
      <c r="E76" s="92"/>
      <c r="F76" s="92"/>
      <c r="G76" s="92"/>
      <c r="H76" s="92"/>
      <c r="I76" s="92"/>
      <c r="J76" s="92"/>
      <c r="K76" s="92"/>
      <c r="M76" s="92" t="s">
        <v>1922</v>
      </c>
      <c r="N76" s="92"/>
      <c r="O76" s="92"/>
      <c r="P76" s="92">
        <f>ROUND((IF($N$64="Y",0,IF($N$63="M",$O$63,$P$63))),2)</f>
        <v>8600</v>
      </c>
      <c r="Q76" s="92"/>
      <c r="R76" s="92"/>
      <c r="S76" s="92"/>
      <c r="T76" s="92"/>
      <c r="U76" s="92"/>
      <c r="V76" s="92"/>
      <c r="W76" s="92"/>
      <c r="Y76" s="92"/>
      <c r="Z76" s="92"/>
      <c r="AA76" s="92"/>
      <c r="AB76" s="92"/>
      <c r="AC76" s="92"/>
      <c r="AE76" s="92"/>
      <c r="AF76" s="92"/>
      <c r="AG76" s="92"/>
      <c r="AH76" s="92"/>
      <c r="AI76" s="92"/>
      <c r="AK76" s="92"/>
      <c r="AL76" s="92"/>
      <c r="AM76" s="92"/>
      <c r="AN76" s="92"/>
      <c r="AO76" s="92"/>
      <c r="AQ76" s="92"/>
      <c r="AR76" s="92"/>
      <c r="AS76" s="92"/>
      <c r="AT76" s="92"/>
      <c r="AU76" s="92"/>
      <c r="AW76" s="92"/>
      <c r="AX76" s="92"/>
      <c r="AY76" s="92"/>
      <c r="AZ76" s="92"/>
      <c r="BA76" s="92"/>
      <c r="BC76" s="92"/>
      <c r="BD76" s="92"/>
      <c r="BE76" s="92"/>
      <c r="BF76" s="92"/>
      <c r="BG76" s="92"/>
      <c r="BI76" s="92"/>
      <c r="BJ76" s="92"/>
      <c r="BK76" s="92"/>
      <c r="BL76" s="92"/>
      <c r="BM76" s="92"/>
      <c r="BT76" s="83"/>
      <c r="CQ76" s="92"/>
      <c r="CR76" s="92"/>
      <c r="CS76" s="92"/>
      <c r="CT76" s="92"/>
      <c r="CW76"/>
      <c r="CX76"/>
      <c r="DA76" s="92"/>
      <c r="DB76" s="92"/>
      <c r="DC76" s="92"/>
      <c r="DD76" s="92"/>
    </row>
    <row r="77" spans="1:108" x14ac:dyDescent="0.2">
      <c r="A77" s="92" t="s">
        <v>1928</v>
      </c>
      <c r="B77" s="92"/>
      <c r="C77" s="92"/>
      <c r="D77" s="92">
        <f>ROUND((D75+D76),2)</f>
        <v>8600</v>
      </c>
      <c r="E77" s="92"/>
      <c r="F77" s="92"/>
      <c r="G77" s="92"/>
      <c r="H77" s="92"/>
      <c r="I77" s="92"/>
      <c r="J77" s="92"/>
      <c r="K77" s="92"/>
      <c r="M77" s="92" t="s">
        <v>1928</v>
      </c>
      <c r="N77" s="92"/>
      <c r="O77" s="92"/>
      <c r="P77" s="92">
        <f>ROUND((P75+P76),2)</f>
        <v>8600</v>
      </c>
      <c r="Q77" s="92"/>
      <c r="R77" s="92"/>
      <c r="S77" s="92"/>
      <c r="T77" s="92"/>
      <c r="U77" s="92"/>
      <c r="V77" s="92"/>
      <c r="W77" s="92"/>
      <c r="Y77" s="92"/>
      <c r="Z77" s="92"/>
      <c r="AA77" s="92"/>
      <c r="AB77" s="92"/>
      <c r="AC77" s="92"/>
      <c r="AE77" s="92"/>
      <c r="AF77" s="92"/>
      <c r="AG77" s="92"/>
      <c r="AH77" s="92"/>
      <c r="AI77" s="92"/>
      <c r="AK77" s="92"/>
      <c r="AL77" s="92"/>
      <c r="AM77" s="92"/>
      <c r="AN77" s="92"/>
      <c r="AO77" s="92"/>
      <c r="AQ77" s="92"/>
      <c r="AR77" s="92"/>
      <c r="AS77" s="92"/>
      <c r="AT77" s="92"/>
      <c r="AU77" s="92"/>
      <c r="AW77" s="92"/>
      <c r="AX77" s="92"/>
      <c r="AY77" s="92"/>
      <c r="AZ77" s="92"/>
      <c r="BA77" s="92"/>
      <c r="BC77" s="92"/>
      <c r="BD77" s="92"/>
      <c r="BE77" s="92"/>
      <c r="BF77" s="92"/>
      <c r="BG77" s="92"/>
      <c r="BI77" s="92"/>
      <c r="BJ77" s="92"/>
      <c r="BK77" s="92"/>
      <c r="BL77" s="92"/>
      <c r="BM77" s="92"/>
      <c r="BT77" s="83"/>
      <c r="CQ77" s="92"/>
      <c r="CR77" s="92"/>
      <c r="CS77" s="92"/>
      <c r="CT77" s="92"/>
      <c r="CW77"/>
      <c r="CX77"/>
      <c r="DA77" s="92"/>
      <c r="DB77" s="92"/>
      <c r="DC77" s="92"/>
      <c r="DD77" s="92"/>
    </row>
    <row r="78" spans="1:108" x14ac:dyDescent="0.2">
      <c r="A78" s="302" t="s">
        <v>1929</v>
      </c>
      <c r="B78" s="92"/>
      <c r="C78" s="92"/>
      <c r="D78" s="92">
        <f>ROUND((D74-D77),2)</f>
        <v>-8600</v>
      </c>
      <c r="E78" s="92"/>
      <c r="F78" s="92"/>
      <c r="G78" s="92"/>
      <c r="H78" s="92"/>
      <c r="I78" s="92"/>
      <c r="J78" s="92"/>
      <c r="K78" s="92"/>
      <c r="M78" s="302" t="s">
        <v>1929</v>
      </c>
      <c r="N78" s="92"/>
      <c r="O78" s="92"/>
      <c r="P78" s="92">
        <f>ROUND((P74-P77),2)</f>
        <v>-8600</v>
      </c>
      <c r="Q78" s="92"/>
      <c r="R78" s="92"/>
      <c r="S78" s="92"/>
      <c r="T78" s="92"/>
      <c r="U78" s="92"/>
      <c r="V78" s="92"/>
      <c r="W78" s="92"/>
      <c r="Y78" s="92"/>
      <c r="Z78" s="92"/>
      <c r="AA78" s="92"/>
      <c r="AB78" s="92"/>
      <c r="AC78" s="92"/>
      <c r="AE78" s="92"/>
      <c r="AF78" s="92"/>
      <c r="AG78" s="92"/>
      <c r="AH78" s="92"/>
      <c r="AI78" s="92"/>
      <c r="AK78" s="92"/>
      <c r="AL78" s="92"/>
      <c r="AM78" s="92"/>
      <c r="AN78" s="92"/>
      <c r="AO78" s="92"/>
      <c r="AQ78" s="92"/>
      <c r="AR78" s="92"/>
      <c r="AS78" s="92"/>
      <c r="AT78" s="92"/>
      <c r="AU78" s="92"/>
      <c r="AW78" s="92"/>
      <c r="AX78" s="92"/>
      <c r="AY78" s="92"/>
      <c r="AZ78" s="92"/>
      <c r="BA78" s="92"/>
      <c r="BC78" s="92"/>
      <c r="BD78" s="92"/>
      <c r="BE78" s="92"/>
      <c r="BF78" s="92"/>
      <c r="BG78" s="92"/>
      <c r="BI78" s="92"/>
      <c r="BJ78" s="92"/>
      <c r="BK78" s="92"/>
      <c r="BL78" s="92"/>
      <c r="BM78" s="92"/>
      <c r="BT78" s="83"/>
      <c r="CQ78" s="92"/>
      <c r="CR78" s="92"/>
      <c r="CS78" s="92"/>
      <c r="CT78" s="92"/>
      <c r="CW78"/>
      <c r="CX78"/>
      <c r="DA78" s="92"/>
      <c r="DB78" s="92"/>
      <c r="DC78" s="92"/>
      <c r="DD78" s="92"/>
    </row>
    <row r="79" spans="1:108"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c r="Z79" s="92"/>
      <c r="AA79" s="92"/>
      <c r="AB79" s="92"/>
      <c r="AC79" s="92"/>
      <c r="AE79" s="92"/>
      <c r="AF79" s="92"/>
      <c r="AG79" s="92"/>
      <c r="AH79" s="92"/>
      <c r="AI79" s="92"/>
      <c r="AK79" s="92"/>
      <c r="AL79" s="92"/>
      <c r="AM79" s="92"/>
      <c r="AN79" s="92"/>
      <c r="AO79" s="92"/>
      <c r="AQ79" s="92"/>
      <c r="AR79" s="92"/>
      <c r="AS79" s="92"/>
      <c r="AT79" s="92"/>
      <c r="AU79" s="92"/>
      <c r="AW79" s="92"/>
      <c r="AX79" s="92"/>
      <c r="AY79" s="92"/>
      <c r="AZ79" s="92"/>
      <c r="BA79" s="92"/>
      <c r="BC79" s="92"/>
      <c r="BD79" s="92"/>
      <c r="BE79" s="92"/>
      <c r="BF79" s="92"/>
      <c r="BG79" s="92"/>
      <c r="BI79" s="92"/>
      <c r="BJ79" s="92"/>
      <c r="BK79" s="92"/>
      <c r="BL79" s="92"/>
      <c r="BM79" s="92"/>
      <c r="BT79" s="83"/>
      <c r="CQ79" s="92"/>
      <c r="CR79" s="92"/>
      <c r="CS79" s="92"/>
      <c r="CT79" s="92"/>
      <c r="CW79"/>
      <c r="CX79"/>
      <c r="DA79" s="92"/>
      <c r="DB79" s="92"/>
      <c r="DC79" s="92"/>
      <c r="DD79" s="92"/>
    </row>
    <row r="80" spans="1:108" x14ac:dyDescent="0.2">
      <c r="A80" s="303" t="s">
        <v>1931</v>
      </c>
      <c r="B80" s="92"/>
      <c r="C80" s="92"/>
      <c r="D80" s="92">
        <f>ROUND((D72-D79),2)</f>
        <v>0</v>
      </c>
      <c r="E80" s="92"/>
      <c r="F80" s="92"/>
      <c r="G80" s="92"/>
      <c r="H80" s="92"/>
      <c r="I80" s="92"/>
      <c r="J80" s="92"/>
      <c r="K80" s="92"/>
      <c r="M80" s="303" t="s">
        <v>1931</v>
      </c>
      <c r="N80" s="92"/>
      <c r="O80" s="92"/>
      <c r="P80" s="92">
        <f>ROUND((P72-P79),2)</f>
        <v>0</v>
      </c>
      <c r="Q80" s="92"/>
      <c r="R80" s="92"/>
      <c r="S80" s="92"/>
      <c r="T80" s="92"/>
      <c r="U80" s="92"/>
      <c r="V80" s="92"/>
      <c r="W80" s="92"/>
      <c r="Y80" s="92"/>
      <c r="Z80" s="92"/>
      <c r="AA80" s="92"/>
      <c r="AB80" s="92"/>
      <c r="AC80" s="92"/>
      <c r="AE80" s="92"/>
      <c r="AF80" s="92"/>
      <c r="AG80" s="92"/>
      <c r="AH80" s="92"/>
      <c r="AI80" s="92"/>
      <c r="AK80" s="92"/>
      <c r="AL80" s="92"/>
      <c r="AM80" s="92"/>
      <c r="AN80" s="92"/>
      <c r="AO80" s="92"/>
      <c r="AQ80" s="92"/>
      <c r="AR80" s="92"/>
      <c r="AS80" s="92"/>
      <c r="AT80" s="92"/>
      <c r="AU80" s="92"/>
      <c r="AW80" s="92"/>
      <c r="AX80" s="92"/>
      <c r="AY80" s="92"/>
      <c r="AZ80" s="92"/>
      <c r="BA80" s="92"/>
      <c r="BC80" s="92"/>
      <c r="BD80" s="92"/>
      <c r="BE80" s="92"/>
      <c r="BF80" s="92"/>
      <c r="BG80" s="92"/>
      <c r="BI80" s="92"/>
      <c r="BJ80" s="92"/>
      <c r="BK80" s="92"/>
      <c r="BL80" s="92"/>
      <c r="BM80" s="92"/>
      <c r="BT80" s="83"/>
      <c r="CQ80" s="92"/>
      <c r="CR80" s="92"/>
      <c r="CS80" s="92"/>
      <c r="CT80" s="92"/>
      <c r="CW80"/>
      <c r="CX80"/>
      <c r="DA80" s="92"/>
      <c r="DB80" s="92"/>
      <c r="DC80" s="92"/>
      <c r="DD80" s="92"/>
    </row>
    <row r="81" spans="1:108"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92"/>
      <c r="Z81" s="92"/>
      <c r="AA81" s="92"/>
      <c r="AB81" s="92"/>
      <c r="AC81" s="92"/>
      <c r="AE81" s="92"/>
      <c r="AF81" s="92"/>
      <c r="AG81" s="92"/>
      <c r="AH81" s="92"/>
      <c r="AI81" s="92"/>
      <c r="AK81" s="92"/>
      <c r="AL81" s="92"/>
      <c r="AM81" s="92"/>
      <c r="AN81" s="92"/>
      <c r="AO81" s="92"/>
      <c r="AQ81" s="92"/>
      <c r="AR81" s="92"/>
      <c r="AS81" s="92"/>
      <c r="AT81" s="92"/>
      <c r="AU81" s="92"/>
      <c r="AW81" s="92"/>
      <c r="AX81" s="92"/>
      <c r="AY81" s="92"/>
      <c r="AZ81" s="92"/>
      <c r="BA81" s="92"/>
      <c r="BC81" s="92"/>
      <c r="BD81" s="92"/>
      <c r="BE81" s="92"/>
      <c r="BF81" s="92"/>
      <c r="BG81" s="92"/>
      <c r="BI81" s="92"/>
      <c r="BJ81" s="92"/>
      <c r="BK81" s="92"/>
      <c r="BL81" s="92"/>
      <c r="BM81" s="92"/>
      <c r="BT81" s="83"/>
      <c r="CQ81" s="92"/>
      <c r="CR81" s="92"/>
      <c r="CS81" s="92"/>
      <c r="CT81" s="92"/>
      <c r="CW81"/>
      <c r="CX81"/>
      <c r="DA81" s="92"/>
      <c r="DB81" s="92"/>
      <c r="DC81" s="92"/>
      <c r="DD81" s="92"/>
    </row>
    <row r="82" spans="1:108" x14ac:dyDescent="0.2">
      <c r="A82" s="307" t="s">
        <v>1936</v>
      </c>
      <c r="B82" s="92"/>
      <c r="C82" s="92"/>
      <c r="D82" s="92">
        <f>D78</f>
        <v>-8600</v>
      </c>
      <c r="E82" s="92"/>
      <c r="F82" s="92"/>
      <c r="G82" s="92"/>
      <c r="H82" s="92"/>
      <c r="I82" s="92"/>
      <c r="J82" s="92"/>
      <c r="K82" s="92"/>
      <c r="M82" s="307" t="s">
        <v>1936</v>
      </c>
      <c r="N82" s="92"/>
      <c r="O82" s="92"/>
      <c r="P82" s="92">
        <f>P78</f>
        <v>-8600</v>
      </c>
      <c r="Q82" s="92"/>
      <c r="R82" s="92"/>
      <c r="S82" s="92"/>
      <c r="T82" s="92"/>
      <c r="U82" s="92"/>
      <c r="V82" s="92"/>
      <c r="W82" s="92"/>
      <c r="Y82" s="92"/>
      <c r="Z82" s="92"/>
      <c r="AA82" s="92"/>
      <c r="AB82" s="92"/>
      <c r="AC82" s="92"/>
      <c r="AE82" s="92"/>
      <c r="AF82" s="92"/>
      <c r="AG82" s="92"/>
      <c r="AH82" s="92"/>
      <c r="AI82" s="92"/>
      <c r="AK82" s="92"/>
      <c r="AL82" s="92"/>
      <c r="AM82" s="92"/>
      <c r="AN82" s="92"/>
      <c r="AO82" s="92"/>
      <c r="AQ82" s="92"/>
      <c r="AR82" s="92"/>
      <c r="AS82" s="92"/>
      <c r="AT82" s="92"/>
      <c r="AU82" s="92"/>
      <c r="AW82" s="92"/>
      <c r="AX82" s="92"/>
      <c r="AY82" s="92"/>
      <c r="AZ82" s="92"/>
      <c r="BA82" s="92"/>
      <c r="BC82" s="92"/>
      <c r="BD82" s="92"/>
      <c r="BE82" s="92"/>
      <c r="BF82" s="92"/>
      <c r="BG82" s="92"/>
      <c r="BI82" s="92"/>
      <c r="BJ82" s="92"/>
      <c r="BK82" s="92"/>
      <c r="BL82" s="92"/>
      <c r="BM82" s="92"/>
      <c r="BT82" s="83"/>
      <c r="CQ82" s="92"/>
      <c r="CR82" s="92"/>
      <c r="CS82" s="92"/>
      <c r="CT82" s="92"/>
      <c r="CW82"/>
      <c r="CX82"/>
      <c r="DA82" s="92"/>
      <c r="DB82" s="92"/>
      <c r="DC82" s="92"/>
      <c r="DD82" s="92"/>
    </row>
    <row r="83" spans="1:108" x14ac:dyDescent="0.2">
      <c r="A83" s="307" t="s">
        <v>1937</v>
      </c>
      <c r="B83" s="92"/>
      <c r="C83" s="92"/>
      <c r="D83" s="92">
        <f>ROUND((IF(D78&lt;0,0,IF($B$63="S",VLOOKUP($D$78,$A$7:$E$14,5,TRUE),0))),2)</f>
        <v>0</v>
      </c>
      <c r="E83" s="92"/>
      <c r="F83" s="92"/>
      <c r="G83" s="92"/>
      <c r="H83" s="92"/>
      <c r="I83" s="92"/>
      <c r="J83" s="92"/>
      <c r="K83" s="92"/>
      <c r="M83" s="307" t="s">
        <v>1937</v>
      </c>
      <c r="N83" s="92"/>
      <c r="O83" s="92"/>
      <c r="P83" s="92">
        <f>ROUND((IF(P78&lt;0,0,IF($N$63="S",VLOOKUP($P$78,$M$7:$Q$14,5,TRUE),0))),2)</f>
        <v>0</v>
      </c>
      <c r="Q83" s="92"/>
      <c r="R83" s="92"/>
      <c r="S83" s="92"/>
      <c r="T83" s="92"/>
      <c r="U83" s="92"/>
      <c r="V83" s="92"/>
      <c r="W83" s="92"/>
      <c r="Y83" s="92"/>
      <c r="Z83" s="92"/>
      <c r="AA83" s="92"/>
      <c r="AB83" s="92"/>
      <c r="AC83" s="92"/>
      <c r="AE83" s="92"/>
      <c r="AF83" s="92"/>
      <c r="AG83" s="92"/>
      <c r="AH83" s="92"/>
      <c r="AI83" s="92"/>
      <c r="AK83" s="92"/>
      <c r="AL83" s="92"/>
      <c r="AM83" s="92"/>
      <c r="AN83" s="92"/>
      <c r="AO83" s="92"/>
      <c r="AQ83" s="92"/>
      <c r="AR83" s="92"/>
      <c r="AS83" s="92"/>
      <c r="AT83" s="92"/>
      <c r="AU83" s="92"/>
      <c r="AW83" s="92"/>
      <c r="AX83" s="92"/>
      <c r="AY83" s="92"/>
      <c r="AZ83" s="92"/>
      <c r="BA83" s="92"/>
      <c r="BC83" s="92"/>
      <c r="BD83" s="92"/>
      <c r="BE83" s="92"/>
      <c r="BF83" s="92"/>
      <c r="BG83" s="92"/>
      <c r="BI83" s="92"/>
      <c r="BJ83" s="92"/>
      <c r="BK83" s="92"/>
      <c r="BL83" s="92"/>
      <c r="BM83" s="92"/>
      <c r="BT83" s="83"/>
      <c r="CQ83" s="92"/>
      <c r="CR83" s="92"/>
      <c r="CS83" s="92"/>
      <c r="CT83" s="92"/>
      <c r="CW83"/>
      <c r="CX83"/>
      <c r="DA83" s="92"/>
      <c r="DB83" s="92"/>
      <c r="DC83" s="92"/>
      <c r="DD83" s="92"/>
    </row>
    <row r="84" spans="1:108" x14ac:dyDescent="0.2">
      <c r="A84" s="307" t="s">
        <v>1938</v>
      </c>
      <c r="B84" s="92"/>
      <c r="C84" s="92"/>
      <c r="D84" s="92">
        <f>ROUND((IF($D$78&lt;0,0,IF($B$63="M",VLOOKUP($D$78,$A$21:$E$28,5,TRUE),0))),2)</f>
        <v>0</v>
      </c>
      <c r="E84" s="92"/>
      <c r="F84" s="92"/>
      <c r="G84" s="92"/>
      <c r="H84" s="92"/>
      <c r="I84" s="92"/>
      <c r="J84" s="92"/>
      <c r="K84" s="92"/>
      <c r="M84" s="307" t="s">
        <v>1938</v>
      </c>
      <c r="N84" s="92"/>
      <c r="O84" s="92"/>
      <c r="P84" s="92">
        <f>ROUND((IF($P$78&lt;0,0,IF($N$63="M",VLOOKUP($P$78,$M$21:$Q$28,5,TRUE),0))),2)</f>
        <v>0</v>
      </c>
      <c r="Q84" s="92"/>
      <c r="R84" s="92"/>
      <c r="S84" s="92"/>
      <c r="T84" s="92"/>
      <c r="U84" s="92"/>
      <c r="V84" s="92"/>
      <c r="W84" s="92"/>
      <c r="Y84" s="92"/>
      <c r="Z84" s="92"/>
      <c r="AA84" s="92"/>
      <c r="AB84" s="92"/>
      <c r="AC84" s="92"/>
      <c r="AE84" s="92"/>
      <c r="AF84" s="92"/>
      <c r="AG84" s="92"/>
      <c r="AH84" s="92"/>
      <c r="AI84" s="92"/>
      <c r="AK84" s="92"/>
      <c r="AL84" s="92"/>
      <c r="AM84" s="92"/>
      <c r="AN84" s="92"/>
      <c r="AO84" s="92"/>
      <c r="AQ84" s="92"/>
      <c r="AR84" s="92"/>
      <c r="AS84" s="92"/>
      <c r="AT84" s="92"/>
      <c r="AU84" s="92"/>
      <c r="AW84" s="92"/>
      <c r="AX84" s="92"/>
      <c r="AY84" s="92"/>
      <c r="AZ84" s="92"/>
      <c r="BA84" s="92"/>
      <c r="BC84" s="92"/>
      <c r="BD84" s="92"/>
      <c r="BE84" s="92"/>
      <c r="BF84" s="92"/>
      <c r="BG84" s="92"/>
      <c r="BI84" s="92"/>
      <c r="BJ84" s="92"/>
      <c r="BK84" s="92"/>
      <c r="BL84" s="92"/>
      <c r="BM84" s="92"/>
      <c r="BT84" s="83"/>
      <c r="CQ84" s="92"/>
      <c r="CR84" s="92"/>
      <c r="CS84" s="92"/>
      <c r="CT84" s="92"/>
      <c r="CW84"/>
      <c r="CX84"/>
      <c r="DA84" s="92"/>
      <c r="DB84" s="92"/>
      <c r="DC84" s="92"/>
      <c r="DD84" s="92"/>
    </row>
    <row r="85" spans="1:108" x14ac:dyDescent="0.2">
      <c r="A85" s="307" t="s">
        <v>1935</v>
      </c>
      <c r="B85" s="92"/>
      <c r="C85" s="92"/>
      <c r="D85" s="92">
        <f>ROUND((IF($D$78&lt;0,0,IF($B$63="H",VLOOKUP($D$78,$A$35:$E$42,5,TRUE),0))),2)</f>
        <v>0</v>
      </c>
      <c r="E85" s="92"/>
      <c r="F85" s="92"/>
      <c r="G85" s="92"/>
      <c r="H85" s="92"/>
      <c r="I85" s="92"/>
      <c r="J85" s="92"/>
      <c r="K85" s="92"/>
      <c r="M85" s="307" t="s">
        <v>1935</v>
      </c>
      <c r="N85" s="92"/>
      <c r="O85" s="92"/>
      <c r="P85" s="92">
        <f>ROUND((IF($P$78&lt;0,0,IF($N$63="H",VLOOKUP($P$78,$M$35:$Q$42,5,TRUE),0))),2)</f>
        <v>0</v>
      </c>
      <c r="Q85" s="92"/>
      <c r="R85" s="92"/>
      <c r="S85" s="92"/>
      <c r="T85" s="92"/>
      <c r="U85" s="92"/>
      <c r="V85" s="92"/>
      <c r="W85" s="92"/>
      <c r="Y85" s="92"/>
      <c r="Z85" s="92"/>
      <c r="AA85" s="92"/>
      <c r="AB85" s="92"/>
      <c r="AC85" s="92"/>
      <c r="AE85" s="92"/>
      <c r="AF85" s="92"/>
      <c r="AG85" s="92"/>
      <c r="AH85" s="92"/>
      <c r="AI85" s="92"/>
      <c r="AK85" s="92"/>
      <c r="AL85" s="92"/>
      <c r="AM85" s="92"/>
      <c r="AN85" s="92"/>
      <c r="AO85" s="92"/>
      <c r="AQ85" s="92"/>
      <c r="AR85" s="92"/>
      <c r="AS85" s="92"/>
      <c r="AT85" s="92"/>
      <c r="AU85" s="92"/>
      <c r="AW85" s="92"/>
      <c r="AX85" s="92"/>
      <c r="AY85" s="92"/>
      <c r="AZ85" s="92"/>
      <c r="BA85" s="92"/>
      <c r="BC85" s="92"/>
      <c r="BD85" s="92"/>
      <c r="BE85" s="92"/>
      <c r="BF85" s="92"/>
      <c r="BG85" s="92"/>
      <c r="BI85" s="92"/>
      <c r="BJ85" s="92"/>
      <c r="BK85" s="92"/>
      <c r="BL85" s="92"/>
      <c r="BM85" s="92"/>
      <c r="BT85" s="83"/>
      <c r="CQ85" s="92"/>
      <c r="CR85" s="92"/>
      <c r="CS85" s="92"/>
      <c r="CT85" s="92"/>
      <c r="CW85"/>
      <c r="CX85"/>
      <c r="DA85" s="92"/>
      <c r="DB85" s="92"/>
      <c r="DC85" s="92"/>
      <c r="DD85" s="92"/>
    </row>
    <row r="86" spans="1:108" x14ac:dyDescent="0.2">
      <c r="A86" s="312" t="s">
        <v>1945</v>
      </c>
      <c r="B86" s="92"/>
      <c r="C86" s="92"/>
      <c r="D86" s="92">
        <f>ROUND((SUM(D83:D85)),2)</f>
        <v>0</v>
      </c>
      <c r="E86" s="92"/>
      <c r="F86" s="92"/>
      <c r="G86" s="92"/>
      <c r="H86" s="92"/>
      <c r="I86" s="92"/>
      <c r="J86" s="92"/>
      <c r="K86" s="92"/>
      <c r="M86" s="312" t="s">
        <v>1945</v>
      </c>
      <c r="N86" s="92"/>
      <c r="O86" s="92"/>
      <c r="P86" s="92">
        <f>ROUND((SUM(P83:P85)),2)</f>
        <v>0</v>
      </c>
      <c r="Q86" s="92"/>
      <c r="R86" s="92"/>
      <c r="S86" s="92"/>
      <c r="T86" s="92"/>
      <c r="U86" s="92"/>
      <c r="V86" s="92"/>
      <c r="W86" s="92"/>
      <c r="Y86" s="92"/>
      <c r="Z86" s="92"/>
      <c r="AA86" s="92"/>
      <c r="AB86" s="92"/>
      <c r="AC86" s="92"/>
      <c r="AE86" s="92"/>
      <c r="AF86" s="92"/>
      <c r="AG86" s="92"/>
      <c r="AH86" s="92"/>
      <c r="AI86" s="92"/>
      <c r="AK86" s="92"/>
      <c r="AL86" s="92"/>
      <c r="AM86" s="92"/>
      <c r="AN86" s="92"/>
      <c r="AO86" s="92"/>
      <c r="AQ86" s="92"/>
      <c r="AR86" s="92"/>
      <c r="AS86" s="92"/>
      <c r="AT86" s="92"/>
      <c r="AU86" s="92"/>
      <c r="AW86" s="92"/>
      <c r="AX86" s="92"/>
      <c r="AY86" s="92"/>
      <c r="AZ86" s="92"/>
      <c r="BA86" s="92"/>
      <c r="BC86" s="92"/>
      <c r="BD86" s="92"/>
      <c r="BE86" s="92"/>
      <c r="BF86" s="92"/>
      <c r="BG86" s="92"/>
      <c r="BI86" s="92"/>
      <c r="BJ86" s="92"/>
      <c r="BK86" s="92"/>
      <c r="BL86" s="92"/>
      <c r="BM86" s="92"/>
      <c r="BT86" s="83"/>
      <c r="CQ86" s="92"/>
      <c r="CR86" s="92"/>
      <c r="CS86" s="92"/>
      <c r="CT86" s="92"/>
      <c r="CW86"/>
      <c r="CX86"/>
      <c r="DA86" s="92"/>
      <c r="DB86" s="92"/>
      <c r="DC86" s="92"/>
      <c r="DD86" s="92"/>
    </row>
    <row r="87" spans="1:108" x14ac:dyDescent="0.2">
      <c r="A87" s="92" t="s">
        <v>1940</v>
      </c>
      <c r="B87" s="92"/>
      <c r="C87" s="92"/>
      <c r="D87" s="92">
        <f>ROUND((IF($D$78&lt;0,0,IF($B$63="S",VLOOKUP($D$78,$A$7:$E$14,4,TRUE),0))),2)</f>
        <v>0</v>
      </c>
      <c r="E87" s="92"/>
      <c r="F87" s="92"/>
      <c r="G87" s="92"/>
      <c r="H87" s="92"/>
      <c r="I87" s="92"/>
      <c r="J87" s="92"/>
      <c r="K87" s="92"/>
      <c r="M87" s="92" t="s">
        <v>1940</v>
      </c>
      <c r="N87" s="92"/>
      <c r="O87" s="92"/>
      <c r="P87" s="92">
        <f>ROUND((IF($P$78&lt;0,0,IF($N$63="S",VLOOKUP($P$78,$M$7:$Q$14,4,TRUE),0))),2)</f>
        <v>0</v>
      </c>
      <c r="Q87" s="92"/>
      <c r="R87" s="92"/>
      <c r="S87" s="92"/>
      <c r="T87" s="92"/>
      <c r="U87" s="92"/>
      <c r="V87" s="92"/>
      <c r="W87" s="92"/>
      <c r="Y87" s="92"/>
      <c r="Z87" s="92"/>
      <c r="AA87" s="92"/>
      <c r="AB87" s="92"/>
      <c r="AC87" s="92"/>
      <c r="AE87" s="92"/>
      <c r="AF87" s="92"/>
      <c r="AG87" s="92"/>
      <c r="AH87" s="92"/>
      <c r="AI87" s="92"/>
      <c r="AK87" s="92"/>
      <c r="AL87" s="92"/>
      <c r="AM87" s="92"/>
      <c r="AN87" s="92"/>
      <c r="AO87" s="92"/>
      <c r="AQ87" s="92"/>
      <c r="AR87" s="92"/>
      <c r="AS87" s="92"/>
      <c r="AT87" s="92"/>
      <c r="AU87" s="92"/>
      <c r="AW87" s="92"/>
      <c r="AX87" s="92"/>
      <c r="AY87" s="92"/>
      <c r="AZ87" s="92"/>
      <c r="BA87" s="92"/>
      <c r="BC87" s="92"/>
      <c r="BD87" s="92"/>
      <c r="BE87" s="92"/>
      <c r="BF87" s="92"/>
      <c r="BG87" s="92"/>
      <c r="BI87" s="92"/>
      <c r="BJ87" s="92"/>
      <c r="BK87" s="92"/>
      <c r="BL87" s="92"/>
      <c r="BM87" s="92"/>
      <c r="BT87" s="83"/>
      <c r="CQ87" s="92"/>
      <c r="CR87" s="92"/>
      <c r="CS87" s="92"/>
      <c r="CT87" s="92"/>
      <c r="CW87"/>
      <c r="CX87"/>
      <c r="DA87" s="92"/>
      <c r="DB87" s="92"/>
      <c r="DC87" s="92"/>
      <c r="DD87" s="92"/>
    </row>
    <row r="88" spans="1:108" x14ac:dyDescent="0.2">
      <c r="A88" s="92" t="s">
        <v>1939</v>
      </c>
      <c r="B88" s="92"/>
      <c r="C88" s="92"/>
      <c r="D88" s="92">
        <f>ROUND((IF($D$78&lt;0,0,IF($B$63="M",VLOOKUP($D$78,$A$21:$E$28,4,TRUE),0))),2)</f>
        <v>0</v>
      </c>
      <c r="E88" s="92"/>
      <c r="F88" s="92"/>
      <c r="G88" s="92"/>
      <c r="H88" s="92"/>
      <c r="I88" s="92"/>
      <c r="J88" s="92"/>
      <c r="K88" s="92"/>
      <c r="M88" s="92" t="s">
        <v>1939</v>
      </c>
      <c r="N88" s="92"/>
      <c r="O88" s="92"/>
      <c r="P88" s="92">
        <f>ROUND((IF($P$78&lt;0,0,IF($N$63="M",VLOOKUP($P$78,$M$21:$Q$28,4,TRUE),0))),2)</f>
        <v>0</v>
      </c>
      <c r="Q88" s="92"/>
      <c r="R88" s="92"/>
      <c r="S88" s="92"/>
      <c r="T88" s="92"/>
      <c r="U88" s="92"/>
      <c r="V88" s="92"/>
      <c r="W88" s="92"/>
      <c r="Y88" s="92"/>
      <c r="Z88" s="92"/>
      <c r="AA88" s="92"/>
      <c r="AB88" s="92"/>
      <c r="AC88" s="92"/>
      <c r="AE88" s="92"/>
      <c r="AF88" s="92"/>
      <c r="AG88" s="92"/>
      <c r="AH88" s="92"/>
      <c r="AI88" s="92"/>
      <c r="AK88" s="92"/>
      <c r="AL88" s="92"/>
      <c r="AM88" s="92"/>
      <c r="AN88" s="92"/>
      <c r="AO88" s="92"/>
      <c r="AQ88" s="92"/>
      <c r="AR88" s="92"/>
      <c r="AS88" s="92"/>
      <c r="AT88" s="92"/>
      <c r="AU88" s="92"/>
      <c r="AW88" s="92"/>
      <c r="AX88" s="92"/>
      <c r="AY88" s="92"/>
      <c r="AZ88" s="92"/>
      <c r="BA88" s="92"/>
      <c r="BC88" s="92"/>
      <c r="BD88" s="92"/>
      <c r="BE88" s="92"/>
      <c r="BF88" s="92"/>
      <c r="BG88" s="92"/>
      <c r="BI88" s="92"/>
      <c r="BJ88" s="92"/>
      <c r="BK88" s="92"/>
      <c r="BL88" s="92"/>
      <c r="BM88" s="92"/>
      <c r="BT88" s="83"/>
      <c r="CQ88" s="92"/>
      <c r="CR88" s="92"/>
      <c r="CS88" s="92"/>
      <c r="CT88" s="92"/>
      <c r="CW88"/>
      <c r="CX88"/>
      <c r="DA88" s="92"/>
      <c r="DB88" s="92"/>
      <c r="DC88" s="92"/>
      <c r="DD88" s="92"/>
    </row>
    <row r="89" spans="1:108" x14ac:dyDescent="0.2">
      <c r="A89" s="92" t="s">
        <v>1933</v>
      </c>
      <c r="B89" s="92"/>
      <c r="C89" s="92"/>
      <c r="D89" s="92">
        <f>ROUND((IF($D$78&lt;0,0,IF($B$63="H",VLOOKUP($D$78,$A$35:$E$42,4,TRUE),0))),2)</f>
        <v>0</v>
      </c>
      <c r="E89" s="92"/>
      <c r="F89" s="92"/>
      <c r="G89" s="92"/>
      <c r="H89" s="92"/>
      <c r="I89" s="92"/>
      <c r="J89" s="92"/>
      <c r="K89" s="92"/>
      <c r="M89" s="92" t="s">
        <v>1933</v>
      </c>
      <c r="N89" s="92"/>
      <c r="O89" s="92"/>
      <c r="P89" s="92">
        <f>ROUND((IF($P$78&lt;0,0,IF($N$63="H",VLOOKUP($P$78,$M$35:$Q$42,4,TRUE),0))),2)</f>
        <v>0</v>
      </c>
      <c r="Q89" s="92"/>
      <c r="R89" s="92"/>
      <c r="S89" s="92"/>
      <c r="T89" s="92"/>
      <c r="U89" s="92"/>
      <c r="V89" s="92"/>
      <c r="W89" s="92"/>
      <c r="Y89" s="92"/>
      <c r="Z89" s="92"/>
      <c r="AA89" s="92"/>
      <c r="AB89" s="92"/>
      <c r="AC89" s="92"/>
      <c r="AE89" s="92"/>
      <c r="AF89" s="92"/>
      <c r="AG89" s="92"/>
      <c r="AH89" s="92"/>
      <c r="AI89" s="92"/>
      <c r="AK89" s="92"/>
      <c r="AL89" s="92"/>
      <c r="AM89" s="92"/>
      <c r="AN89" s="92"/>
      <c r="AO89" s="92"/>
      <c r="AQ89" s="92"/>
      <c r="AR89" s="92"/>
      <c r="AS89" s="92"/>
      <c r="AT89" s="92"/>
      <c r="AU89" s="92"/>
      <c r="AW89" s="92"/>
      <c r="AX89" s="92"/>
      <c r="AY89" s="92"/>
      <c r="AZ89" s="92"/>
      <c r="BA89" s="92"/>
      <c r="BC89" s="92"/>
      <c r="BD89" s="92"/>
      <c r="BE89" s="92"/>
      <c r="BF89" s="92"/>
      <c r="BG89" s="92"/>
      <c r="BI89" s="92"/>
      <c r="BJ89" s="92"/>
      <c r="BK89" s="92"/>
      <c r="BL89" s="92"/>
      <c r="BM89" s="92"/>
      <c r="BT89" s="83"/>
      <c r="CQ89" s="92"/>
      <c r="CR89" s="92"/>
      <c r="CS89" s="92"/>
      <c r="CT89" s="92"/>
      <c r="CW89"/>
      <c r="CX89"/>
      <c r="DA89" s="92"/>
      <c r="DB89" s="92"/>
      <c r="DC89" s="92"/>
      <c r="DD89" s="92"/>
    </row>
    <row r="90" spans="1:108" x14ac:dyDescent="0.2">
      <c r="A90" s="92"/>
      <c r="B90" s="92"/>
      <c r="C90" s="92"/>
      <c r="D90" s="310">
        <f>ROUND((SUM(D87:D89)),2)</f>
        <v>0</v>
      </c>
      <c r="E90" s="92"/>
      <c r="F90" s="92"/>
      <c r="G90" s="92"/>
      <c r="H90" s="92"/>
      <c r="I90" s="92"/>
      <c r="J90" s="92"/>
      <c r="K90" s="92"/>
      <c r="M90" s="92"/>
      <c r="N90" s="92"/>
      <c r="O90" s="92"/>
      <c r="P90" s="310">
        <f>ROUND((SUM(P87:P89)),2)</f>
        <v>0</v>
      </c>
      <c r="Q90" s="92"/>
      <c r="R90" s="92"/>
      <c r="S90" s="92"/>
      <c r="T90" s="92"/>
      <c r="U90" s="92"/>
      <c r="V90" s="92"/>
      <c r="W90" s="92"/>
      <c r="Y90" s="92"/>
      <c r="Z90" s="92"/>
      <c r="AA90" s="92"/>
      <c r="AB90" s="92"/>
      <c r="AC90" s="92"/>
      <c r="AE90" s="92"/>
      <c r="AF90" s="92"/>
      <c r="AG90" s="92"/>
      <c r="AH90" s="92"/>
      <c r="AI90" s="92"/>
      <c r="AK90" s="92"/>
      <c r="AL90" s="92"/>
      <c r="AM90" s="92"/>
      <c r="AN90" s="92"/>
      <c r="AO90" s="92"/>
      <c r="AQ90" s="92"/>
      <c r="AR90" s="92"/>
      <c r="AS90" s="92"/>
      <c r="AT90" s="92"/>
      <c r="AU90" s="92"/>
      <c r="AW90" s="92"/>
      <c r="AX90" s="92"/>
      <c r="AY90" s="92"/>
      <c r="AZ90" s="92"/>
      <c r="BA90" s="92"/>
      <c r="BC90" s="92"/>
      <c r="BD90" s="92"/>
      <c r="BE90" s="92"/>
      <c r="BF90" s="92"/>
      <c r="BG90" s="92"/>
      <c r="BI90" s="92"/>
      <c r="BJ90" s="92"/>
      <c r="BK90" s="92"/>
      <c r="BL90" s="92"/>
      <c r="BM90" s="92"/>
      <c r="BT90" s="83"/>
      <c r="CQ90" s="92"/>
      <c r="CR90" s="92"/>
      <c r="CS90" s="92"/>
      <c r="CT90" s="92"/>
      <c r="CW90"/>
      <c r="CX90"/>
      <c r="DA90" s="92"/>
      <c r="DB90" s="92"/>
      <c r="DC90" s="92"/>
      <c r="DD90" s="92"/>
    </row>
    <row r="91" spans="1:108" x14ac:dyDescent="0.2">
      <c r="A91" s="92" t="s">
        <v>1934</v>
      </c>
      <c r="B91" s="92"/>
      <c r="C91" s="92"/>
      <c r="D91" s="92">
        <f>ROUND((D78-D86),2)</f>
        <v>-8600</v>
      </c>
      <c r="E91" s="92"/>
      <c r="F91" s="92"/>
      <c r="G91" s="92"/>
      <c r="H91" s="92"/>
      <c r="I91" s="92"/>
      <c r="J91" s="92"/>
      <c r="K91" s="92"/>
      <c r="M91" s="92" t="s">
        <v>1934</v>
      </c>
      <c r="N91" s="92"/>
      <c r="O91" s="92"/>
      <c r="P91" s="92">
        <f>ROUND((P78-P86),2)</f>
        <v>-8600</v>
      </c>
      <c r="Q91" s="92"/>
      <c r="R91" s="92"/>
      <c r="S91" s="92"/>
      <c r="T91" s="92"/>
      <c r="U91" s="92"/>
      <c r="V91" s="92"/>
      <c r="W91" s="92"/>
      <c r="Y91" s="92"/>
      <c r="Z91" s="92"/>
      <c r="AA91" s="92"/>
      <c r="AB91" s="92"/>
      <c r="AC91" s="92"/>
      <c r="AE91" s="92"/>
      <c r="AF91" s="92"/>
      <c r="AG91" s="92"/>
      <c r="AH91" s="92"/>
      <c r="AI91" s="92"/>
      <c r="AK91" s="92"/>
      <c r="AL91" s="92"/>
      <c r="AM91" s="92"/>
      <c r="AN91" s="92"/>
      <c r="AO91" s="92"/>
      <c r="AQ91" s="92"/>
      <c r="AR91" s="92"/>
      <c r="AS91" s="92"/>
      <c r="AT91" s="92"/>
      <c r="AU91" s="92"/>
      <c r="AW91" s="92"/>
      <c r="AX91" s="92"/>
      <c r="AY91" s="92"/>
      <c r="AZ91" s="92"/>
      <c r="BA91" s="92"/>
      <c r="BC91" s="92"/>
      <c r="BD91" s="92"/>
      <c r="BE91" s="92"/>
      <c r="BF91" s="92"/>
      <c r="BG91" s="92"/>
      <c r="BI91" s="92"/>
      <c r="BJ91" s="92"/>
      <c r="BK91" s="92"/>
      <c r="BL91" s="92"/>
      <c r="BM91" s="92"/>
      <c r="BT91" s="83"/>
      <c r="CQ91" s="92"/>
      <c r="CR91" s="92"/>
      <c r="CS91" s="92"/>
      <c r="CT91" s="92"/>
      <c r="CW91"/>
      <c r="CX91"/>
      <c r="DA91" s="92"/>
      <c r="DB91" s="92"/>
      <c r="DC91" s="92"/>
      <c r="DD91" s="92"/>
    </row>
    <row r="92" spans="1:108" x14ac:dyDescent="0.2">
      <c r="A92" s="92" t="s">
        <v>1946</v>
      </c>
      <c r="B92" s="92"/>
      <c r="C92" s="92"/>
      <c r="D92" s="92">
        <f>ROUND((D91*D90),2)</f>
        <v>0</v>
      </c>
      <c r="E92" s="92"/>
      <c r="F92" s="92"/>
      <c r="G92" s="92"/>
      <c r="H92" s="92"/>
      <c r="I92" s="92"/>
      <c r="J92" s="92"/>
      <c r="K92" s="92"/>
      <c r="M92" s="92" t="s">
        <v>1946</v>
      </c>
      <c r="N92" s="92"/>
      <c r="O92" s="92"/>
      <c r="P92" s="92">
        <f>ROUND((P91*P90),2)</f>
        <v>0</v>
      </c>
      <c r="Q92" s="92"/>
      <c r="R92" s="92"/>
      <c r="S92" s="92"/>
      <c r="T92" s="92"/>
      <c r="U92" s="92"/>
      <c r="V92" s="92"/>
      <c r="W92" s="92"/>
      <c r="Y92" s="92"/>
      <c r="Z92" s="92"/>
      <c r="AA92" s="92"/>
      <c r="AB92" s="92"/>
      <c r="AC92" s="92"/>
      <c r="AE92" s="92"/>
      <c r="AF92" s="92"/>
      <c r="AG92" s="92"/>
      <c r="AH92" s="92"/>
      <c r="AI92" s="92"/>
      <c r="AK92" s="92"/>
      <c r="AL92" s="92"/>
      <c r="AM92" s="92"/>
      <c r="AN92" s="92"/>
      <c r="AO92" s="92"/>
      <c r="AQ92" s="92"/>
      <c r="AR92" s="92"/>
      <c r="AS92" s="92"/>
      <c r="AT92" s="92"/>
      <c r="AU92" s="92"/>
      <c r="AW92" s="92"/>
      <c r="AX92" s="92"/>
      <c r="AY92" s="92"/>
      <c r="AZ92" s="92"/>
      <c r="BA92" s="92"/>
      <c r="BC92" s="92"/>
      <c r="BD92" s="92"/>
      <c r="BE92" s="92"/>
      <c r="BF92" s="92"/>
      <c r="BG92" s="92"/>
      <c r="BI92" s="92"/>
      <c r="BJ92" s="92"/>
      <c r="BK92" s="92"/>
      <c r="BL92" s="92"/>
      <c r="BM92" s="92"/>
      <c r="BT92" s="83"/>
      <c r="CQ92" s="92"/>
      <c r="CR92" s="92"/>
      <c r="CS92" s="92"/>
      <c r="CT92" s="92"/>
      <c r="CW92"/>
      <c r="CX92"/>
      <c r="DA92" s="92"/>
      <c r="DB92" s="92"/>
      <c r="DC92" s="92"/>
      <c r="DD92" s="92"/>
    </row>
    <row r="93" spans="1:108" x14ac:dyDescent="0.2">
      <c r="A93" s="92" t="s">
        <v>1941</v>
      </c>
      <c r="B93" s="92"/>
      <c r="C93" s="92"/>
      <c r="D93" s="92">
        <f>ROUND((IF($D$78&lt;0,0,IF($B63="S",VLOOKUP($D$78,$A$7:$E$14,3,TRUE),0))),2)</f>
        <v>0</v>
      </c>
      <c r="E93" s="92"/>
      <c r="F93" s="92"/>
      <c r="G93" s="92"/>
      <c r="H93" s="92"/>
      <c r="I93" s="92"/>
      <c r="J93" s="92"/>
      <c r="K93" s="92"/>
      <c r="M93" s="92" t="s">
        <v>1941</v>
      </c>
      <c r="N93" s="92"/>
      <c r="O93" s="92"/>
      <c r="P93" s="92">
        <f>ROUND((IF($P$78&lt;0,0,IF($N$63="S",VLOOKUP($P$78,$M$7:$Q$14,3,TRUE),0))),2)</f>
        <v>0</v>
      </c>
      <c r="Q93" s="92"/>
      <c r="R93" s="92"/>
      <c r="S93" s="92"/>
      <c r="T93" s="92"/>
      <c r="U93" s="92"/>
      <c r="V93" s="92"/>
      <c r="W93" s="92"/>
      <c r="Y93" s="92"/>
      <c r="Z93" s="92"/>
      <c r="AA93" s="92"/>
      <c r="AB93" s="92"/>
      <c r="AC93" s="92"/>
      <c r="AE93" s="92"/>
      <c r="AF93" s="92"/>
      <c r="AG93" s="92"/>
      <c r="AH93" s="92"/>
      <c r="AI93" s="92"/>
      <c r="AK93" s="92"/>
      <c r="AL93" s="92"/>
      <c r="AM93" s="92"/>
      <c r="AN93" s="92"/>
      <c r="AO93" s="92"/>
      <c r="AQ93" s="92"/>
      <c r="AR93" s="92"/>
      <c r="AS93" s="92"/>
      <c r="AT93" s="92"/>
      <c r="AU93" s="92"/>
      <c r="AW93" s="92"/>
      <c r="AX93" s="92"/>
      <c r="AY93" s="92"/>
      <c r="AZ93" s="92"/>
      <c r="BA93" s="92"/>
      <c r="BC93" s="92"/>
      <c r="BD93" s="92"/>
      <c r="BE93" s="92"/>
      <c r="BF93" s="92"/>
      <c r="BG93" s="92"/>
      <c r="BI93" s="92"/>
      <c r="BJ93" s="92"/>
      <c r="BK93" s="92"/>
      <c r="BL93" s="92"/>
      <c r="BM93" s="92"/>
      <c r="BT93" s="83"/>
      <c r="CQ93" s="92"/>
      <c r="CR93" s="92"/>
      <c r="CS93" s="92"/>
      <c r="CT93" s="92"/>
      <c r="CW93"/>
      <c r="CX93"/>
      <c r="DA93" s="92"/>
      <c r="DB93" s="92"/>
      <c r="DC93" s="92"/>
      <c r="DD93" s="92"/>
    </row>
    <row r="94" spans="1:108" x14ac:dyDescent="0.2">
      <c r="A94" s="92" t="s">
        <v>1942</v>
      </c>
      <c r="B94" s="92"/>
      <c r="C94" s="92"/>
      <c r="D94" s="92">
        <f>ROUND((IF($D$78&lt;0,0,IF($B$63="M",VLOOKUP($D$78,$A21:$E$28,3,TRUE),0))),2)</f>
        <v>0</v>
      </c>
      <c r="E94" s="92"/>
      <c r="F94" s="92"/>
      <c r="G94" s="92"/>
      <c r="H94" s="92"/>
      <c r="I94" s="92"/>
      <c r="J94" s="92"/>
      <c r="K94" s="92"/>
      <c r="M94" s="92" t="s">
        <v>1942</v>
      </c>
      <c r="N94" s="92"/>
      <c r="O94" s="92"/>
      <c r="P94" s="92">
        <f>ROUND((IF($P$78&lt;0,0,IF($N$63="M",VLOOKUP($P$78,$M21:$Q$28,3,TRUE),0))),2)</f>
        <v>0</v>
      </c>
      <c r="Q94" s="92"/>
      <c r="R94" s="92"/>
      <c r="S94" s="92"/>
      <c r="T94" s="92"/>
      <c r="U94" s="92"/>
      <c r="V94" s="92"/>
      <c r="W94" s="92"/>
      <c r="Y94" s="92"/>
      <c r="Z94" s="92"/>
      <c r="AA94" s="92"/>
      <c r="AB94" s="92"/>
      <c r="AC94" s="92"/>
      <c r="AE94" s="92"/>
      <c r="AF94" s="92"/>
      <c r="AG94" s="92"/>
      <c r="AH94" s="92"/>
      <c r="AI94" s="92"/>
      <c r="AK94" s="92"/>
      <c r="AL94" s="92"/>
      <c r="AM94" s="92"/>
      <c r="AN94" s="92"/>
      <c r="AO94" s="92"/>
      <c r="AQ94" s="92"/>
      <c r="AR94" s="92"/>
      <c r="AS94" s="92"/>
      <c r="AT94" s="92"/>
      <c r="AU94" s="92"/>
      <c r="AW94" s="92"/>
      <c r="AX94" s="92"/>
      <c r="AY94" s="92"/>
      <c r="AZ94" s="92"/>
      <c r="BA94" s="92"/>
      <c r="BC94" s="92"/>
      <c r="BD94" s="92"/>
      <c r="BE94" s="92"/>
      <c r="BF94" s="92"/>
      <c r="BG94" s="92"/>
      <c r="BI94" s="92"/>
      <c r="BJ94" s="92"/>
      <c r="BK94" s="92"/>
      <c r="BL94" s="92"/>
      <c r="BM94" s="92"/>
      <c r="BT94" s="83"/>
      <c r="CQ94" s="92"/>
      <c r="CR94" s="92"/>
      <c r="CS94" s="92"/>
      <c r="CT94" s="92"/>
      <c r="CW94"/>
      <c r="CX94"/>
      <c r="DA94" s="92"/>
      <c r="DB94" s="92"/>
      <c r="DC94" s="92"/>
      <c r="DD94" s="92"/>
    </row>
    <row r="95" spans="1:108" x14ac:dyDescent="0.2">
      <c r="A95" s="92" t="s">
        <v>1943</v>
      </c>
      <c r="B95" s="92"/>
      <c r="C95" s="92"/>
      <c r="D95" s="92">
        <f>ROUND((IF($D$78&lt;0,0,IF($B$63="H",VLOOKUP($D$78,$A$35:$E$42,3,TRUE),0))),2)</f>
        <v>0</v>
      </c>
      <c r="E95" s="92"/>
      <c r="F95" s="92"/>
      <c r="G95" s="92"/>
      <c r="H95" s="92"/>
      <c r="I95" s="92"/>
      <c r="J95" s="92"/>
      <c r="K95" s="92"/>
      <c r="M95" s="92" t="s">
        <v>1943</v>
      </c>
      <c r="N95" s="92"/>
      <c r="O95" s="92"/>
      <c r="P95" s="92">
        <f>ROUND((IF($P$78&lt;0,0,IF($N$63="H",VLOOKUP($P$78,$M$35:$Q$42,3,TRUE),0))),2)</f>
        <v>0</v>
      </c>
      <c r="Q95" s="92"/>
      <c r="R95" s="92"/>
      <c r="S95" s="92"/>
      <c r="T95" s="92"/>
      <c r="U95" s="92"/>
      <c r="V95" s="92"/>
      <c r="W95" s="92"/>
      <c r="Y95" s="92"/>
      <c r="Z95" s="92"/>
      <c r="AA95" s="92"/>
      <c r="AB95" s="92"/>
      <c r="AC95" s="92"/>
      <c r="AE95" s="92"/>
      <c r="AF95" s="92"/>
      <c r="AG95" s="92"/>
      <c r="AH95" s="92"/>
      <c r="AI95" s="92"/>
      <c r="AK95" s="92"/>
      <c r="AL95" s="92"/>
      <c r="AM95" s="92"/>
      <c r="AN95" s="92"/>
      <c r="AO95" s="92"/>
      <c r="AQ95" s="92"/>
      <c r="AR95" s="92"/>
      <c r="AS95" s="92"/>
      <c r="AT95" s="92"/>
      <c r="AU95" s="92"/>
      <c r="AW95" s="92"/>
      <c r="AX95" s="92"/>
      <c r="AY95" s="92"/>
      <c r="AZ95" s="92"/>
      <c r="BA95" s="92"/>
      <c r="BC95" s="92"/>
      <c r="BD95" s="92"/>
      <c r="BE95" s="92"/>
      <c r="BF95" s="92"/>
      <c r="BG95" s="92"/>
      <c r="BI95" s="92"/>
      <c r="BJ95" s="92"/>
      <c r="BK95" s="92"/>
      <c r="BL95" s="92"/>
      <c r="BM95" s="92"/>
      <c r="BT95" s="83"/>
      <c r="CQ95" s="92"/>
      <c r="CR95" s="92"/>
      <c r="CS95" s="92"/>
      <c r="CT95" s="92"/>
      <c r="CW95"/>
      <c r="CX95"/>
      <c r="DA95" s="92"/>
      <c r="DB95" s="92"/>
      <c r="DC95" s="92"/>
      <c r="DD95" s="92"/>
    </row>
    <row r="96" spans="1:108" x14ac:dyDescent="0.2">
      <c r="A96" s="92" t="s">
        <v>1947</v>
      </c>
      <c r="B96" s="92"/>
      <c r="C96" s="92"/>
      <c r="D96" s="92">
        <f>ROUND((SUM(D92:D95)),2)</f>
        <v>0</v>
      </c>
      <c r="E96" s="92"/>
      <c r="F96" s="92"/>
      <c r="G96" s="92"/>
      <c r="H96" s="92"/>
      <c r="I96" s="92"/>
      <c r="J96" s="92"/>
      <c r="K96" s="92"/>
      <c r="M96" s="92" t="s">
        <v>1947</v>
      </c>
      <c r="N96" s="92"/>
      <c r="O96" s="92"/>
      <c r="P96" s="92">
        <f>ROUND((SUM(P92:P95)),2)</f>
        <v>0</v>
      </c>
      <c r="Q96" s="92"/>
      <c r="R96" s="92"/>
      <c r="S96" s="92"/>
      <c r="T96" s="92"/>
      <c r="U96" s="92"/>
      <c r="V96" s="92"/>
      <c r="W96" s="92"/>
      <c r="Y96" s="92"/>
      <c r="Z96" s="92"/>
      <c r="AA96" s="92"/>
      <c r="AB96" s="92"/>
      <c r="AC96" s="92"/>
      <c r="AE96" s="92"/>
      <c r="AF96" s="92"/>
      <c r="AG96" s="92"/>
      <c r="AH96" s="92"/>
      <c r="AI96" s="92"/>
      <c r="AK96" s="92"/>
      <c r="AL96" s="92"/>
      <c r="AM96" s="92"/>
      <c r="AN96" s="92"/>
      <c r="AO96" s="92"/>
      <c r="AQ96" s="92"/>
      <c r="AR96" s="92"/>
      <c r="AS96" s="92"/>
      <c r="AT96" s="92"/>
      <c r="AU96" s="92"/>
      <c r="AW96" s="92"/>
      <c r="AX96" s="92"/>
      <c r="AY96" s="92"/>
      <c r="AZ96" s="92"/>
      <c r="BA96" s="92"/>
      <c r="BC96" s="92"/>
      <c r="BD96" s="92"/>
      <c r="BE96" s="92"/>
      <c r="BF96" s="92"/>
      <c r="BG96" s="92"/>
      <c r="BI96" s="92"/>
      <c r="BJ96" s="92"/>
      <c r="BK96" s="92"/>
      <c r="BL96" s="92"/>
      <c r="BM96" s="92"/>
      <c r="BT96" s="83"/>
      <c r="CQ96" s="92"/>
      <c r="CR96" s="92"/>
      <c r="CS96" s="92"/>
      <c r="CT96" s="92"/>
      <c r="CW96"/>
      <c r="CX96"/>
      <c r="DA96" s="92"/>
      <c r="DB96" s="92"/>
      <c r="DC96" s="92"/>
      <c r="DD96" s="92"/>
    </row>
    <row r="97" spans="1:108" x14ac:dyDescent="0.2">
      <c r="A97" s="92" t="s">
        <v>1948</v>
      </c>
      <c r="B97" s="92"/>
      <c r="C97" s="92"/>
      <c r="D97" s="92">
        <f>ROUND((D96/$C$70),2)</f>
        <v>0</v>
      </c>
      <c r="E97" s="92"/>
      <c r="F97" s="92"/>
      <c r="G97" s="92"/>
      <c r="H97" s="92"/>
      <c r="I97" s="92"/>
      <c r="J97" s="92"/>
      <c r="K97" s="92"/>
      <c r="M97" s="92" t="s">
        <v>1948</v>
      </c>
      <c r="N97" s="92"/>
      <c r="O97" s="92"/>
      <c r="P97" s="92">
        <f>ROUND((P96/27),2)</f>
        <v>0</v>
      </c>
      <c r="Q97" s="92"/>
      <c r="R97" s="92"/>
      <c r="S97" s="92"/>
      <c r="T97" s="92"/>
      <c r="U97" s="92"/>
      <c r="V97" s="92"/>
      <c r="W97" s="92"/>
      <c r="Y97" s="92"/>
      <c r="Z97" s="92"/>
      <c r="AA97" s="92"/>
      <c r="AB97" s="92"/>
      <c r="AC97" s="92"/>
      <c r="AE97" s="92"/>
      <c r="AF97" s="92"/>
      <c r="AG97" s="92"/>
      <c r="AH97" s="92"/>
      <c r="AI97" s="92"/>
      <c r="AK97" s="92"/>
      <c r="AL97" s="92"/>
      <c r="AM97" s="92"/>
      <c r="AN97" s="92"/>
      <c r="AO97" s="92"/>
      <c r="AQ97" s="92"/>
      <c r="AR97" s="92"/>
      <c r="AS97" s="92"/>
      <c r="AT97" s="92"/>
      <c r="AU97" s="92"/>
      <c r="AW97" s="92"/>
      <c r="AX97" s="92"/>
      <c r="AY97" s="92"/>
      <c r="AZ97" s="92"/>
      <c r="BA97" s="92"/>
      <c r="BC97" s="92"/>
      <c r="BD97" s="92"/>
      <c r="BE97" s="92"/>
      <c r="BF97" s="92"/>
      <c r="BG97" s="92"/>
      <c r="BI97" s="92"/>
      <c r="BJ97" s="92"/>
      <c r="BK97" s="92"/>
      <c r="BL97" s="92"/>
      <c r="BM97" s="92"/>
      <c r="BT97" s="83"/>
      <c r="CQ97" s="92"/>
      <c r="CR97" s="92"/>
      <c r="CS97" s="92"/>
      <c r="CT97" s="92"/>
      <c r="CW97"/>
      <c r="CX97"/>
      <c r="DA97" s="92"/>
      <c r="DB97" s="92"/>
      <c r="DC97" s="92"/>
      <c r="DD97" s="92"/>
    </row>
    <row r="98" spans="1:108" x14ac:dyDescent="0.2">
      <c r="A98" s="92" t="s">
        <v>1949</v>
      </c>
      <c r="B98" s="92"/>
      <c r="C98" s="92"/>
      <c r="D98" s="313">
        <f>'2021-FORM GAO-70a'!D9</f>
        <v>0</v>
      </c>
      <c r="E98" s="92"/>
      <c r="F98" s="92"/>
      <c r="G98" s="92"/>
      <c r="H98" s="92"/>
      <c r="I98" s="92"/>
      <c r="J98" s="92"/>
      <c r="K98" s="92"/>
      <c r="M98" s="92" t="s">
        <v>1949</v>
      </c>
      <c r="N98" s="92"/>
      <c r="O98" s="92"/>
      <c r="P98" s="313">
        <f>ROUND(('2020-FORM GAO-70a'!D9),2)</f>
        <v>0</v>
      </c>
      <c r="Q98" s="92"/>
      <c r="R98" s="92"/>
      <c r="S98" s="92"/>
      <c r="T98" s="92"/>
      <c r="U98" s="92"/>
      <c r="V98" s="92"/>
      <c r="W98" s="92"/>
      <c r="Y98" s="92"/>
      <c r="Z98" s="92"/>
      <c r="AA98" s="92"/>
      <c r="AB98" s="92"/>
      <c r="AC98" s="92"/>
      <c r="AE98" s="92"/>
      <c r="AF98" s="92"/>
      <c r="AG98" s="92"/>
      <c r="AH98" s="92"/>
      <c r="AI98" s="92"/>
      <c r="AK98" s="92"/>
      <c r="AL98" s="92"/>
      <c r="AM98" s="92"/>
      <c r="AN98" s="92"/>
      <c r="AO98" s="92"/>
      <c r="AQ98" s="92"/>
      <c r="AR98" s="92"/>
      <c r="AS98" s="92"/>
      <c r="AT98" s="92"/>
      <c r="AU98" s="92"/>
      <c r="AW98" s="92"/>
      <c r="AX98" s="92"/>
      <c r="AY98" s="92"/>
      <c r="AZ98" s="92"/>
      <c r="BA98" s="92"/>
      <c r="BC98" s="92"/>
      <c r="BD98" s="92"/>
      <c r="BE98" s="92"/>
      <c r="BF98" s="92"/>
      <c r="BG98" s="92"/>
      <c r="BI98" s="92"/>
      <c r="BJ98" s="92"/>
      <c r="BK98" s="92"/>
      <c r="BL98" s="92"/>
      <c r="BM98" s="92"/>
      <c r="BT98" s="83"/>
      <c r="CQ98" s="92"/>
      <c r="CR98" s="92"/>
      <c r="CS98" s="92"/>
      <c r="CT98" s="92"/>
      <c r="CW98"/>
      <c r="CX98"/>
      <c r="DA98" s="92"/>
      <c r="DB98" s="92"/>
      <c r="DC98" s="92"/>
      <c r="DD98" s="92"/>
    </row>
    <row r="99" spans="1:108" x14ac:dyDescent="0.2">
      <c r="A99" s="92" t="s">
        <v>1950</v>
      </c>
      <c r="B99" s="92"/>
      <c r="C99" s="92"/>
      <c r="D99" s="92">
        <f>ROUND((IF($D$98="",0,($D$98/$C$70))),2)</f>
        <v>0</v>
      </c>
      <c r="E99" s="92"/>
      <c r="F99" s="92"/>
      <c r="G99" s="92"/>
      <c r="H99" s="92"/>
      <c r="I99" s="92"/>
      <c r="J99" s="92"/>
      <c r="K99" s="92"/>
      <c r="M99" s="92" t="s">
        <v>1950</v>
      </c>
      <c r="N99" s="92"/>
      <c r="O99" s="92"/>
      <c r="P99" s="92">
        <f>ROUND((IF($P$98="",0,($P$98/$O$70))),2)</f>
        <v>0</v>
      </c>
      <c r="Q99" s="92"/>
      <c r="R99" s="92"/>
      <c r="S99" s="92"/>
      <c r="T99" s="92"/>
      <c r="U99" s="92"/>
      <c r="V99" s="92"/>
      <c r="W99" s="92"/>
      <c r="Y99" s="92"/>
      <c r="Z99" s="92"/>
      <c r="AA99" s="92"/>
      <c r="AB99" s="92"/>
      <c r="AC99" s="92"/>
      <c r="AE99" s="92"/>
      <c r="AF99" s="92"/>
      <c r="AG99" s="92"/>
      <c r="AH99" s="92"/>
      <c r="AI99" s="92"/>
      <c r="AK99" s="92"/>
      <c r="AL99" s="92"/>
      <c r="AM99" s="92"/>
      <c r="AN99" s="92"/>
      <c r="AO99" s="92"/>
      <c r="AQ99" s="92"/>
      <c r="AR99" s="92"/>
      <c r="AS99" s="92"/>
      <c r="AT99" s="92"/>
      <c r="AU99" s="92"/>
      <c r="AW99" s="92"/>
      <c r="AX99" s="92"/>
      <c r="AY99" s="92"/>
      <c r="AZ99" s="92"/>
      <c r="BA99" s="92"/>
      <c r="BC99" s="92"/>
      <c r="BD99" s="92"/>
      <c r="BE99" s="92"/>
      <c r="BF99" s="92"/>
      <c r="BG99" s="92"/>
      <c r="BI99" s="92"/>
      <c r="BJ99" s="92"/>
      <c r="BK99" s="92"/>
      <c r="BL99" s="92"/>
      <c r="BM99" s="92"/>
      <c r="BT99" s="83"/>
      <c r="CQ99" s="92"/>
      <c r="CR99" s="92"/>
      <c r="CS99" s="92"/>
      <c r="CT99" s="92"/>
      <c r="CW99"/>
      <c r="CX99"/>
      <c r="DA99" s="92"/>
      <c r="DB99" s="92"/>
      <c r="DC99" s="92"/>
      <c r="DD99" s="92"/>
    </row>
    <row r="100" spans="1:108" x14ac:dyDescent="0.2">
      <c r="A100" s="92" t="s">
        <v>1952</v>
      </c>
      <c r="B100" s="92"/>
      <c r="C100" s="92"/>
      <c r="D100" s="92">
        <f>ROUND((IF($D$97-$D$99&lt;0,0,$D$97-$D$99)),2)</f>
        <v>0</v>
      </c>
      <c r="E100" s="92"/>
      <c r="F100" s="92"/>
      <c r="G100" s="92"/>
      <c r="H100" s="92"/>
      <c r="I100" s="92"/>
      <c r="J100" s="92"/>
      <c r="K100" s="92"/>
      <c r="M100" s="92" t="s">
        <v>1952</v>
      </c>
      <c r="N100" s="92"/>
      <c r="O100" s="92"/>
      <c r="P100" s="92">
        <f>ROUND((IF($P$97-$P$99&lt;0,0,$P$97-$P$99)),2)</f>
        <v>0</v>
      </c>
      <c r="Q100" s="92"/>
      <c r="R100" s="92"/>
      <c r="S100" s="92"/>
      <c r="T100" s="92"/>
      <c r="U100" s="92"/>
      <c r="V100" s="92"/>
      <c r="W100" s="92"/>
      <c r="Y100" s="92"/>
      <c r="Z100" s="92"/>
      <c r="AA100" s="92"/>
      <c r="AB100" s="92"/>
      <c r="AC100" s="92"/>
      <c r="AE100" s="92"/>
      <c r="AF100" s="92"/>
      <c r="AG100" s="92"/>
      <c r="AH100" s="92"/>
      <c r="AI100" s="92"/>
      <c r="AK100" s="92"/>
      <c r="AL100" s="92"/>
      <c r="AM100" s="92"/>
      <c r="AN100" s="92"/>
      <c r="AO100" s="92"/>
      <c r="AQ100" s="92"/>
      <c r="AR100" s="92"/>
      <c r="AS100" s="92"/>
      <c r="AT100" s="92"/>
      <c r="AU100" s="92"/>
      <c r="AW100" s="92"/>
      <c r="AX100" s="92"/>
      <c r="AY100" s="92"/>
      <c r="AZ100" s="92"/>
      <c r="BA100" s="92"/>
      <c r="BC100" s="92"/>
      <c r="BD100" s="92"/>
      <c r="BE100" s="92"/>
      <c r="BF100" s="92"/>
      <c r="BG100" s="92"/>
      <c r="BI100" s="92"/>
      <c r="BJ100" s="92"/>
      <c r="BK100" s="92"/>
      <c r="BL100" s="92"/>
      <c r="BM100" s="92"/>
      <c r="BT100" s="83"/>
      <c r="CQ100" s="92"/>
      <c r="CR100" s="92"/>
      <c r="CS100" s="92"/>
      <c r="CT100" s="92"/>
      <c r="CW100"/>
      <c r="CX100"/>
      <c r="DA100" s="92"/>
      <c r="DB100" s="92"/>
      <c r="DC100" s="92"/>
      <c r="DD100" s="92"/>
    </row>
    <row r="101" spans="1:108" x14ac:dyDescent="0.2">
      <c r="A101" s="92" t="s">
        <v>1951</v>
      </c>
      <c r="B101" s="92"/>
      <c r="C101" s="92"/>
      <c r="D101" s="313">
        <f>'2021-FORM GAO-70a'!D12</f>
        <v>0</v>
      </c>
      <c r="E101" s="92"/>
      <c r="F101" s="92"/>
      <c r="G101" s="92"/>
      <c r="H101" s="92"/>
      <c r="I101" s="92"/>
      <c r="J101" s="92"/>
      <c r="K101" s="92"/>
      <c r="M101" s="92" t="s">
        <v>1951</v>
      </c>
      <c r="N101" s="92"/>
      <c r="O101" s="92"/>
      <c r="P101" s="313">
        <f>ROUND(('2020-FORM GAO-70a'!D12),2)</f>
        <v>0</v>
      </c>
      <c r="Q101" s="92"/>
      <c r="R101" s="92"/>
      <c r="S101" s="92"/>
      <c r="T101" s="92"/>
      <c r="U101" s="92"/>
      <c r="V101" s="92"/>
      <c r="W101" s="92"/>
      <c r="Y101" s="92"/>
      <c r="Z101" s="92"/>
      <c r="AA101" s="92"/>
      <c r="AB101" s="92"/>
      <c r="AC101" s="92"/>
      <c r="AE101" s="92"/>
      <c r="AF101" s="92"/>
      <c r="AG101" s="92"/>
      <c r="AH101" s="92"/>
      <c r="AI101" s="92"/>
      <c r="AK101" s="92"/>
      <c r="AL101" s="92"/>
      <c r="AM101" s="92"/>
      <c r="AN101" s="92"/>
      <c r="AO101" s="92"/>
      <c r="AQ101" s="92"/>
      <c r="AR101" s="92"/>
      <c r="AS101" s="92"/>
      <c r="AT101" s="92"/>
      <c r="AU101" s="92"/>
      <c r="AW101" s="92"/>
      <c r="AX101" s="92"/>
      <c r="AY101" s="92"/>
      <c r="AZ101" s="92"/>
      <c r="BA101" s="92"/>
      <c r="BC101" s="92"/>
      <c r="BD101" s="92"/>
      <c r="BE101" s="92"/>
      <c r="BF101" s="92"/>
      <c r="BG101" s="92"/>
      <c r="BI101" s="92"/>
      <c r="BJ101" s="92"/>
      <c r="BK101" s="92"/>
      <c r="BL101" s="92"/>
      <c r="BM101" s="92"/>
      <c r="BT101" s="83"/>
      <c r="CQ101" s="92"/>
      <c r="CR101" s="92"/>
      <c r="CS101" s="92"/>
      <c r="CT101" s="92"/>
      <c r="CW101"/>
      <c r="CX101"/>
      <c r="DA101" s="92"/>
      <c r="DB101" s="92"/>
      <c r="DC101" s="92"/>
      <c r="DD101" s="92"/>
    </row>
    <row r="102" spans="1:108" x14ac:dyDescent="0.2">
      <c r="A102" s="328" t="s">
        <v>1953</v>
      </c>
      <c r="B102" s="92"/>
      <c r="C102" s="92"/>
      <c r="D102" s="328">
        <f>ROUND((SUM(D100:D101)),2)</f>
        <v>0</v>
      </c>
      <c r="E102" s="92"/>
      <c r="F102" s="92"/>
      <c r="G102" s="92"/>
      <c r="H102" s="92"/>
      <c r="I102" s="92"/>
      <c r="J102" s="92"/>
      <c r="K102" s="92"/>
      <c r="M102" s="328" t="s">
        <v>1953</v>
      </c>
      <c r="N102" s="92"/>
      <c r="O102" s="92"/>
      <c r="P102" s="328">
        <f>ROUND((SUM(P100:P101)),2)</f>
        <v>0</v>
      </c>
      <c r="Q102" s="92"/>
      <c r="R102" s="92"/>
      <c r="S102" s="92"/>
      <c r="T102" s="92"/>
      <c r="U102" s="92"/>
      <c r="V102" s="92"/>
      <c r="W102" s="92"/>
      <c r="Y102" s="92"/>
      <c r="Z102" s="92"/>
      <c r="AA102" s="92"/>
      <c r="AB102" s="92"/>
      <c r="AC102" s="92"/>
      <c r="AE102" s="92"/>
      <c r="AF102" s="92"/>
      <c r="AG102" s="92"/>
      <c r="AH102" s="92"/>
      <c r="AI102" s="92"/>
      <c r="AK102" s="92"/>
      <c r="AL102" s="92"/>
      <c r="AM102" s="92"/>
      <c r="AN102" s="92"/>
      <c r="AO102" s="92"/>
      <c r="AQ102" s="92"/>
      <c r="AR102" s="92"/>
      <c r="AS102" s="92"/>
      <c r="AT102" s="92"/>
      <c r="AU102" s="92"/>
      <c r="AW102" s="92"/>
      <c r="AX102" s="92"/>
      <c r="AY102" s="92"/>
      <c r="AZ102" s="92"/>
      <c r="BA102" s="92"/>
      <c r="BC102" s="92"/>
      <c r="BD102" s="92"/>
      <c r="BE102" s="92"/>
      <c r="BF102" s="92"/>
      <c r="BG102" s="92"/>
      <c r="BI102" s="92"/>
      <c r="BJ102" s="92"/>
      <c r="BK102" s="92"/>
      <c r="BL102" s="92"/>
      <c r="BM102" s="92"/>
      <c r="BT102" s="83"/>
      <c r="CQ102" s="92"/>
      <c r="CR102" s="92"/>
      <c r="CS102" s="92"/>
      <c r="CT102" s="92"/>
      <c r="CW102"/>
      <c r="CX102"/>
      <c r="DA102" s="92"/>
      <c r="DB102" s="92"/>
      <c r="DC102" s="92"/>
      <c r="DD102" s="92"/>
    </row>
    <row r="103" spans="1:108" x14ac:dyDescent="0.2">
      <c r="A103" s="309" t="s">
        <v>1954</v>
      </c>
      <c r="B103" s="309"/>
      <c r="C103" s="309"/>
      <c r="D103" s="309"/>
      <c r="E103" s="92"/>
      <c r="F103" s="92"/>
      <c r="G103" s="92"/>
      <c r="H103" s="92"/>
      <c r="I103" s="92"/>
      <c r="J103" s="92"/>
      <c r="K103" s="92"/>
      <c r="M103" s="309" t="s">
        <v>1954</v>
      </c>
      <c r="N103" s="309"/>
      <c r="O103" s="309"/>
      <c r="P103" s="309"/>
      <c r="Q103" s="92"/>
      <c r="R103" s="92"/>
      <c r="S103" s="92"/>
      <c r="T103" s="92"/>
      <c r="U103" s="92"/>
      <c r="V103" s="92"/>
      <c r="W103" s="92"/>
      <c r="Y103" s="92"/>
      <c r="Z103" s="92"/>
      <c r="AA103" s="92"/>
      <c r="AB103" s="92"/>
      <c r="AC103" s="92"/>
      <c r="AE103" s="92"/>
      <c r="AF103" s="92"/>
      <c r="AG103" s="92"/>
      <c r="AH103" s="92"/>
      <c r="AI103" s="92"/>
      <c r="AK103" s="92"/>
      <c r="AL103" s="92"/>
      <c r="AM103" s="92"/>
      <c r="AN103" s="92"/>
      <c r="AO103" s="92"/>
      <c r="AQ103" s="92"/>
      <c r="AR103" s="92"/>
      <c r="AS103" s="92"/>
      <c r="AT103" s="92"/>
      <c r="AU103" s="92"/>
      <c r="AW103" s="92"/>
      <c r="AX103" s="92"/>
      <c r="AY103" s="92"/>
      <c r="AZ103" s="92"/>
      <c r="BA103" s="92"/>
      <c r="BC103" s="92"/>
      <c r="BD103" s="92"/>
      <c r="BE103" s="92"/>
      <c r="BF103" s="92"/>
      <c r="BG103" s="92"/>
      <c r="BI103" s="92"/>
      <c r="BJ103" s="92"/>
      <c r="BK103" s="92"/>
      <c r="BL103" s="92"/>
      <c r="BM103" s="92"/>
      <c r="BT103" s="83"/>
      <c r="CQ103" s="92"/>
      <c r="CR103" s="92"/>
      <c r="CS103" s="92"/>
      <c r="CT103" s="92"/>
      <c r="CW103"/>
      <c r="CX103"/>
      <c r="DA103" s="92"/>
      <c r="DB103" s="92"/>
      <c r="DC103" s="92"/>
      <c r="DD103" s="92"/>
    </row>
    <row r="104" spans="1:108" x14ac:dyDescent="0.2">
      <c r="A104" s="307" t="s">
        <v>1936</v>
      </c>
      <c r="B104" s="92"/>
      <c r="C104" s="92"/>
      <c r="D104" s="92">
        <f>D78</f>
        <v>-8600</v>
      </c>
      <c r="E104" s="92"/>
      <c r="F104" s="92"/>
      <c r="G104" s="92"/>
      <c r="H104" s="92"/>
      <c r="I104" s="92"/>
      <c r="J104" s="92"/>
      <c r="K104" s="92"/>
      <c r="M104" s="307" t="s">
        <v>1936</v>
      </c>
      <c r="N104" s="92"/>
      <c r="O104" s="92"/>
      <c r="P104" s="92">
        <f>P78</f>
        <v>-8600</v>
      </c>
      <c r="Q104" s="92"/>
      <c r="R104" s="92"/>
      <c r="S104" s="92"/>
      <c r="T104" s="92"/>
      <c r="U104" s="92"/>
      <c r="V104" s="92"/>
      <c r="W104" s="92"/>
      <c r="Y104" s="92"/>
      <c r="Z104" s="92"/>
      <c r="AA104" s="92"/>
      <c r="AB104" s="92"/>
      <c r="AC104" s="92"/>
      <c r="AE104" s="92"/>
      <c r="AF104" s="92"/>
      <c r="AG104" s="92"/>
      <c r="AH104" s="92"/>
      <c r="AI104" s="92"/>
      <c r="AK104" s="92"/>
      <c r="AL104" s="92"/>
      <c r="AM104" s="92"/>
      <c r="AN104" s="92"/>
      <c r="AO104" s="92"/>
      <c r="AQ104" s="92"/>
      <c r="AR104" s="92"/>
      <c r="AS104" s="92"/>
      <c r="AT104" s="92"/>
      <c r="AU104" s="92"/>
      <c r="AW104" s="92"/>
      <c r="AX104" s="92"/>
      <c r="AY104" s="92"/>
      <c r="AZ104" s="92"/>
      <c r="BA104" s="92"/>
      <c r="BC104" s="92"/>
      <c r="BD104" s="92"/>
      <c r="BE104" s="92"/>
      <c r="BF104" s="92"/>
      <c r="BG104" s="92"/>
      <c r="BI104" s="92"/>
      <c r="BJ104" s="92"/>
      <c r="BK104" s="92"/>
      <c r="BL104" s="92"/>
      <c r="BM104" s="92"/>
      <c r="BT104" s="83"/>
      <c r="CQ104" s="92"/>
      <c r="CR104" s="92"/>
      <c r="CS104" s="92"/>
      <c r="CT104" s="92"/>
      <c r="CW104"/>
      <c r="CX104"/>
      <c r="DA104" s="92"/>
      <c r="DB104" s="92"/>
      <c r="DC104" s="92"/>
      <c r="DD104" s="92"/>
    </row>
    <row r="105" spans="1:108" x14ac:dyDescent="0.2">
      <c r="A105" s="307" t="s">
        <v>1937</v>
      </c>
      <c r="B105" s="92"/>
      <c r="C105" s="92"/>
      <c r="D105" s="92">
        <f>ROUND((IF($D$104&lt;0,0,IF($B$63="S",VLOOKUP($D$104,$G$7:$K$14,5,TRUE),0))),2)</f>
        <v>0</v>
      </c>
      <c r="E105" s="92"/>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92"/>
      <c r="Z105" s="92"/>
      <c r="AA105" s="92"/>
      <c r="AB105" s="92"/>
      <c r="AC105" s="92"/>
      <c r="AE105" s="92"/>
      <c r="AF105" s="92"/>
      <c r="AG105" s="92"/>
      <c r="AH105" s="92"/>
      <c r="AI105" s="92"/>
      <c r="AK105" s="92"/>
      <c r="AL105" s="92"/>
      <c r="AM105" s="92"/>
      <c r="AN105" s="92"/>
      <c r="AO105" s="92"/>
      <c r="AQ105" s="92"/>
      <c r="AR105" s="92"/>
      <c r="AS105" s="92"/>
      <c r="AT105" s="92"/>
      <c r="AU105" s="92"/>
      <c r="AW105" s="92"/>
      <c r="AX105" s="92"/>
      <c r="AY105" s="92"/>
      <c r="AZ105" s="92"/>
      <c r="BA105" s="92"/>
      <c r="BC105" s="92"/>
      <c r="BD105" s="92"/>
      <c r="BE105" s="92"/>
      <c r="BF105" s="92"/>
      <c r="BG105" s="92"/>
      <c r="BI105" s="92"/>
      <c r="BJ105" s="92"/>
      <c r="BK105" s="92"/>
      <c r="BL105" s="92"/>
      <c r="BM105" s="92"/>
      <c r="BT105" s="83"/>
      <c r="CQ105" s="92"/>
      <c r="CR105" s="92"/>
      <c r="CS105" s="92"/>
      <c r="CT105" s="92"/>
      <c r="CW105"/>
      <c r="CX105"/>
      <c r="DA105" s="92"/>
      <c r="DB105" s="92"/>
      <c r="DC105" s="92"/>
      <c r="DD105" s="92"/>
    </row>
    <row r="106" spans="1:108" x14ac:dyDescent="0.2">
      <c r="A106" s="307" t="s">
        <v>1938</v>
      </c>
      <c r="B106" s="92"/>
      <c r="C106" s="92"/>
      <c r="D106" s="92">
        <f>ROUND((IF($D$104&lt;0,0,IF($B$63="M",VLOOKUP($D$104,$G$21:$K$28,5,TRUE),0))),2)</f>
        <v>0</v>
      </c>
      <c r="E106" s="92"/>
      <c r="F106" s="92"/>
      <c r="G106" s="92"/>
      <c r="H106" s="92"/>
      <c r="I106" s="92"/>
      <c r="J106" s="92"/>
      <c r="K106" s="92"/>
      <c r="M106" s="307" t="s">
        <v>1938</v>
      </c>
      <c r="N106" s="92"/>
      <c r="O106" s="92"/>
      <c r="P106" s="92">
        <f>ROUND((IF($P$104&lt;0,0,IF($N$63="M",VLOOKUP($P$104,$S$21:$W$28,5,TRUE),0))),2)</f>
        <v>0</v>
      </c>
      <c r="Q106" s="92"/>
      <c r="R106" s="92"/>
      <c r="S106" s="92"/>
      <c r="T106" s="92"/>
      <c r="U106" s="92"/>
      <c r="V106" s="92"/>
      <c r="W106" s="92"/>
      <c r="Y106" s="92"/>
      <c r="Z106" s="92"/>
      <c r="AA106" s="92"/>
      <c r="AB106" s="92"/>
      <c r="AC106" s="92"/>
      <c r="AE106" s="92"/>
      <c r="AF106" s="92"/>
      <c r="AG106" s="92"/>
      <c r="AH106" s="92"/>
      <c r="AI106" s="92"/>
      <c r="AK106" s="92"/>
      <c r="AL106" s="92"/>
      <c r="AM106" s="92"/>
      <c r="AN106" s="92"/>
      <c r="AO106" s="92"/>
      <c r="AQ106" s="92"/>
      <c r="AR106" s="92"/>
      <c r="AS106" s="92"/>
      <c r="AT106" s="92"/>
      <c r="AU106" s="92"/>
      <c r="AW106" s="92"/>
      <c r="AX106" s="92"/>
      <c r="AY106" s="92"/>
      <c r="AZ106" s="92"/>
      <c r="BA106" s="92"/>
      <c r="BC106" s="92"/>
      <c r="BD106" s="92"/>
      <c r="BE106" s="92"/>
      <c r="BF106" s="92"/>
      <c r="BG106" s="92"/>
      <c r="BI106" s="92"/>
      <c r="BJ106" s="92"/>
      <c r="BK106" s="92"/>
      <c r="BL106" s="92"/>
      <c r="BM106" s="92"/>
      <c r="BT106" s="83"/>
      <c r="CQ106" s="92"/>
      <c r="CR106" s="92"/>
      <c r="CS106" s="92"/>
      <c r="CT106" s="92"/>
      <c r="CW106"/>
      <c r="CX106"/>
      <c r="DA106" s="92"/>
      <c r="DB106" s="92"/>
      <c r="DC106" s="92"/>
      <c r="DD106" s="92"/>
    </row>
    <row r="107" spans="1:108" x14ac:dyDescent="0.2">
      <c r="A107" s="307" t="s">
        <v>1935</v>
      </c>
      <c r="B107" s="92"/>
      <c r="C107" s="92"/>
      <c r="D107" s="92">
        <f>ROUND((IF($D$104&lt;0,0,IF($B$63="H",VLOOKUP($D$104,$G35:$K$42,5,TRUE),0))),2)</f>
        <v>0</v>
      </c>
      <c r="E107" s="92"/>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92"/>
      <c r="Z107" s="92"/>
      <c r="AA107" s="92"/>
      <c r="AB107" s="92"/>
      <c r="AC107" s="92"/>
      <c r="AE107" s="92"/>
      <c r="AF107" s="92"/>
      <c r="AG107" s="92"/>
      <c r="AH107" s="92"/>
      <c r="AI107" s="92"/>
      <c r="AK107" s="92"/>
      <c r="AL107" s="92"/>
      <c r="AM107" s="92"/>
      <c r="AN107" s="92"/>
      <c r="AO107" s="92"/>
      <c r="AQ107" s="92"/>
      <c r="AR107" s="92"/>
      <c r="AS107" s="92"/>
      <c r="AT107" s="92"/>
      <c r="AU107" s="92"/>
      <c r="AW107" s="92"/>
      <c r="AX107" s="92"/>
      <c r="AY107" s="92"/>
      <c r="AZ107" s="92"/>
      <c r="BA107" s="92"/>
      <c r="BC107" s="92"/>
      <c r="BD107" s="92"/>
      <c r="BE107" s="92"/>
      <c r="BF107" s="92"/>
      <c r="BG107" s="92"/>
      <c r="BI107" s="92"/>
      <c r="BJ107" s="92"/>
      <c r="BK107" s="92"/>
      <c r="BL107" s="92"/>
      <c r="BM107" s="92"/>
      <c r="BT107" s="83"/>
      <c r="CQ107" s="92"/>
      <c r="CR107" s="92"/>
      <c r="CS107" s="92"/>
      <c r="CT107" s="92"/>
      <c r="CW107"/>
      <c r="CX107"/>
      <c r="DA107" s="92"/>
      <c r="DB107" s="92"/>
      <c r="DC107" s="92"/>
      <c r="DD107" s="92"/>
    </row>
    <row r="108" spans="1:108" x14ac:dyDescent="0.2">
      <c r="A108" s="307" t="s">
        <v>1945</v>
      </c>
      <c r="B108" s="92"/>
      <c r="C108" s="92"/>
      <c r="D108" s="92">
        <f>ROUND((SUM(D105:D107)),2)</f>
        <v>0</v>
      </c>
      <c r="E108" s="92"/>
      <c r="F108" s="92"/>
      <c r="G108" s="92"/>
      <c r="H108" s="92"/>
      <c r="I108" s="92"/>
      <c r="J108" s="92"/>
      <c r="K108" s="92"/>
      <c r="M108" s="307" t="s">
        <v>1945</v>
      </c>
      <c r="N108" s="92"/>
      <c r="O108" s="92"/>
      <c r="P108" s="92">
        <f>ROUND((SUM(P105:P107)),2)</f>
        <v>0</v>
      </c>
      <c r="Q108" s="92"/>
      <c r="R108" s="92"/>
      <c r="S108" s="92"/>
      <c r="T108" s="92"/>
      <c r="U108" s="92"/>
      <c r="V108" s="92"/>
      <c r="W108" s="92"/>
      <c r="Y108" s="92"/>
      <c r="Z108" s="92"/>
      <c r="AA108" s="92"/>
      <c r="AB108" s="92"/>
      <c r="AC108" s="92"/>
      <c r="AE108" s="92"/>
      <c r="AF108" s="92"/>
      <c r="AG108" s="92"/>
      <c r="AH108" s="92"/>
      <c r="AI108" s="92"/>
      <c r="AK108" s="92"/>
      <c r="AL108" s="92"/>
      <c r="AM108" s="92"/>
      <c r="AN108" s="92"/>
      <c r="AO108" s="92"/>
      <c r="AQ108" s="92"/>
      <c r="AR108" s="92"/>
      <c r="AS108" s="92"/>
      <c r="AT108" s="92"/>
      <c r="AU108" s="92"/>
      <c r="AW108" s="92"/>
      <c r="AX108" s="92"/>
      <c r="AY108" s="92"/>
      <c r="AZ108" s="92"/>
      <c r="BA108" s="92"/>
      <c r="BC108" s="92"/>
      <c r="BD108" s="92"/>
      <c r="BE108" s="92"/>
      <c r="BF108" s="92"/>
      <c r="BG108" s="92"/>
      <c r="BI108" s="92"/>
      <c r="BJ108" s="92"/>
      <c r="BK108" s="92"/>
      <c r="BL108" s="92"/>
      <c r="BM108" s="92"/>
      <c r="BT108" s="83"/>
      <c r="CQ108" s="92"/>
      <c r="CR108" s="92"/>
      <c r="CS108" s="92"/>
      <c r="CT108" s="92"/>
      <c r="CW108"/>
      <c r="CX108"/>
      <c r="DA108" s="92"/>
      <c r="DB108" s="92"/>
      <c r="DC108" s="92"/>
      <c r="DD108" s="92"/>
    </row>
    <row r="109" spans="1:108" x14ac:dyDescent="0.2">
      <c r="A109" s="307" t="s">
        <v>1955</v>
      </c>
      <c r="B109" s="92"/>
      <c r="C109" s="92"/>
      <c r="D109" s="92">
        <f>ROUND((IF($D$104&lt;0,0,IF($B$63="S",VLOOKUP($D$104,$G$7:$K$14,4,TRUE),0))),2)</f>
        <v>0</v>
      </c>
      <c r="E109" s="92"/>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92"/>
      <c r="Z109" s="92"/>
      <c r="AA109" s="92"/>
      <c r="AB109" s="92"/>
      <c r="AC109" s="92"/>
      <c r="AE109" s="92"/>
      <c r="AF109" s="92"/>
      <c r="AG109" s="92"/>
      <c r="AH109" s="92"/>
      <c r="AI109" s="92"/>
      <c r="AK109" s="92"/>
      <c r="AL109" s="92"/>
      <c r="AM109" s="92"/>
      <c r="AN109" s="92"/>
      <c r="AO109" s="92"/>
      <c r="AQ109" s="92"/>
      <c r="AR109" s="92"/>
      <c r="AS109" s="92"/>
      <c r="AT109" s="92"/>
      <c r="AU109" s="92"/>
      <c r="AW109" s="92"/>
      <c r="AX109" s="92"/>
      <c r="AY109" s="92"/>
      <c r="AZ109" s="92"/>
      <c r="BA109" s="92"/>
      <c r="BC109" s="92"/>
      <c r="BD109" s="92"/>
      <c r="BE109" s="92"/>
      <c r="BF109" s="92"/>
      <c r="BG109" s="92"/>
      <c r="BI109" s="92"/>
      <c r="BJ109" s="92"/>
      <c r="BK109" s="92"/>
      <c r="BL109" s="92"/>
      <c r="BM109" s="92"/>
      <c r="BT109" s="83"/>
      <c r="CQ109" s="92"/>
      <c r="CR109" s="92"/>
      <c r="CS109" s="92"/>
      <c r="CT109" s="92"/>
      <c r="CW109"/>
      <c r="CX109"/>
      <c r="DA109" s="92"/>
      <c r="DB109" s="92"/>
      <c r="DC109" s="92"/>
      <c r="DD109" s="92"/>
    </row>
    <row r="110" spans="1:108" x14ac:dyDescent="0.2">
      <c r="A110" s="92" t="s">
        <v>1939</v>
      </c>
      <c r="B110" s="92"/>
      <c r="C110" s="92"/>
      <c r="D110" s="92">
        <f>ROUND((IF($D$104&lt;0,0,IF($B$63="M",VLOOKUP($D$104,$G$21:$K$28,4,TRUE),0))),2)</f>
        <v>0</v>
      </c>
      <c r="E110" s="92"/>
      <c r="F110" s="92"/>
      <c r="G110" s="92"/>
      <c r="H110" s="92"/>
      <c r="I110" s="92"/>
      <c r="J110" s="92"/>
      <c r="K110" s="92"/>
      <c r="M110" s="92" t="s">
        <v>1939</v>
      </c>
      <c r="N110" s="92"/>
      <c r="O110" s="92"/>
      <c r="P110" s="92">
        <f>ROUND((IF($P$104&lt;0,0,IF($N$63="M",VLOOKUP($P$104,$S$21:$W$28,4,TRUE),0))),2)</f>
        <v>0</v>
      </c>
      <c r="Q110" s="92"/>
      <c r="R110" s="92"/>
      <c r="S110" s="92"/>
      <c r="T110" s="92"/>
      <c r="U110" s="92"/>
      <c r="V110" s="92"/>
      <c r="W110" s="92"/>
      <c r="Y110" s="92"/>
      <c r="Z110" s="92"/>
      <c r="AA110" s="92"/>
      <c r="AB110" s="92"/>
      <c r="AC110" s="92"/>
      <c r="AE110" s="92"/>
      <c r="AF110" s="92"/>
      <c r="AG110" s="92"/>
      <c r="AH110" s="92"/>
      <c r="AI110" s="92"/>
      <c r="AK110" s="92"/>
      <c r="AL110" s="92"/>
      <c r="AM110" s="92"/>
      <c r="AN110" s="92"/>
      <c r="AO110" s="92"/>
      <c r="AQ110" s="92"/>
      <c r="AR110" s="92"/>
      <c r="AS110" s="92"/>
      <c r="AT110" s="92"/>
      <c r="AU110" s="92"/>
      <c r="AW110" s="92"/>
      <c r="AX110" s="92"/>
      <c r="AY110" s="92"/>
      <c r="AZ110" s="92"/>
      <c r="BA110" s="92"/>
      <c r="BC110" s="92"/>
      <c r="BD110" s="92"/>
      <c r="BE110" s="92"/>
      <c r="BF110" s="92"/>
      <c r="BG110" s="92"/>
      <c r="BI110" s="92"/>
      <c r="BJ110" s="92"/>
      <c r="BK110" s="92"/>
      <c r="BL110" s="92"/>
      <c r="BM110" s="92"/>
      <c r="BT110" s="83"/>
      <c r="CQ110" s="92"/>
      <c r="CR110" s="92"/>
      <c r="CS110" s="92"/>
      <c r="CT110" s="92"/>
      <c r="CW110"/>
      <c r="CX110"/>
      <c r="DA110" s="92"/>
      <c r="DB110" s="92"/>
      <c r="DC110" s="92"/>
      <c r="DD110" s="92"/>
    </row>
    <row r="111" spans="1:108" x14ac:dyDescent="0.2">
      <c r="A111" s="92" t="s">
        <v>1933</v>
      </c>
      <c r="B111" s="92"/>
      <c r="C111" s="92"/>
      <c r="D111" s="92">
        <f>ROUND((IF($D$104&lt;0,0,IF($B$63="H",VLOOKUP($D$104,$G$35:$K$42,4,TRUE),0))),2)</f>
        <v>0</v>
      </c>
      <c r="E111" s="92"/>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c r="Z111" s="92"/>
      <c r="AA111" s="92"/>
      <c r="AB111" s="92"/>
      <c r="AC111" s="92"/>
      <c r="AE111" s="92"/>
      <c r="AF111" s="92"/>
      <c r="AG111" s="92"/>
      <c r="AH111" s="92"/>
      <c r="AI111" s="92"/>
      <c r="AK111" s="92"/>
      <c r="AL111" s="92"/>
      <c r="AM111" s="92"/>
      <c r="AN111" s="92"/>
      <c r="AO111" s="92"/>
      <c r="AQ111" s="92"/>
      <c r="AR111" s="92"/>
      <c r="AS111" s="92"/>
      <c r="AT111" s="92"/>
      <c r="AU111" s="92"/>
      <c r="AW111" s="92"/>
      <c r="AX111" s="92"/>
      <c r="AY111" s="92"/>
      <c r="AZ111" s="92"/>
      <c r="BA111" s="92"/>
      <c r="BC111" s="92"/>
      <c r="BD111" s="92"/>
      <c r="BE111" s="92"/>
      <c r="BF111" s="92"/>
      <c r="BG111" s="92"/>
      <c r="BI111" s="92"/>
      <c r="BJ111" s="92"/>
      <c r="BK111" s="92"/>
      <c r="BL111" s="92"/>
      <c r="BM111" s="92"/>
      <c r="BT111" s="83"/>
      <c r="CQ111" s="92"/>
      <c r="CR111" s="92"/>
      <c r="CS111" s="92"/>
      <c r="CT111" s="92"/>
      <c r="CW111"/>
      <c r="CX111"/>
      <c r="DA111" s="92"/>
      <c r="DB111" s="92"/>
      <c r="DC111" s="92"/>
      <c r="DD111" s="92"/>
    </row>
    <row r="112" spans="1:108" x14ac:dyDescent="0.2">
      <c r="A112" s="307" t="s">
        <v>1973</v>
      </c>
      <c r="B112" s="92"/>
      <c r="C112" s="92"/>
      <c r="D112" s="310">
        <f>ROUND((SUM(D109:D111)),2)</f>
        <v>0</v>
      </c>
      <c r="E112" s="92"/>
      <c r="F112" s="92"/>
      <c r="G112" s="92"/>
      <c r="H112" s="92"/>
      <c r="I112" s="92"/>
      <c r="J112" s="92"/>
      <c r="K112" s="92"/>
      <c r="M112" s="307" t="s">
        <v>1973</v>
      </c>
      <c r="N112" s="92"/>
      <c r="O112" s="92"/>
      <c r="P112" s="310">
        <f>ROUND((SUM(P109:P111)),2)</f>
        <v>0</v>
      </c>
      <c r="Q112" s="92"/>
      <c r="R112" s="92"/>
      <c r="S112" s="92"/>
      <c r="T112" s="92"/>
      <c r="U112" s="92"/>
      <c r="V112" s="92"/>
      <c r="W112" s="92"/>
      <c r="Y112" s="92"/>
      <c r="Z112" s="92"/>
      <c r="AA112" s="92"/>
      <c r="AB112" s="92"/>
      <c r="AC112" s="92"/>
      <c r="AE112" s="92"/>
      <c r="AF112" s="92"/>
      <c r="AG112" s="92"/>
      <c r="AH112" s="92"/>
      <c r="AI112" s="92"/>
      <c r="AK112" s="92"/>
      <c r="AL112" s="92"/>
      <c r="AM112" s="92"/>
      <c r="AN112" s="92"/>
      <c r="AO112" s="92"/>
      <c r="AQ112" s="92"/>
      <c r="AR112" s="92"/>
      <c r="AS112" s="92"/>
      <c r="AT112" s="92"/>
      <c r="AU112" s="92"/>
      <c r="AW112" s="92"/>
      <c r="AX112" s="92"/>
      <c r="AY112" s="92"/>
      <c r="AZ112" s="92"/>
      <c r="BA112" s="92"/>
      <c r="BC112" s="92"/>
      <c r="BD112" s="92"/>
      <c r="BE112" s="92"/>
      <c r="BF112" s="92"/>
      <c r="BG112" s="92"/>
      <c r="BI112" s="92"/>
      <c r="BJ112" s="92"/>
      <c r="BK112" s="92"/>
      <c r="BL112" s="92"/>
      <c r="BM112" s="92"/>
      <c r="BT112" s="83"/>
      <c r="CQ112" s="92"/>
      <c r="CR112" s="92"/>
      <c r="CS112" s="92"/>
      <c r="CT112" s="92"/>
      <c r="CW112"/>
      <c r="CX112"/>
      <c r="DA112" s="92"/>
      <c r="DB112" s="92"/>
      <c r="DC112" s="92"/>
      <c r="DD112" s="92"/>
    </row>
    <row r="113" spans="1:108" x14ac:dyDescent="0.2">
      <c r="A113" s="92" t="s">
        <v>1934</v>
      </c>
      <c r="B113" s="92"/>
      <c r="C113" s="92"/>
      <c r="D113" s="92">
        <f>ROUND((D104-D108),2)</f>
        <v>-8600</v>
      </c>
      <c r="E113" s="92"/>
      <c r="F113" s="92"/>
      <c r="G113" s="92"/>
      <c r="H113" s="92"/>
      <c r="I113" s="92"/>
      <c r="J113" s="92"/>
      <c r="K113" s="92"/>
      <c r="M113" s="92" t="s">
        <v>1934</v>
      </c>
      <c r="N113" s="92"/>
      <c r="O113" s="92"/>
      <c r="P113" s="92">
        <f>ROUND((P104-P108),2)</f>
        <v>-8600</v>
      </c>
      <c r="Q113" s="92"/>
      <c r="R113" s="92"/>
      <c r="S113" s="92"/>
      <c r="T113" s="92"/>
      <c r="U113" s="92"/>
      <c r="V113" s="92"/>
      <c r="W113" s="92"/>
      <c r="Y113" s="92"/>
      <c r="Z113" s="92"/>
      <c r="AA113" s="92"/>
      <c r="AB113" s="92"/>
      <c r="AC113" s="92"/>
      <c r="AE113" s="92"/>
      <c r="AF113" s="92"/>
      <c r="AG113" s="92"/>
      <c r="AH113" s="92"/>
      <c r="AI113" s="92"/>
      <c r="AK113" s="92"/>
      <c r="AL113" s="92"/>
      <c r="AM113" s="92"/>
      <c r="AN113" s="92"/>
      <c r="AO113" s="92"/>
      <c r="AQ113" s="92"/>
      <c r="AR113" s="92"/>
      <c r="AS113" s="92"/>
      <c r="AT113" s="92"/>
      <c r="AU113" s="92"/>
      <c r="AW113" s="92"/>
      <c r="AX113" s="92"/>
      <c r="AY113" s="92"/>
      <c r="AZ113" s="92"/>
      <c r="BA113" s="92"/>
      <c r="BC113" s="92"/>
      <c r="BD113" s="92"/>
      <c r="BE113" s="92"/>
      <c r="BF113" s="92"/>
      <c r="BG113" s="92"/>
      <c r="BI113" s="92"/>
      <c r="BJ113" s="92"/>
      <c r="BK113" s="92"/>
      <c r="BL113" s="92"/>
      <c r="BM113" s="92"/>
      <c r="BT113" s="83"/>
      <c r="CQ113" s="92"/>
      <c r="CR113" s="92"/>
      <c r="CS113" s="92"/>
      <c r="CT113" s="92"/>
      <c r="CW113"/>
      <c r="CX113"/>
      <c r="DA113" s="92"/>
      <c r="DB113" s="92"/>
      <c r="DC113" s="92"/>
      <c r="DD113" s="92"/>
    </row>
    <row r="114" spans="1:108" x14ac:dyDescent="0.2">
      <c r="A114" s="92" t="s">
        <v>1946</v>
      </c>
      <c r="B114" s="92"/>
      <c r="C114" s="92"/>
      <c r="D114" s="92">
        <f>ROUND((D113*D112),2)</f>
        <v>0</v>
      </c>
      <c r="E114" s="92"/>
      <c r="F114" s="92"/>
      <c r="G114" s="92"/>
      <c r="H114" s="92"/>
      <c r="I114" s="92"/>
      <c r="J114" s="92"/>
      <c r="K114" s="92"/>
      <c r="M114" s="92" t="s">
        <v>1946</v>
      </c>
      <c r="N114" s="92"/>
      <c r="O114" s="92"/>
      <c r="P114" s="92">
        <f>ROUND((P113*P112),2)</f>
        <v>0</v>
      </c>
      <c r="Q114" s="92"/>
      <c r="R114" s="92"/>
      <c r="S114" s="92"/>
      <c r="T114" s="92"/>
      <c r="U114" s="92"/>
      <c r="V114" s="92"/>
      <c r="W114" s="92"/>
      <c r="Y114" s="92"/>
      <c r="Z114" s="92"/>
      <c r="AA114" s="92"/>
      <c r="AB114" s="92"/>
      <c r="AC114" s="92"/>
      <c r="AE114" s="92"/>
      <c r="AF114" s="92"/>
      <c r="AG114" s="92"/>
      <c r="AH114" s="92"/>
      <c r="AI114" s="92"/>
      <c r="AK114" s="92"/>
      <c r="AL114" s="92"/>
      <c r="AM114" s="92"/>
      <c r="AN114" s="92"/>
      <c r="AO114" s="92"/>
      <c r="AQ114" s="92"/>
      <c r="AR114" s="92"/>
      <c r="AS114" s="92"/>
      <c r="AT114" s="92"/>
      <c r="AU114" s="92"/>
      <c r="AW114" s="92"/>
      <c r="AX114" s="92"/>
      <c r="AY114" s="92"/>
      <c r="AZ114" s="92"/>
      <c r="BA114" s="92"/>
      <c r="BC114" s="92"/>
      <c r="BD114" s="92"/>
      <c r="BE114" s="92"/>
      <c r="BF114" s="92"/>
      <c r="BG114" s="92"/>
      <c r="BI114" s="92"/>
      <c r="BJ114" s="92"/>
      <c r="BK114" s="92"/>
      <c r="BL114" s="92"/>
      <c r="BM114" s="92"/>
      <c r="BT114" s="83"/>
      <c r="CQ114" s="92"/>
      <c r="CR114" s="92"/>
      <c r="CS114" s="92"/>
      <c r="CT114" s="92"/>
      <c r="CW114"/>
      <c r="CX114"/>
      <c r="DA114" s="92"/>
      <c r="DB114" s="92"/>
      <c r="DC114" s="92"/>
      <c r="DD114" s="92"/>
    </row>
    <row r="115" spans="1:108" x14ac:dyDescent="0.2">
      <c r="A115" s="92" t="s">
        <v>1941</v>
      </c>
      <c r="B115" s="92"/>
      <c r="C115" s="92"/>
      <c r="D115" s="92">
        <f>ROUND((IF($D$104&lt;0,0,IF($B$63="S",VLOOKUP($D$104,G$7:$K14,3,TRUE),0))),2)</f>
        <v>0</v>
      </c>
      <c r="E115" s="92"/>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c r="Z115" s="92"/>
      <c r="AA115" s="92"/>
      <c r="AB115" s="92"/>
      <c r="AC115" s="92"/>
      <c r="AE115" s="92"/>
      <c r="AF115" s="92"/>
      <c r="AG115" s="92"/>
      <c r="AH115" s="92"/>
      <c r="AI115" s="92"/>
      <c r="AK115" s="92"/>
      <c r="AL115" s="92"/>
      <c r="AM115" s="92"/>
      <c r="AN115" s="92"/>
      <c r="AO115" s="92"/>
      <c r="AQ115" s="92"/>
      <c r="AR115" s="92"/>
      <c r="AS115" s="92"/>
      <c r="AT115" s="92"/>
      <c r="AU115" s="92"/>
      <c r="AW115" s="92"/>
      <c r="AX115" s="92"/>
      <c r="AY115" s="92"/>
      <c r="AZ115" s="92"/>
      <c r="BA115" s="92"/>
      <c r="BC115" s="92"/>
      <c r="BD115" s="92"/>
      <c r="BE115" s="92"/>
      <c r="BF115" s="92"/>
      <c r="BG115" s="92"/>
      <c r="BI115" s="92"/>
      <c r="BJ115" s="92"/>
      <c r="BK115" s="92"/>
      <c r="BL115" s="92"/>
      <c r="BM115" s="92"/>
      <c r="BT115" s="83"/>
      <c r="CQ115" s="92"/>
      <c r="CR115" s="92"/>
      <c r="CS115" s="92"/>
      <c r="CT115" s="92"/>
      <c r="CW115"/>
      <c r="CX115"/>
      <c r="DA115" s="92"/>
      <c r="DB115" s="92"/>
      <c r="DC115" s="92"/>
      <c r="DD115" s="92"/>
    </row>
    <row r="116" spans="1:108" x14ac:dyDescent="0.2">
      <c r="A116" s="92" t="s">
        <v>1942</v>
      </c>
      <c r="B116" s="92"/>
      <c r="C116" s="92"/>
      <c r="D116" s="92">
        <f>ROUND((IF($D$104&lt;0,0,IF($B$63="M",VLOOKUP($D$104,$G$21:$K$28,3,TRUE),0))),2)</f>
        <v>0</v>
      </c>
      <c r="E116" s="92"/>
      <c r="F116" s="92"/>
      <c r="G116" s="92"/>
      <c r="H116" s="92"/>
      <c r="I116" s="92"/>
      <c r="J116" s="92"/>
      <c r="K116" s="92"/>
      <c r="M116" s="92" t="s">
        <v>1942</v>
      </c>
      <c r="N116" s="92"/>
      <c r="O116" s="92"/>
      <c r="P116" s="92">
        <f>ROUND((IF($P$104&lt;0,0,IF($N$63="M",VLOOKUP($P$104,$S$21:$W$28,3,TRUE),0))),2)</f>
        <v>0</v>
      </c>
      <c r="Q116" s="92"/>
      <c r="R116" s="92"/>
      <c r="S116" s="92"/>
      <c r="T116" s="92"/>
      <c r="U116" s="92"/>
      <c r="V116" s="92"/>
      <c r="W116" s="92"/>
      <c r="Y116" s="92"/>
      <c r="Z116" s="92"/>
      <c r="AA116" s="92"/>
      <c r="AB116" s="92"/>
      <c r="AC116" s="92"/>
      <c r="AE116" s="92"/>
      <c r="AF116" s="92"/>
      <c r="AG116" s="92"/>
      <c r="AH116" s="92"/>
      <c r="AI116" s="92"/>
      <c r="AK116" s="92"/>
      <c r="AL116" s="92"/>
      <c r="AM116" s="92"/>
      <c r="AN116" s="92"/>
      <c r="AO116" s="92"/>
      <c r="AQ116" s="92"/>
      <c r="AR116" s="92"/>
      <c r="AS116" s="92"/>
      <c r="AT116" s="92"/>
      <c r="AU116" s="92"/>
      <c r="AW116" s="92"/>
      <c r="AX116" s="92"/>
      <c r="AY116" s="92"/>
      <c r="AZ116" s="92"/>
      <c r="BA116" s="92"/>
      <c r="BC116" s="92"/>
      <c r="BD116" s="92"/>
      <c r="BE116" s="92"/>
      <c r="BF116" s="92"/>
      <c r="BG116" s="92"/>
      <c r="BI116" s="92"/>
      <c r="BJ116" s="92"/>
      <c r="BK116" s="92"/>
      <c r="BL116" s="92"/>
      <c r="BM116" s="92"/>
      <c r="BT116" s="83"/>
      <c r="CQ116" s="92"/>
      <c r="CR116" s="92"/>
      <c r="CS116" s="92"/>
      <c r="CT116" s="92"/>
      <c r="CW116"/>
      <c r="CX116"/>
      <c r="DA116" s="92"/>
      <c r="DB116" s="92"/>
      <c r="DC116" s="92"/>
      <c r="DD116" s="92"/>
    </row>
    <row r="117" spans="1:108" x14ac:dyDescent="0.2">
      <c r="A117" s="92" t="s">
        <v>1943</v>
      </c>
      <c r="B117" s="92"/>
      <c r="C117" s="92"/>
      <c r="D117" s="92">
        <f>ROUND((IF($D$104&lt;0,0,IF($B$63="H",VLOOKUP($D$104,$G$35:$K$42,3,TRUE),0))),2)</f>
        <v>0</v>
      </c>
      <c r="E117" s="92"/>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c r="Z117" s="92"/>
      <c r="AA117" s="92"/>
      <c r="AB117" s="92"/>
      <c r="AC117" s="92"/>
      <c r="AE117" s="92"/>
      <c r="AF117" s="92"/>
      <c r="AG117" s="92"/>
      <c r="AH117" s="92"/>
      <c r="AI117" s="92"/>
      <c r="AK117" s="92"/>
      <c r="AL117" s="92"/>
      <c r="AM117" s="92"/>
      <c r="AN117" s="92"/>
      <c r="AO117" s="92"/>
      <c r="AQ117" s="92"/>
      <c r="AR117" s="92"/>
      <c r="AS117" s="92"/>
      <c r="AT117" s="92"/>
      <c r="AU117" s="92"/>
      <c r="AW117" s="92"/>
      <c r="AX117" s="92"/>
      <c r="AY117" s="92"/>
      <c r="AZ117" s="92"/>
      <c r="BA117" s="92"/>
      <c r="BC117" s="92"/>
      <c r="BD117" s="92"/>
      <c r="BE117" s="92"/>
      <c r="BF117" s="92"/>
      <c r="BG117" s="92"/>
      <c r="BI117" s="92"/>
      <c r="BJ117" s="92"/>
      <c r="BK117" s="92"/>
      <c r="BL117" s="92"/>
      <c r="BM117" s="92"/>
      <c r="BT117" s="83"/>
      <c r="CQ117" s="92"/>
      <c r="CR117" s="92"/>
      <c r="CS117" s="92"/>
      <c r="CT117" s="92"/>
      <c r="CW117"/>
      <c r="CX117"/>
      <c r="DA117" s="92"/>
      <c r="DB117" s="92"/>
      <c r="DC117" s="92"/>
      <c r="DD117" s="92"/>
    </row>
    <row r="118" spans="1:108" x14ac:dyDescent="0.2">
      <c r="A118" s="92" t="s">
        <v>1947</v>
      </c>
      <c r="B118" s="92"/>
      <c r="C118" s="92"/>
      <c r="D118" s="92">
        <f>ROUND((SUM(D114:D117)),2)</f>
        <v>0</v>
      </c>
      <c r="E118" s="92"/>
      <c r="F118" s="92"/>
      <c r="G118" s="92"/>
      <c r="H118" s="92"/>
      <c r="I118" s="92"/>
      <c r="J118" s="92"/>
      <c r="K118" s="92"/>
      <c r="M118" s="92" t="s">
        <v>1947</v>
      </c>
      <c r="N118" s="92"/>
      <c r="O118" s="92"/>
      <c r="P118" s="92">
        <f>ROUND((SUM(P114:P117)),2)</f>
        <v>0</v>
      </c>
      <c r="Q118" s="92"/>
      <c r="R118" s="92"/>
      <c r="S118" s="92"/>
      <c r="T118" s="92"/>
      <c r="U118" s="92"/>
      <c r="V118" s="92"/>
      <c r="W118" s="92"/>
      <c r="Y118" s="92"/>
      <c r="Z118" s="92"/>
      <c r="AA118" s="92"/>
      <c r="AB118" s="92"/>
      <c r="AC118" s="92"/>
      <c r="AE118" s="92"/>
      <c r="AF118" s="92"/>
      <c r="AG118" s="92"/>
      <c r="AH118" s="92"/>
      <c r="AI118" s="92"/>
      <c r="AK118" s="92"/>
      <c r="AL118" s="92"/>
      <c r="AM118" s="92"/>
      <c r="AN118" s="92"/>
      <c r="AO118" s="92"/>
      <c r="AQ118" s="92"/>
      <c r="AR118" s="92"/>
      <c r="AS118" s="92"/>
      <c r="AT118" s="92"/>
      <c r="AU118" s="92"/>
      <c r="AW118" s="92"/>
      <c r="AX118" s="92"/>
      <c r="AY118" s="92"/>
      <c r="AZ118" s="92"/>
      <c r="BA118" s="92"/>
      <c r="BC118" s="92"/>
      <c r="BD118" s="92"/>
      <c r="BE118" s="92"/>
      <c r="BF118" s="92"/>
      <c r="BG118" s="92"/>
      <c r="BI118" s="92"/>
      <c r="BJ118" s="92"/>
      <c r="BK118" s="92"/>
      <c r="BL118" s="92"/>
      <c r="BM118" s="92"/>
      <c r="BT118" s="83"/>
      <c r="CQ118" s="92"/>
      <c r="CR118" s="92"/>
      <c r="CS118" s="92"/>
      <c r="CT118" s="92"/>
      <c r="CW118"/>
      <c r="CX118"/>
      <c r="DA118" s="92"/>
      <c r="DB118" s="92"/>
      <c r="DC118" s="92"/>
      <c r="DD118" s="92"/>
    </row>
    <row r="119" spans="1:108" x14ac:dyDescent="0.2">
      <c r="A119" s="92" t="s">
        <v>1948</v>
      </c>
      <c r="B119" s="92"/>
      <c r="C119" s="92"/>
      <c r="D119" s="92">
        <f>ROUND((D118/$C$70),2)</f>
        <v>0</v>
      </c>
      <c r="E119" s="92"/>
      <c r="F119" s="92"/>
      <c r="G119" s="92"/>
      <c r="H119" s="92"/>
      <c r="I119" s="92"/>
      <c r="J119" s="92"/>
      <c r="K119" s="92"/>
      <c r="M119" s="92" t="s">
        <v>1948</v>
      </c>
      <c r="N119" s="92"/>
      <c r="O119" s="92"/>
      <c r="P119" s="92">
        <f>ROUND((P118/27),2)</f>
        <v>0</v>
      </c>
      <c r="Q119" s="92"/>
      <c r="R119" s="92"/>
      <c r="S119" s="92"/>
      <c r="T119" s="92"/>
      <c r="U119" s="92"/>
      <c r="V119" s="92"/>
      <c r="W119" s="92"/>
      <c r="Y119" s="92"/>
      <c r="Z119" s="92"/>
      <c r="AA119" s="92"/>
      <c r="AB119" s="92"/>
      <c r="AC119" s="92"/>
      <c r="AE119" s="92"/>
      <c r="AF119" s="92"/>
      <c r="AG119" s="92"/>
      <c r="AH119" s="92"/>
      <c r="AI119" s="92"/>
      <c r="AK119" s="92"/>
      <c r="AL119" s="92"/>
      <c r="AM119" s="92"/>
      <c r="AN119" s="92"/>
      <c r="AO119" s="92"/>
      <c r="AQ119" s="92"/>
      <c r="AR119" s="92"/>
      <c r="AS119" s="92"/>
      <c r="AT119" s="92"/>
      <c r="AU119" s="92"/>
      <c r="AW119" s="92"/>
      <c r="AX119" s="92"/>
      <c r="AY119" s="92"/>
      <c r="AZ119" s="92"/>
      <c r="BA119" s="92"/>
      <c r="BC119" s="92"/>
      <c r="BD119" s="92"/>
      <c r="BE119" s="92"/>
      <c r="BF119" s="92"/>
      <c r="BG119" s="92"/>
      <c r="BI119" s="92"/>
      <c r="BJ119" s="92"/>
      <c r="BK119" s="92"/>
      <c r="BL119" s="92"/>
      <c r="BM119" s="92"/>
      <c r="BT119" s="83"/>
      <c r="CQ119" s="92"/>
      <c r="CR119" s="92"/>
      <c r="CS119" s="92"/>
      <c r="CT119" s="92"/>
      <c r="CW119"/>
      <c r="CX119"/>
      <c r="DA119" s="92"/>
      <c r="DB119" s="92"/>
      <c r="DC119" s="92"/>
      <c r="DD119" s="92"/>
    </row>
    <row r="120" spans="1:108" x14ac:dyDescent="0.2">
      <c r="A120" s="92" t="s">
        <v>1956</v>
      </c>
      <c r="B120" s="92"/>
      <c r="C120" s="92"/>
      <c r="D120" s="313">
        <f>'2021-FORM GAO-70a'!D9</f>
        <v>0</v>
      </c>
      <c r="E120" s="92"/>
      <c r="F120" s="92"/>
      <c r="G120" s="92"/>
      <c r="H120" s="92"/>
      <c r="I120" s="92"/>
      <c r="J120" s="92"/>
      <c r="K120" s="92"/>
      <c r="M120" s="92" t="s">
        <v>1956</v>
      </c>
      <c r="N120" s="92"/>
      <c r="O120" s="92"/>
      <c r="P120" s="313">
        <f>ROUND(('2020-FORM GAO-70a'!D9),2)</f>
        <v>0</v>
      </c>
      <c r="Q120" s="92"/>
      <c r="R120" s="92"/>
      <c r="S120" s="92"/>
      <c r="T120" s="92"/>
      <c r="U120" s="92"/>
      <c r="V120" s="92"/>
      <c r="W120" s="92"/>
      <c r="Y120" s="92"/>
      <c r="Z120" s="92"/>
      <c r="AA120" s="92"/>
      <c r="AB120" s="92"/>
      <c r="AC120" s="92"/>
      <c r="AE120" s="92"/>
      <c r="AF120" s="92"/>
      <c r="AG120" s="92"/>
      <c r="AH120" s="92"/>
      <c r="AI120" s="92"/>
      <c r="AK120" s="92"/>
      <c r="AL120" s="92"/>
      <c r="AM120" s="92"/>
      <c r="AN120" s="92"/>
      <c r="AO120" s="92"/>
      <c r="AQ120" s="92"/>
      <c r="AR120" s="92"/>
      <c r="AS120" s="92"/>
      <c r="AT120" s="92"/>
      <c r="AU120" s="92"/>
      <c r="AW120" s="92"/>
      <c r="AX120" s="92"/>
      <c r="AY120" s="92"/>
      <c r="AZ120" s="92"/>
      <c r="BA120" s="92"/>
      <c r="BC120" s="92"/>
      <c r="BD120" s="92"/>
      <c r="BE120" s="92"/>
      <c r="BF120" s="92"/>
      <c r="BG120" s="92"/>
      <c r="BI120" s="92"/>
      <c r="BJ120" s="92"/>
      <c r="BK120" s="92"/>
      <c r="BL120" s="92"/>
      <c r="BM120" s="92"/>
      <c r="BT120" s="83"/>
      <c r="CQ120" s="92"/>
      <c r="CR120" s="92"/>
      <c r="CS120" s="92"/>
      <c r="CT120" s="92"/>
      <c r="CW120"/>
      <c r="CX120"/>
      <c r="DA120" s="92"/>
      <c r="DB120" s="92"/>
      <c r="DC120" s="92"/>
      <c r="DD120" s="92"/>
    </row>
    <row r="121" spans="1:108" x14ac:dyDescent="0.2">
      <c r="A121" s="92" t="s">
        <v>1957</v>
      </c>
      <c r="B121" s="92"/>
      <c r="C121" s="92"/>
      <c r="D121" s="92">
        <f>ROUND((IF($D$120=" ",0,($D$120/$C$70))),2)</f>
        <v>0</v>
      </c>
      <c r="E121" s="92"/>
      <c r="F121" s="92"/>
      <c r="G121" s="92"/>
      <c r="H121" s="92"/>
      <c r="I121" s="92"/>
      <c r="J121" s="92"/>
      <c r="K121" s="92"/>
      <c r="M121" s="92" t="s">
        <v>1957</v>
      </c>
      <c r="N121" s="92"/>
      <c r="O121" s="92"/>
      <c r="P121" s="92">
        <f>ROUND((IF($P$120=" ",0,($P$120/$O$70))),2)</f>
        <v>0</v>
      </c>
      <c r="Q121" s="92"/>
      <c r="R121" s="92"/>
      <c r="S121" s="92"/>
      <c r="T121" s="92"/>
      <c r="U121" s="92"/>
      <c r="V121" s="92"/>
      <c r="W121" s="92"/>
      <c r="Y121" s="92"/>
      <c r="Z121" s="92"/>
      <c r="AA121" s="92"/>
      <c r="AB121" s="92"/>
      <c r="AC121" s="92"/>
      <c r="AE121" s="92"/>
      <c r="AF121" s="92"/>
      <c r="AG121" s="92"/>
      <c r="AH121" s="92"/>
      <c r="AI121" s="92"/>
      <c r="AK121" s="92"/>
      <c r="AL121" s="92"/>
      <c r="AM121" s="92"/>
      <c r="AN121" s="92"/>
      <c r="AO121" s="92"/>
      <c r="AQ121" s="92"/>
      <c r="AR121" s="92"/>
      <c r="AS121" s="92"/>
      <c r="AT121" s="92"/>
      <c r="AU121" s="92"/>
      <c r="AW121" s="92"/>
      <c r="AX121" s="92"/>
      <c r="AY121" s="92"/>
      <c r="AZ121" s="92"/>
      <c r="BA121" s="92"/>
      <c r="BC121" s="92"/>
      <c r="BD121" s="92"/>
      <c r="BE121" s="92"/>
      <c r="BF121" s="92"/>
      <c r="BG121" s="92"/>
      <c r="BI121" s="92"/>
      <c r="BJ121" s="92"/>
      <c r="BK121" s="92"/>
      <c r="BL121" s="92"/>
      <c r="BM121" s="92"/>
      <c r="BT121" s="83"/>
      <c r="CQ121" s="92"/>
      <c r="CR121" s="92"/>
      <c r="CS121" s="92"/>
      <c r="CT121" s="92"/>
      <c r="CW121"/>
      <c r="CX121"/>
      <c r="DA121" s="92"/>
      <c r="DB121" s="92"/>
      <c r="DC121" s="92"/>
      <c r="DD121" s="92"/>
    </row>
    <row r="122" spans="1:108" x14ac:dyDescent="0.2">
      <c r="A122" s="92" t="s">
        <v>1958</v>
      </c>
      <c r="B122" s="92"/>
      <c r="C122" s="92"/>
      <c r="D122" s="92">
        <f>ROUND((IF($D$119-$D$121&lt;0,0,$D$119-$D$121)),2)</f>
        <v>0</v>
      </c>
      <c r="E122" s="92"/>
      <c r="F122" s="92"/>
      <c r="G122" s="92"/>
      <c r="H122" s="92"/>
      <c r="I122" s="92"/>
      <c r="J122" s="92"/>
      <c r="K122" s="92"/>
      <c r="M122" s="92" t="s">
        <v>1958</v>
      </c>
      <c r="N122" s="92"/>
      <c r="O122" s="92"/>
      <c r="P122" s="92">
        <f>ROUND((IF($P$119-$P$121&lt;0,0,$P$119-$P$121)),2)</f>
        <v>0</v>
      </c>
      <c r="Q122" s="92"/>
      <c r="R122" s="92"/>
      <c r="S122" s="92"/>
      <c r="T122" s="92"/>
      <c r="U122" s="92"/>
      <c r="V122" s="92"/>
      <c r="W122" s="92"/>
      <c r="Y122" s="92"/>
      <c r="Z122" s="92"/>
      <c r="AA122" s="92"/>
      <c r="AB122" s="92"/>
      <c r="AC122" s="92"/>
      <c r="AE122" s="92"/>
      <c r="AF122" s="92"/>
      <c r="AG122" s="92"/>
      <c r="AH122" s="92"/>
      <c r="AI122" s="92"/>
      <c r="AK122" s="92"/>
      <c r="AL122" s="92"/>
      <c r="AM122" s="92"/>
      <c r="AN122" s="92"/>
      <c r="AO122" s="92"/>
      <c r="AQ122" s="92"/>
      <c r="AR122" s="92"/>
      <c r="AS122" s="92"/>
      <c r="AT122" s="92"/>
      <c r="AU122" s="92"/>
      <c r="AW122" s="92"/>
      <c r="AX122" s="92"/>
      <c r="AY122" s="92"/>
      <c r="AZ122" s="92"/>
      <c r="BA122" s="92"/>
      <c r="BC122" s="92"/>
      <c r="BD122" s="92"/>
      <c r="BE122" s="92"/>
      <c r="BF122" s="92"/>
      <c r="BG122" s="92"/>
      <c r="BI122" s="92"/>
      <c r="BJ122" s="92"/>
      <c r="BK122" s="92"/>
      <c r="BL122" s="92"/>
      <c r="BM122" s="92"/>
      <c r="BT122" s="83"/>
      <c r="CQ122" s="92"/>
      <c r="CR122" s="92"/>
      <c r="CS122" s="92"/>
      <c r="CT122" s="92"/>
      <c r="CW122"/>
      <c r="CX122"/>
      <c r="DA122" s="92"/>
      <c r="DB122" s="92"/>
      <c r="DC122" s="92"/>
      <c r="DD122" s="92"/>
    </row>
    <row r="123" spans="1:108" x14ac:dyDescent="0.2">
      <c r="A123" s="92" t="s">
        <v>1951</v>
      </c>
      <c r="B123" s="92"/>
      <c r="C123" s="92"/>
      <c r="D123" s="313">
        <f>'2021-FORM GAO-70a'!D12</f>
        <v>0</v>
      </c>
      <c r="E123" s="92"/>
      <c r="F123" s="92"/>
      <c r="G123" s="92"/>
      <c r="H123" s="92"/>
      <c r="I123" s="92"/>
      <c r="J123" s="92"/>
      <c r="K123" s="92"/>
      <c r="M123" s="92" t="s">
        <v>1951</v>
      </c>
      <c r="N123" s="92"/>
      <c r="O123" s="92"/>
      <c r="P123" s="313">
        <f>ROUND(('2020-FORM GAO-70a'!D12),2)</f>
        <v>0</v>
      </c>
      <c r="Q123" s="92"/>
      <c r="R123" s="92"/>
      <c r="S123" s="92"/>
      <c r="T123" s="92"/>
      <c r="U123" s="92"/>
      <c r="V123" s="92"/>
      <c r="W123" s="92"/>
      <c r="Y123" s="92"/>
      <c r="Z123" s="92"/>
      <c r="AA123" s="92"/>
      <c r="AB123" s="92"/>
      <c r="AC123" s="92"/>
      <c r="AE123" s="92"/>
      <c r="AF123" s="92"/>
      <c r="AG123" s="92"/>
      <c r="AH123" s="92"/>
      <c r="AI123" s="92"/>
      <c r="AK123" s="92"/>
      <c r="AL123" s="92"/>
      <c r="AM123" s="92"/>
      <c r="AN123" s="92"/>
      <c r="AO123" s="92"/>
      <c r="AQ123" s="92"/>
      <c r="AR123" s="92"/>
      <c r="AS123" s="92"/>
      <c r="AT123" s="92"/>
      <c r="AU123" s="92"/>
      <c r="AW123" s="92"/>
      <c r="AX123" s="92"/>
      <c r="AY123" s="92"/>
      <c r="AZ123" s="92"/>
      <c r="BA123" s="92"/>
      <c r="BC123" s="92"/>
      <c r="BD123" s="92"/>
      <c r="BE123" s="92"/>
      <c r="BF123" s="92"/>
      <c r="BG123" s="92"/>
      <c r="BI123" s="92"/>
      <c r="BJ123" s="92"/>
      <c r="BK123" s="92"/>
      <c r="BL123" s="92"/>
      <c r="BM123" s="92"/>
      <c r="BT123" s="83"/>
      <c r="CQ123" s="92"/>
      <c r="CR123" s="92"/>
      <c r="CS123" s="92"/>
      <c r="CT123" s="92"/>
      <c r="CW123"/>
      <c r="CX123"/>
      <c r="DA123" s="92"/>
      <c r="DB123" s="92"/>
      <c r="DC123" s="92"/>
      <c r="DD123" s="92"/>
    </row>
    <row r="124" spans="1:108" x14ac:dyDescent="0.2">
      <c r="A124" s="328" t="s">
        <v>1959</v>
      </c>
      <c r="B124" s="92"/>
      <c r="C124" s="92"/>
      <c r="D124" s="328">
        <f>ROUND((SUM(D122:D123)),2)</f>
        <v>0</v>
      </c>
      <c r="E124" s="92"/>
      <c r="F124" s="92"/>
      <c r="G124" s="92"/>
      <c r="H124" s="92"/>
      <c r="I124" s="92"/>
      <c r="J124" s="92"/>
      <c r="K124" s="92"/>
      <c r="M124" s="328" t="s">
        <v>1959</v>
      </c>
      <c r="N124" s="92"/>
      <c r="O124" s="92"/>
      <c r="P124" s="328">
        <f>ROUND((SUM(P122:P123)),2)</f>
        <v>0</v>
      </c>
      <c r="Q124" s="92"/>
      <c r="R124" s="92"/>
      <c r="S124" s="92"/>
      <c r="T124" s="92"/>
      <c r="U124" s="92"/>
      <c r="V124" s="92"/>
      <c r="W124" s="92"/>
      <c r="Y124" s="92"/>
      <c r="Z124" s="92"/>
      <c r="AA124" s="92"/>
      <c r="AB124" s="92"/>
      <c r="AC124" s="92"/>
      <c r="AE124" s="92"/>
      <c r="AF124" s="92"/>
      <c r="AG124" s="92"/>
      <c r="AH124" s="92"/>
      <c r="AI124" s="92"/>
      <c r="AK124" s="92"/>
      <c r="AL124" s="92"/>
      <c r="AM124" s="92"/>
      <c r="AN124" s="92"/>
      <c r="AO124" s="92"/>
      <c r="AQ124" s="92"/>
      <c r="AR124" s="92"/>
      <c r="AS124" s="92"/>
      <c r="AT124" s="92"/>
      <c r="AU124" s="92"/>
      <c r="AW124" s="92"/>
      <c r="AX124" s="92"/>
      <c r="AY124" s="92"/>
      <c r="AZ124" s="92"/>
      <c r="BA124" s="92"/>
      <c r="BC124" s="92"/>
      <c r="BD124" s="92"/>
      <c r="BE124" s="92"/>
      <c r="BF124" s="92"/>
      <c r="BG124" s="92"/>
      <c r="BI124" s="92"/>
      <c r="BJ124" s="92"/>
      <c r="BK124" s="92"/>
      <c r="BL124" s="92"/>
      <c r="BM124" s="92"/>
      <c r="BT124" s="83"/>
      <c r="CQ124" s="92"/>
      <c r="CR124" s="92"/>
      <c r="CS124" s="92"/>
      <c r="CT124" s="92"/>
      <c r="CW124"/>
      <c r="CX124"/>
      <c r="DA124" s="92"/>
      <c r="DB124" s="92"/>
      <c r="DC124" s="92"/>
      <c r="DD124" s="92"/>
    </row>
    <row r="125" spans="1:108" x14ac:dyDescent="0.2">
      <c r="A125" s="309" t="s">
        <v>1960</v>
      </c>
      <c r="B125" s="309"/>
      <c r="C125" s="309"/>
      <c r="D125" s="309"/>
      <c r="E125" s="92"/>
      <c r="F125" s="92"/>
      <c r="G125" s="92"/>
      <c r="H125" s="92"/>
      <c r="I125" s="92"/>
      <c r="J125" s="92"/>
      <c r="K125" s="92"/>
      <c r="M125" s="309" t="s">
        <v>1960</v>
      </c>
      <c r="N125" s="309"/>
      <c r="O125" s="309"/>
      <c r="P125" s="309"/>
      <c r="Q125" s="92"/>
      <c r="R125" s="92"/>
      <c r="S125" s="92"/>
      <c r="T125" s="92"/>
      <c r="U125" s="92"/>
      <c r="V125" s="92"/>
      <c r="W125" s="92"/>
      <c r="Y125" s="92"/>
      <c r="Z125" s="92"/>
      <c r="AA125" s="92"/>
      <c r="AB125" s="92"/>
      <c r="AC125" s="92"/>
      <c r="AE125" s="92"/>
      <c r="AF125" s="92"/>
      <c r="AG125" s="92"/>
      <c r="AH125" s="92"/>
      <c r="AI125" s="92"/>
      <c r="AK125" s="92"/>
      <c r="AL125" s="92"/>
      <c r="AM125" s="92"/>
      <c r="AN125" s="92"/>
      <c r="AO125" s="92"/>
      <c r="AQ125" s="92"/>
      <c r="AR125" s="92"/>
      <c r="AS125" s="92"/>
      <c r="AT125" s="92"/>
      <c r="AU125" s="92"/>
      <c r="AW125" s="92"/>
      <c r="AX125" s="92"/>
      <c r="AY125" s="92"/>
      <c r="AZ125" s="92"/>
      <c r="BA125" s="92"/>
      <c r="BC125" s="92"/>
      <c r="BD125" s="92"/>
      <c r="BE125" s="92"/>
      <c r="BF125" s="92"/>
      <c r="BG125" s="92"/>
      <c r="BI125" s="92"/>
      <c r="BJ125" s="92"/>
      <c r="BK125" s="92"/>
      <c r="BL125" s="92"/>
      <c r="BM125" s="92"/>
      <c r="BT125" s="83"/>
      <c r="CQ125" s="92"/>
      <c r="CR125" s="92"/>
      <c r="CS125" s="92"/>
      <c r="CT125" s="92"/>
      <c r="CW125"/>
      <c r="CX125"/>
      <c r="DA125" s="92"/>
      <c r="DB125" s="92"/>
      <c r="DC125" s="92"/>
      <c r="DD125" s="92"/>
    </row>
    <row r="126" spans="1:108" x14ac:dyDescent="0.2">
      <c r="A126" s="92" t="s">
        <v>1961</v>
      </c>
      <c r="B126" s="92"/>
      <c r="C126" s="92"/>
      <c r="D126" s="92">
        <f>D80</f>
        <v>0</v>
      </c>
      <c r="E126" s="92"/>
      <c r="F126" s="92"/>
      <c r="G126" s="92"/>
      <c r="H126" s="92"/>
      <c r="I126" s="92"/>
      <c r="J126" s="92"/>
      <c r="K126" s="92"/>
      <c r="M126" s="92" t="s">
        <v>1961</v>
      </c>
      <c r="N126" s="92"/>
      <c r="O126" s="92"/>
      <c r="P126" s="92">
        <f>P80</f>
        <v>0</v>
      </c>
      <c r="Q126" s="92"/>
      <c r="R126" s="92"/>
      <c r="S126" s="92"/>
      <c r="T126" s="92"/>
      <c r="U126" s="92"/>
      <c r="V126" s="92"/>
      <c r="W126" s="92"/>
      <c r="Y126" s="92"/>
      <c r="Z126" s="92"/>
      <c r="AA126" s="92"/>
      <c r="AB126" s="92"/>
      <c r="AC126" s="92"/>
      <c r="AE126" s="92"/>
      <c r="AF126" s="92"/>
      <c r="AG126" s="92"/>
      <c r="AH126" s="92"/>
      <c r="AI126" s="92"/>
      <c r="AK126" s="92"/>
      <c r="AL126" s="92"/>
      <c r="AM126" s="92"/>
      <c r="AN126" s="92"/>
      <c r="AO126" s="92"/>
      <c r="AQ126" s="92"/>
      <c r="AR126" s="92"/>
      <c r="AS126" s="92"/>
      <c r="AT126" s="92"/>
      <c r="AU126" s="92"/>
      <c r="AW126" s="92"/>
      <c r="AX126" s="92"/>
      <c r="AY126" s="92"/>
      <c r="AZ126" s="92"/>
      <c r="BA126" s="92"/>
      <c r="BC126" s="92"/>
      <c r="BD126" s="92"/>
      <c r="BE126" s="92"/>
      <c r="BF126" s="92"/>
      <c r="BG126" s="92"/>
      <c r="BI126" s="92"/>
      <c r="BJ126" s="92"/>
      <c r="BK126" s="92"/>
      <c r="BL126" s="92"/>
      <c r="BM126" s="92"/>
      <c r="BT126" s="83"/>
      <c r="CQ126" s="92"/>
      <c r="CR126" s="92"/>
      <c r="CS126" s="92"/>
      <c r="CT126" s="92"/>
      <c r="CW126"/>
      <c r="CX126"/>
      <c r="DA126" s="92"/>
      <c r="DB126" s="92"/>
      <c r="DC126" s="92"/>
      <c r="DD126" s="92"/>
    </row>
    <row r="127" spans="1:108" x14ac:dyDescent="0.2">
      <c r="A127" s="92" t="s">
        <v>1962</v>
      </c>
      <c r="B127" s="92"/>
      <c r="C127" s="92"/>
      <c r="D127" s="92">
        <f>ROUND((IF($D$126&lt;0,0,IF($B$63="S",VLOOKUP($D$126,A$7:$E$14,5,TRUE),0))),2)</f>
        <v>0</v>
      </c>
      <c r="E127" s="92"/>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c r="Z127" s="92"/>
      <c r="AA127" s="92"/>
      <c r="AB127" s="92"/>
      <c r="AC127" s="92"/>
      <c r="AE127" s="92"/>
      <c r="AF127" s="92"/>
      <c r="AG127" s="92"/>
      <c r="AH127" s="92"/>
      <c r="AI127" s="92"/>
      <c r="AK127" s="92"/>
      <c r="AL127" s="92"/>
      <c r="AM127" s="92"/>
      <c r="AN127" s="92"/>
      <c r="AO127" s="92"/>
      <c r="AQ127" s="92"/>
      <c r="AR127" s="92"/>
      <c r="AS127" s="92"/>
      <c r="AT127" s="92"/>
      <c r="AU127" s="92"/>
      <c r="AW127" s="92"/>
      <c r="AX127" s="92"/>
      <c r="AY127" s="92"/>
      <c r="AZ127" s="92"/>
      <c r="BA127" s="92"/>
      <c r="BC127" s="92"/>
      <c r="BD127" s="92"/>
      <c r="BE127" s="92"/>
      <c r="BF127" s="92"/>
      <c r="BG127" s="92"/>
      <c r="BI127" s="92"/>
      <c r="BJ127" s="92"/>
      <c r="BK127" s="92"/>
      <c r="BL127" s="92"/>
      <c r="BM127" s="92"/>
      <c r="BT127" s="83"/>
      <c r="CQ127" s="92"/>
      <c r="CR127" s="92"/>
      <c r="CS127" s="92"/>
      <c r="CT127" s="92"/>
      <c r="CW127"/>
      <c r="CX127"/>
      <c r="DA127" s="92"/>
      <c r="DB127" s="92"/>
      <c r="DC127" s="92"/>
      <c r="DD127" s="92"/>
    </row>
    <row r="128" spans="1:108" x14ac:dyDescent="0.2">
      <c r="A128" s="92" t="s">
        <v>1963</v>
      </c>
      <c r="B128" s="92"/>
      <c r="C128" s="92"/>
      <c r="D128" s="92">
        <f>ROUND((IF($D$126&lt;0,0,IF($B$63="M",VLOOKUP($D$126,$A$21:$E$28,5,TRUE),0))),2)</f>
        <v>0</v>
      </c>
      <c r="E128" s="92"/>
      <c r="F128" s="92"/>
      <c r="G128" s="92"/>
      <c r="H128" s="92"/>
      <c r="I128" s="92"/>
      <c r="J128" s="92"/>
      <c r="K128" s="92"/>
      <c r="M128" s="92" t="s">
        <v>1963</v>
      </c>
      <c r="N128" s="92"/>
      <c r="O128" s="92"/>
      <c r="P128" s="92">
        <f>ROUND((IF($P$126&lt;0,0,IF($N$63="M",VLOOKUP($P$126,$M$21:$Q$28,5,TRUE),0))),2)</f>
        <v>0</v>
      </c>
      <c r="Q128" s="92"/>
      <c r="R128" s="92"/>
      <c r="S128" s="92"/>
      <c r="T128" s="92"/>
      <c r="U128" s="92"/>
      <c r="V128" s="92"/>
      <c r="W128" s="92"/>
      <c r="Y128" s="92"/>
      <c r="Z128" s="92"/>
      <c r="AA128" s="92"/>
      <c r="AB128" s="92"/>
      <c r="AC128" s="92"/>
      <c r="AE128" s="92"/>
      <c r="AF128" s="92"/>
      <c r="AG128" s="92"/>
      <c r="AH128" s="92"/>
      <c r="AI128" s="92"/>
      <c r="AK128" s="92"/>
      <c r="AL128" s="92"/>
      <c r="AM128" s="92"/>
      <c r="AN128" s="92"/>
      <c r="AO128" s="92"/>
      <c r="AQ128" s="92"/>
      <c r="AR128" s="92"/>
      <c r="AS128" s="92"/>
      <c r="AT128" s="92"/>
      <c r="AU128" s="92"/>
      <c r="AW128" s="92"/>
      <c r="AX128" s="92"/>
      <c r="AY128" s="92"/>
      <c r="AZ128" s="92"/>
      <c r="BA128" s="92"/>
      <c r="BC128" s="92"/>
      <c r="BD128" s="92"/>
      <c r="BE128" s="92"/>
      <c r="BF128" s="92"/>
      <c r="BG128" s="92"/>
      <c r="BI128" s="92"/>
      <c r="BJ128" s="92"/>
      <c r="BK128" s="92"/>
      <c r="BL128" s="92"/>
      <c r="BM128" s="92"/>
      <c r="BT128" s="83"/>
      <c r="CQ128" s="92"/>
      <c r="CR128" s="92"/>
      <c r="CS128" s="92"/>
      <c r="CT128" s="92"/>
      <c r="CW128"/>
      <c r="CX128"/>
      <c r="DA128" s="92"/>
      <c r="DB128" s="92"/>
      <c r="DC128" s="92"/>
      <c r="DD128" s="92"/>
    </row>
    <row r="129" spans="1:108" x14ac:dyDescent="0.2">
      <c r="A129" s="92" t="s">
        <v>1945</v>
      </c>
      <c r="B129" s="92"/>
      <c r="C129" s="92"/>
      <c r="D129" s="92">
        <f>ROUND((SUM(D127:D128)),2)</f>
        <v>0</v>
      </c>
      <c r="E129" s="92"/>
      <c r="F129" s="92"/>
      <c r="G129" s="92"/>
      <c r="H129" s="92"/>
      <c r="I129" s="92"/>
      <c r="J129" s="92"/>
      <c r="K129" s="92"/>
      <c r="M129" s="92" t="s">
        <v>1945</v>
      </c>
      <c r="N129" s="92"/>
      <c r="O129" s="92"/>
      <c r="P129" s="92">
        <f>ROUND((SUM(P127:P128)),2)</f>
        <v>0</v>
      </c>
      <c r="Q129" s="92"/>
      <c r="R129" s="92"/>
      <c r="S129" s="92"/>
      <c r="T129" s="92"/>
      <c r="U129" s="92"/>
      <c r="V129" s="92"/>
      <c r="W129" s="92"/>
      <c r="Y129" s="92"/>
      <c r="Z129" s="92"/>
      <c r="AA129" s="92"/>
      <c r="AB129" s="92"/>
      <c r="AC129" s="92"/>
      <c r="AE129" s="92"/>
      <c r="AF129" s="92"/>
      <c r="AG129" s="92"/>
      <c r="AH129" s="92"/>
      <c r="AI129" s="92"/>
      <c r="AK129" s="92"/>
      <c r="AL129" s="92"/>
      <c r="AM129" s="92"/>
      <c r="AN129" s="92"/>
      <c r="AO129" s="92"/>
      <c r="AQ129" s="92"/>
      <c r="AR129" s="92"/>
      <c r="AS129" s="92"/>
      <c r="AT129" s="92"/>
      <c r="AU129" s="92"/>
      <c r="AW129" s="92"/>
      <c r="AX129" s="92"/>
      <c r="AY129" s="92"/>
      <c r="AZ129" s="92"/>
      <c r="BA129" s="92"/>
      <c r="BC129" s="92"/>
      <c r="BD129" s="92"/>
      <c r="BE129" s="92"/>
      <c r="BF129" s="92"/>
      <c r="BG129" s="92"/>
      <c r="BI129" s="92"/>
      <c r="BJ129" s="92"/>
      <c r="BK129" s="92"/>
      <c r="BL129" s="92"/>
      <c r="BM129" s="92"/>
      <c r="BT129" s="83"/>
      <c r="CQ129" s="92"/>
      <c r="CR129" s="92"/>
      <c r="CS129" s="92"/>
      <c r="CT129" s="92"/>
      <c r="CW129"/>
      <c r="CX129"/>
      <c r="DA129" s="92"/>
      <c r="DB129" s="92"/>
      <c r="DC129" s="92"/>
      <c r="DD129" s="92"/>
    </row>
    <row r="130" spans="1:108" x14ac:dyDescent="0.2">
      <c r="A130" s="92" t="s">
        <v>1940</v>
      </c>
      <c r="B130" s="92"/>
      <c r="C130" s="92"/>
      <c r="D130" s="92">
        <f>ROUND((IF($D$126&lt;0,0,IF($B$63="S",VLOOKUP($D$126,$A$7:$E$14,4,TRUE),0))),2)</f>
        <v>0</v>
      </c>
      <c r="E130" s="92"/>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c r="Z130" s="92"/>
      <c r="AA130" s="92"/>
      <c r="AB130" s="92"/>
      <c r="AC130" s="92"/>
      <c r="AE130" s="92"/>
      <c r="AF130" s="92"/>
      <c r="AG130" s="92"/>
      <c r="AH130" s="92"/>
      <c r="AI130" s="92"/>
      <c r="AK130" s="92"/>
      <c r="AL130" s="92"/>
      <c r="AM130" s="92"/>
      <c r="AN130" s="92"/>
      <c r="AO130" s="92"/>
      <c r="AQ130" s="92"/>
      <c r="AR130" s="92"/>
      <c r="AS130" s="92"/>
      <c r="AT130" s="92"/>
      <c r="AU130" s="92"/>
      <c r="AW130" s="92"/>
      <c r="AX130" s="92"/>
      <c r="AY130" s="92"/>
      <c r="AZ130" s="92"/>
      <c r="BA130" s="92"/>
      <c r="BC130" s="92"/>
      <c r="BD130" s="92"/>
      <c r="BE130" s="92"/>
      <c r="BF130" s="92"/>
      <c r="BG130" s="92"/>
      <c r="BI130" s="92"/>
      <c r="BJ130" s="92"/>
      <c r="BK130" s="92"/>
      <c r="BL130" s="92"/>
      <c r="BM130" s="92"/>
      <c r="BT130" s="83"/>
      <c r="CQ130" s="92"/>
      <c r="CR130" s="92"/>
      <c r="CS130" s="92"/>
      <c r="CT130" s="92"/>
      <c r="CW130"/>
      <c r="CX130"/>
      <c r="DA130" s="92"/>
      <c r="DB130" s="92"/>
      <c r="DC130" s="92"/>
      <c r="DD130" s="92"/>
    </row>
    <row r="131" spans="1:108" x14ac:dyDescent="0.2">
      <c r="A131" s="92" t="s">
        <v>1939</v>
      </c>
      <c r="B131" s="92"/>
      <c r="C131" s="92"/>
      <c r="D131" s="92">
        <f>ROUND((IF($D$126&lt;0,0,IF($B$63="M",VLOOKUP($D$126,$A$21:$E$28,4,TRUE),0))),2)</f>
        <v>0</v>
      </c>
      <c r="E131" s="92"/>
      <c r="F131" s="92"/>
      <c r="G131" s="92"/>
      <c r="H131" s="92"/>
      <c r="I131" s="92"/>
      <c r="J131" s="92"/>
      <c r="K131" s="92"/>
      <c r="M131" s="92" t="s">
        <v>1939</v>
      </c>
      <c r="N131" s="92"/>
      <c r="O131" s="92"/>
      <c r="P131" s="92">
        <f>ROUND((IF($P$126&lt;0,0,IF($N$63="M",VLOOKUP($P$126,$M$21:$Q$28,4,TRUE),0))),2)</f>
        <v>0</v>
      </c>
      <c r="Q131" s="92"/>
      <c r="R131" s="92"/>
      <c r="S131" s="92"/>
      <c r="T131" s="92"/>
      <c r="U131" s="92"/>
      <c r="V131" s="92"/>
      <c r="W131" s="92"/>
      <c r="Y131" s="92"/>
      <c r="Z131" s="92"/>
      <c r="AA131" s="92"/>
      <c r="AB131" s="92"/>
      <c r="AC131" s="92"/>
      <c r="AE131" s="92"/>
      <c r="AF131" s="92"/>
      <c r="AG131" s="92"/>
      <c r="AH131" s="92"/>
      <c r="AI131" s="92"/>
      <c r="AK131" s="92"/>
      <c r="AL131" s="92"/>
      <c r="AM131" s="92"/>
      <c r="AN131" s="92"/>
      <c r="AO131" s="92"/>
      <c r="AQ131" s="92"/>
      <c r="AR131" s="92"/>
      <c r="AS131" s="92"/>
      <c r="AT131" s="92"/>
      <c r="AU131" s="92"/>
      <c r="AW131" s="92"/>
      <c r="AX131" s="92"/>
      <c r="AY131" s="92"/>
      <c r="AZ131" s="92"/>
      <c r="BA131" s="92"/>
      <c r="BC131" s="92"/>
      <c r="BD131" s="92"/>
      <c r="BE131" s="92"/>
      <c r="BF131" s="92"/>
      <c r="BG131" s="92"/>
      <c r="BI131" s="92"/>
      <c r="BJ131" s="92"/>
      <c r="BK131" s="92"/>
      <c r="BL131" s="92"/>
      <c r="BM131" s="92"/>
      <c r="BT131" s="83"/>
      <c r="CQ131" s="92"/>
      <c r="CR131" s="92"/>
      <c r="CS131" s="92"/>
      <c r="CT131" s="92"/>
      <c r="CW131"/>
      <c r="CX131"/>
      <c r="DA131" s="92"/>
      <c r="DB131" s="92"/>
      <c r="DC131" s="92"/>
      <c r="DD131" s="92"/>
    </row>
    <row r="132" spans="1:108" x14ac:dyDescent="0.2">
      <c r="A132" s="92"/>
      <c r="B132" s="92"/>
      <c r="C132" s="92"/>
      <c r="D132" s="310">
        <f>ROUND((SUM(D130:D131)),2)</f>
        <v>0</v>
      </c>
      <c r="E132" s="92"/>
      <c r="F132" s="92"/>
      <c r="G132" s="92"/>
      <c r="H132" s="92"/>
      <c r="I132" s="92"/>
      <c r="J132" s="92"/>
      <c r="K132" s="92"/>
      <c r="M132" s="92"/>
      <c r="N132" s="92"/>
      <c r="O132" s="92"/>
      <c r="P132" s="310">
        <f>ROUND((SUM(P130:P131)),2)</f>
        <v>0</v>
      </c>
      <c r="Q132" s="92"/>
      <c r="R132" s="92"/>
      <c r="S132" s="92"/>
      <c r="T132" s="92"/>
      <c r="U132" s="92"/>
      <c r="V132" s="92"/>
      <c r="W132" s="92"/>
      <c r="Y132" s="92"/>
      <c r="Z132" s="92"/>
      <c r="AA132" s="92"/>
      <c r="AB132" s="92"/>
      <c r="AC132" s="92"/>
      <c r="AE132" s="92"/>
      <c r="AF132" s="92"/>
      <c r="AG132" s="92"/>
      <c r="AH132" s="92"/>
      <c r="AI132" s="92"/>
      <c r="AK132" s="92"/>
      <c r="AL132" s="92"/>
      <c r="AM132" s="92"/>
      <c r="AN132" s="92"/>
      <c r="AO132" s="92"/>
      <c r="AQ132" s="92"/>
      <c r="AR132" s="92"/>
      <c r="AS132" s="92"/>
      <c r="AT132" s="92"/>
      <c r="AU132" s="92"/>
      <c r="AW132" s="92"/>
      <c r="AX132" s="92"/>
      <c r="AY132" s="92"/>
      <c r="AZ132" s="92"/>
      <c r="BA132" s="92"/>
      <c r="BC132" s="92"/>
      <c r="BD132" s="92"/>
      <c r="BE132" s="92"/>
      <c r="BF132" s="92"/>
      <c r="BG132" s="92"/>
      <c r="BI132" s="92"/>
      <c r="BJ132" s="92"/>
      <c r="BK132" s="92"/>
      <c r="BL132" s="92"/>
      <c r="BM132" s="92"/>
      <c r="BT132" s="83"/>
      <c r="CQ132" s="92"/>
      <c r="CR132" s="92"/>
      <c r="CS132" s="92"/>
      <c r="CT132" s="92"/>
      <c r="CW132"/>
      <c r="CX132"/>
      <c r="DA132" s="92"/>
      <c r="DB132" s="92"/>
      <c r="DC132" s="92"/>
      <c r="DD132" s="92"/>
    </row>
    <row r="133" spans="1:108" x14ac:dyDescent="0.2">
      <c r="A133" s="92" t="s">
        <v>1964</v>
      </c>
      <c r="B133" s="92"/>
      <c r="C133" s="92"/>
      <c r="D133" s="92">
        <f>ROUND((D126-D129),2)</f>
        <v>0</v>
      </c>
      <c r="E133" s="92"/>
      <c r="F133" s="92"/>
      <c r="G133" s="92"/>
      <c r="H133" s="92"/>
      <c r="I133" s="92"/>
      <c r="J133" s="92"/>
      <c r="K133" s="92"/>
      <c r="M133" s="92" t="s">
        <v>1964</v>
      </c>
      <c r="N133" s="92"/>
      <c r="O133" s="92"/>
      <c r="P133" s="92">
        <f>ROUND((P126-P129),2)</f>
        <v>0</v>
      </c>
      <c r="Q133" s="92"/>
      <c r="R133" s="92"/>
      <c r="S133" s="92"/>
      <c r="T133" s="92"/>
      <c r="U133" s="92"/>
      <c r="V133" s="92"/>
      <c r="W133" s="92"/>
      <c r="Y133" s="92"/>
      <c r="Z133" s="92"/>
      <c r="AA133" s="92"/>
      <c r="AB133" s="92"/>
      <c r="AC133" s="92"/>
      <c r="AE133" s="92"/>
      <c r="AF133" s="92"/>
      <c r="AG133" s="92"/>
      <c r="AH133" s="92"/>
      <c r="AI133" s="92"/>
      <c r="AK133" s="92"/>
      <c r="AL133" s="92"/>
      <c r="AM133" s="92"/>
      <c r="AN133" s="92"/>
      <c r="AO133" s="92"/>
      <c r="AQ133" s="92"/>
      <c r="AR133" s="92"/>
      <c r="AS133" s="92"/>
      <c r="AT133" s="92"/>
      <c r="AU133" s="92"/>
      <c r="AW133" s="92"/>
      <c r="AX133" s="92"/>
      <c r="AY133" s="92"/>
      <c r="AZ133" s="92"/>
      <c r="BA133" s="92"/>
      <c r="BC133" s="92"/>
      <c r="BD133" s="92"/>
      <c r="BE133" s="92"/>
      <c r="BF133" s="92"/>
      <c r="BG133" s="92"/>
      <c r="BI133" s="92"/>
      <c r="BJ133" s="92"/>
      <c r="BK133" s="92"/>
      <c r="BL133" s="92"/>
      <c r="BM133" s="92"/>
      <c r="BT133" s="83"/>
      <c r="CQ133" s="92"/>
      <c r="CR133" s="92"/>
      <c r="CS133" s="92"/>
      <c r="CT133" s="92"/>
      <c r="CW133"/>
      <c r="CX133"/>
      <c r="DA133" s="92"/>
      <c r="DB133" s="92"/>
      <c r="DC133" s="92"/>
      <c r="DD133" s="92"/>
    </row>
    <row r="134" spans="1:108" x14ac:dyDescent="0.2">
      <c r="A134" s="92" t="s">
        <v>1965</v>
      </c>
      <c r="B134" s="92"/>
      <c r="C134" s="92"/>
      <c r="D134" s="92">
        <f>ROUND((D133*D132),2)</f>
        <v>0</v>
      </c>
      <c r="E134" s="92"/>
      <c r="F134" s="92"/>
      <c r="G134" s="92"/>
      <c r="H134" s="92"/>
      <c r="I134" s="92"/>
      <c r="J134" s="92"/>
      <c r="K134" s="92"/>
      <c r="M134" s="92" t="s">
        <v>1965</v>
      </c>
      <c r="N134" s="92"/>
      <c r="O134" s="92"/>
      <c r="P134" s="92">
        <f>ROUND((P133*P132),2)</f>
        <v>0</v>
      </c>
      <c r="Q134" s="92"/>
      <c r="R134" s="92"/>
      <c r="S134" s="92"/>
      <c r="T134" s="92"/>
      <c r="U134" s="92"/>
      <c r="V134" s="92"/>
      <c r="W134" s="92"/>
      <c r="Y134" s="92"/>
      <c r="Z134" s="92"/>
      <c r="AA134" s="92"/>
      <c r="AB134" s="92"/>
      <c r="AC134" s="92"/>
      <c r="AE134" s="92"/>
      <c r="AF134" s="92"/>
      <c r="AG134" s="92"/>
      <c r="AH134" s="92"/>
      <c r="AI134" s="92"/>
      <c r="AK134" s="92"/>
      <c r="AL134" s="92"/>
      <c r="AM134" s="92"/>
      <c r="AN134" s="92"/>
      <c r="AO134" s="92"/>
      <c r="AQ134" s="92"/>
      <c r="AR134" s="92"/>
      <c r="AS134" s="92"/>
      <c r="AT134" s="92"/>
      <c r="AU134" s="92"/>
      <c r="AW134" s="92"/>
      <c r="AX134" s="92"/>
      <c r="AY134" s="92"/>
      <c r="AZ134" s="92"/>
      <c r="BA134" s="92"/>
      <c r="BC134" s="92"/>
      <c r="BD134" s="92"/>
      <c r="BE134" s="92"/>
      <c r="BF134" s="92"/>
      <c r="BG134" s="92"/>
      <c r="BI134" s="92"/>
      <c r="BJ134" s="92"/>
      <c r="BK134" s="92"/>
      <c r="BL134" s="92"/>
      <c r="BM134" s="92"/>
      <c r="BT134" s="83"/>
      <c r="CQ134" s="92"/>
      <c r="CR134" s="92"/>
      <c r="CS134" s="92"/>
      <c r="CT134" s="92"/>
      <c r="CW134"/>
      <c r="CX134"/>
      <c r="DA134" s="92"/>
      <c r="DB134" s="92"/>
      <c r="DC134" s="92"/>
      <c r="DD134" s="92"/>
    </row>
    <row r="135" spans="1:108" x14ac:dyDescent="0.2">
      <c r="A135" s="92" t="s">
        <v>1941</v>
      </c>
      <c r="B135" s="92"/>
      <c r="C135" s="92"/>
      <c r="D135" s="92">
        <f>ROUND((IF($D$126&lt;0,0,IF($B$63="S",VLOOKUP($D$126,$A$7:$E14,3,TRUE),0))),2)</f>
        <v>0</v>
      </c>
      <c r="E135" s="92"/>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c r="Z135" s="92"/>
      <c r="AA135" s="92"/>
      <c r="AB135" s="92"/>
      <c r="AC135" s="92"/>
      <c r="AE135" s="92"/>
      <c r="AF135" s="92"/>
      <c r="AG135" s="92"/>
      <c r="AH135" s="92"/>
      <c r="AI135" s="92"/>
      <c r="AK135" s="92"/>
      <c r="AL135" s="92"/>
      <c r="AM135" s="92"/>
      <c r="AN135" s="92"/>
      <c r="AO135" s="92"/>
      <c r="AQ135" s="92"/>
      <c r="AR135" s="92"/>
      <c r="AS135" s="92"/>
      <c r="AT135" s="92"/>
      <c r="AU135" s="92"/>
      <c r="AW135" s="92"/>
      <c r="AX135" s="92"/>
      <c r="AY135" s="92"/>
      <c r="AZ135" s="92"/>
      <c r="BA135" s="92"/>
      <c r="BC135" s="92"/>
      <c r="BD135" s="92"/>
      <c r="BE135" s="92"/>
      <c r="BF135" s="92"/>
      <c r="BG135" s="92"/>
      <c r="BI135" s="92"/>
      <c r="BJ135" s="92"/>
      <c r="BK135" s="92"/>
      <c r="BL135" s="92"/>
      <c r="BM135" s="92"/>
      <c r="BT135" s="83"/>
      <c r="CQ135" s="92"/>
      <c r="CR135" s="92"/>
      <c r="CS135" s="92"/>
      <c r="CT135" s="92"/>
      <c r="CW135"/>
      <c r="CX135"/>
      <c r="DA135" s="92"/>
      <c r="DB135" s="92"/>
      <c r="DC135" s="92"/>
      <c r="DD135" s="92"/>
    </row>
    <row r="136" spans="1:108" x14ac:dyDescent="0.2">
      <c r="A136" s="92" t="s">
        <v>1942</v>
      </c>
      <c r="B136" s="92"/>
      <c r="C136" s="92"/>
      <c r="D136" s="92">
        <f>ROUND((IF($D$126&lt;0,0,IF($B$63="M",VLOOKUP($D$126,$A$21:$E$28,3,TRUE),0))),2)</f>
        <v>0</v>
      </c>
      <c r="E136" s="92"/>
      <c r="F136" s="92"/>
      <c r="G136" s="92"/>
      <c r="H136" s="92"/>
      <c r="I136" s="92"/>
      <c r="J136" s="92"/>
      <c r="K136" s="92"/>
      <c r="M136" s="92" t="s">
        <v>1942</v>
      </c>
      <c r="N136" s="92"/>
      <c r="O136" s="92"/>
      <c r="P136" s="92">
        <f>ROUND((IF($P$126&lt;0,0,IF($N$63="M",VLOOKUP($P$126,$M$21:$Q$28,3,TRUE),0))),2)</f>
        <v>0</v>
      </c>
      <c r="Q136" s="92"/>
      <c r="R136" s="92"/>
      <c r="S136" s="92"/>
      <c r="T136" s="92"/>
      <c r="U136" s="92"/>
      <c r="V136" s="92"/>
      <c r="W136" s="92"/>
      <c r="Y136" s="92"/>
      <c r="Z136" s="92"/>
      <c r="AA136" s="92"/>
      <c r="AB136" s="92"/>
      <c r="AC136" s="92"/>
      <c r="AE136" s="92"/>
      <c r="AF136" s="92"/>
      <c r="AG136" s="92"/>
      <c r="AH136" s="92"/>
      <c r="AI136" s="92"/>
      <c r="AK136" s="92"/>
      <c r="AL136" s="92"/>
      <c r="AM136" s="92"/>
      <c r="AN136" s="92"/>
      <c r="AO136" s="92"/>
      <c r="AQ136" s="92"/>
      <c r="AR136" s="92"/>
      <c r="AS136" s="92"/>
      <c r="AT136" s="92"/>
      <c r="AU136" s="92"/>
      <c r="AW136" s="92"/>
      <c r="AX136" s="92"/>
      <c r="AY136" s="92"/>
      <c r="AZ136" s="92"/>
      <c r="BA136" s="92"/>
      <c r="BC136" s="92"/>
      <c r="BD136" s="92"/>
      <c r="BE136" s="92"/>
      <c r="BF136" s="92"/>
      <c r="BG136" s="92"/>
      <c r="BI136" s="92"/>
      <c r="BJ136" s="92"/>
      <c r="BK136" s="92"/>
      <c r="BL136" s="92"/>
      <c r="BM136" s="92"/>
      <c r="BT136" s="83"/>
      <c r="CQ136" s="92"/>
      <c r="CR136" s="92"/>
      <c r="CS136" s="92"/>
      <c r="CT136" s="92"/>
      <c r="CW136"/>
      <c r="CX136"/>
      <c r="DA136" s="92"/>
      <c r="DB136" s="92"/>
      <c r="DC136" s="92"/>
      <c r="DD136" s="92"/>
    </row>
    <row r="137" spans="1:108" x14ac:dyDescent="0.2">
      <c r="A137" s="92" t="s">
        <v>1947</v>
      </c>
      <c r="B137" s="92"/>
      <c r="C137" s="92"/>
      <c r="D137" s="92">
        <f>ROUND((SUM(D134:D136)),2)</f>
        <v>0</v>
      </c>
      <c r="E137" s="92"/>
      <c r="F137" s="92"/>
      <c r="G137" s="92"/>
      <c r="H137" s="92"/>
      <c r="I137" s="92"/>
      <c r="J137" s="92"/>
      <c r="K137" s="92"/>
      <c r="M137" s="92" t="s">
        <v>1947</v>
      </c>
      <c r="N137" s="92"/>
      <c r="O137" s="92"/>
      <c r="P137" s="92">
        <f>ROUND((SUM(P134:P136)),2)</f>
        <v>0</v>
      </c>
      <c r="Q137" s="92"/>
      <c r="R137" s="92"/>
      <c r="S137" s="92"/>
      <c r="T137" s="92"/>
      <c r="U137" s="92"/>
      <c r="V137" s="92"/>
      <c r="W137" s="92"/>
      <c r="Y137" s="92"/>
      <c r="Z137" s="92"/>
      <c r="AA137" s="92"/>
      <c r="AB137" s="92"/>
      <c r="AC137" s="92"/>
      <c r="AE137" s="92"/>
      <c r="AF137" s="92"/>
      <c r="AG137" s="92"/>
      <c r="AH137" s="92"/>
      <c r="AI137" s="92"/>
      <c r="AK137" s="92"/>
      <c r="AL137" s="92"/>
      <c r="AM137" s="92"/>
      <c r="AN137" s="92"/>
      <c r="AO137" s="92"/>
      <c r="AQ137" s="92"/>
      <c r="AR137" s="92"/>
      <c r="AS137" s="92"/>
      <c r="AT137" s="92"/>
      <c r="AU137" s="92"/>
      <c r="AW137" s="92"/>
      <c r="AX137" s="92"/>
      <c r="AY137" s="92"/>
      <c r="AZ137" s="92"/>
      <c r="BA137" s="92"/>
      <c r="BC137" s="92"/>
      <c r="BD137" s="92"/>
      <c r="BE137" s="92"/>
      <c r="BF137" s="92"/>
      <c r="BG137" s="92"/>
      <c r="BI137" s="92"/>
      <c r="BJ137" s="92"/>
      <c r="BK137" s="92"/>
      <c r="BL137" s="92"/>
      <c r="BM137" s="92"/>
      <c r="BT137" s="83"/>
      <c r="CQ137" s="92"/>
      <c r="CR137" s="92"/>
      <c r="CS137" s="92"/>
      <c r="CT137" s="92"/>
      <c r="CW137"/>
      <c r="CX137"/>
      <c r="DA137" s="92"/>
      <c r="DB137" s="92"/>
      <c r="DC137" s="92"/>
      <c r="DD137" s="92"/>
    </row>
    <row r="138" spans="1:108" x14ac:dyDescent="0.2">
      <c r="A138" s="92" t="s">
        <v>1948</v>
      </c>
      <c r="B138" s="92"/>
      <c r="C138" s="92"/>
      <c r="D138" s="92">
        <f>ROUND((D137/$C$70),2)</f>
        <v>0</v>
      </c>
      <c r="E138" s="92"/>
      <c r="F138" s="92"/>
      <c r="G138" s="92"/>
      <c r="H138" s="92"/>
      <c r="I138" s="92"/>
      <c r="J138" s="92"/>
      <c r="K138" s="92"/>
      <c r="M138" s="92" t="s">
        <v>1948</v>
      </c>
      <c r="N138" s="92"/>
      <c r="O138" s="92"/>
      <c r="P138" s="92">
        <f>ROUND((P137/27),2)</f>
        <v>0</v>
      </c>
      <c r="Q138" s="92"/>
      <c r="R138" s="92"/>
      <c r="S138" s="92"/>
      <c r="T138" s="92"/>
      <c r="U138" s="92"/>
      <c r="V138" s="92"/>
      <c r="W138" s="92"/>
      <c r="Y138" s="92"/>
      <c r="Z138" s="92"/>
      <c r="AA138" s="92"/>
      <c r="AB138" s="92"/>
      <c r="AC138" s="92"/>
      <c r="AE138" s="92"/>
      <c r="AF138" s="92"/>
      <c r="AG138" s="92"/>
      <c r="AH138" s="92"/>
      <c r="AI138" s="92"/>
      <c r="AK138" s="92"/>
      <c r="AL138" s="92"/>
      <c r="AM138" s="92"/>
      <c r="AN138" s="92"/>
      <c r="AO138" s="92"/>
      <c r="AQ138" s="92"/>
      <c r="AR138" s="92"/>
      <c r="AS138" s="92"/>
      <c r="AT138" s="92"/>
      <c r="AU138" s="92"/>
      <c r="AW138" s="92"/>
      <c r="AX138" s="92"/>
      <c r="AY138" s="92"/>
      <c r="AZ138" s="92"/>
      <c r="BA138" s="92"/>
      <c r="BC138" s="92"/>
      <c r="BD138" s="92"/>
      <c r="BE138" s="92"/>
      <c r="BF138" s="92"/>
      <c r="BG138" s="92"/>
      <c r="BI138" s="92"/>
      <c r="BJ138" s="92"/>
      <c r="BK138" s="92"/>
      <c r="BL138" s="92"/>
      <c r="BM138" s="92"/>
      <c r="BT138" s="83"/>
      <c r="CQ138" s="92"/>
      <c r="CR138" s="92"/>
      <c r="CS138" s="92"/>
      <c r="CT138" s="92"/>
      <c r="CW138"/>
      <c r="CX138"/>
      <c r="DA138" s="92"/>
      <c r="DB138" s="92"/>
      <c r="DC138" s="92"/>
      <c r="DD138" s="92"/>
    </row>
    <row r="139" spans="1:108" x14ac:dyDescent="0.2">
      <c r="A139" s="92" t="s">
        <v>1951</v>
      </c>
      <c r="B139" s="92"/>
      <c r="C139" s="92"/>
      <c r="D139" s="313">
        <f>'2021-FORM GAO-70a'!D12</f>
        <v>0</v>
      </c>
      <c r="E139" s="92"/>
      <c r="F139" s="92"/>
      <c r="G139" s="92"/>
      <c r="H139" s="92"/>
      <c r="I139" s="92"/>
      <c r="J139" s="92"/>
      <c r="K139" s="92"/>
      <c r="M139" s="92" t="s">
        <v>1951</v>
      </c>
      <c r="N139" s="92"/>
      <c r="O139" s="92"/>
      <c r="P139" s="313">
        <f>ROUND(('2020-FORM GAO-70a'!D12),2)</f>
        <v>0</v>
      </c>
      <c r="Q139" s="92"/>
      <c r="R139" s="92"/>
      <c r="S139" s="92"/>
      <c r="T139" s="92"/>
      <c r="U139" s="92"/>
      <c r="V139" s="92"/>
      <c r="W139" s="92"/>
      <c r="Y139" s="92"/>
      <c r="Z139" s="92"/>
      <c r="AA139" s="92"/>
      <c r="AB139" s="92"/>
      <c r="AC139" s="92"/>
      <c r="AE139" s="92"/>
      <c r="AF139" s="92"/>
      <c r="AG139" s="92"/>
      <c r="AH139" s="92"/>
      <c r="AI139" s="92"/>
      <c r="AK139" s="92"/>
      <c r="AL139" s="92"/>
      <c r="AM139" s="92"/>
      <c r="AN139" s="92"/>
      <c r="AO139" s="92"/>
      <c r="AQ139" s="92"/>
      <c r="AR139" s="92"/>
      <c r="AS139" s="92"/>
      <c r="AT139" s="92"/>
      <c r="AU139" s="92"/>
      <c r="AW139" s="92"/>
      <c r="AX139" s="92"/>
      <c r="AY139" s="92"/>
      <c r="AZ139" s="92"/>
      <c r="BA139" s="92"/>
      <c r="BC139" s="92"/>
      <c r="BD139" s="92"/>
      <c r="BE139" s="92"/>
      <c r="BF139" s="92"/>
      <c r="BG139" s="92"/>
      <c r="BI139" s="92"/>
      <c r="BJ139" s="92"/>
      <c r="BK139" s="92"/>
      <c r="BL139" s="92"/>
      <c r="BM139" s="92"/>
      <c r="BT139" s="83"/>
      <c r="CQ139" s="92"/>
      <c r="CR139" s="92"/>
      <c r="CS139" s="92"/>
      <c r="CT139" s="92"/>
      <c r="CW139"/>
      <c r="CX139"/>
      <c r="DA139" s="92"/>
      <c r="DB139" s="92"/>
      <c r="DC139" s="92"/>
      <c r="DD139" s="92"/>
    </row>
    <row r="140" spans="1:108" x14ac:dyDescent="0.2">
      <c r="A140" s="328" t="s">
        <v>1966</v>
      </c>
      <c r="B140" s="92"/>
      <c r="C140" s="92"/>
      <c r="D140" s="328">
        <f>ROUND((SUM(D138:D139)),2)</f>
        <v>0</v>
      </c>
      <c r="E140" s="92"/>
      <c r="F140" s="92"/>
      <c r="G140" s="92"/>
      <c r="H140" s="92"/>
      <c r="I140" s="92"/>
      <c r="J140" s="92"/>
      <c r="K140" s="92"/>
      <c r="M140" s="328" t="s">
        <v>1966</v>
      </c>
      <c r="N140" s="92"/>
      <c r="O140" s="92"/>
      <c r="P140" s="328">
        <f>ROUND((SUM(P138:P139)),2)</f>
        <v>0</v>
      </c>
      <c r="Q140" s="92"/>
      <c r="R140" s="92"/>
      <c r="S140" s="92"/>
      <c r="T140" s="92"/>
      <c r="U140" s="92"/>
      <c r="V140" s="92"/>
      <c r="W140" s="92"/>
      <c r="Y140" s="92"/>
      <c r="Z140" s="92"/>
      <c r="AA140" s="92"/>
      <c r="AB140" s="92"/>
      <c r="AC140" s="92"/>
      <c r="AE140" s="92"/>
      <c r="AF140" s="92"/>
      <c r="AG140" s="92"/>
      <c r="AH140" s="92"/>
      <c r="AI140" s="92"/>
      <c r="AK140" s="92"/>
      <c r="AL140" s="92"/>
      <c r="AM140" s="92"/>
      <c r="AN140" s="92"/>
      <c r="AO140" s="92"/>
      <c r="AQ140" s="92"/>
      <c r="AR140" s="92"/>
      <c r="AS140" s="92"/>
      <c r="AT140" s="92"/>
      <c r="AU140" s="92"/>
      <c r="AW140" s="92"/>
      <c r="AX140" s="92"/>
      <c r="AY140" s="92"/>
      <c r="AZ140" s="92"/>
      <c r="BA140" s="92"/>
      <c r="BC140" s="92"/>
      <c r="BD140" s="92"/>
      <c r="BE140" s="92"/>
      <c r="BF140" s="92"/>
      <c r="BG140" s="92"/>
      <c r="BI140" s="92"/>
      <c r="BJ140" s="92"/>
      <c r="BK140" s="92"/>
      <c r="BL140" s="92"/>
      <c r="BM140" s="92"/>
      <c r="BT140" s="83"/>
      <c r="CQ140" s="92"/>
      <c r="CR140" s="92"/>
      <c r="CS140" s="92"/>
      <c r="CT140" s="92"/>
      <c r="CW140"/>
      <c r="CX140"/>
      <c r="DA140" s="92"/>
      <c r="DB140" s="92"/>
      <c r="DC140" s="92"/>
      <c r="DD140" s="92"/>
    </row>
    <row r="141" spans="1:108" x14ac:dyDescent="0.2">
      <c r="A141" s="307" t="s">
        <v>1972</v>
      </c>
      <c r="B141" s="92"/>
      <c r="C141" s="92"/>
      <c r="D141" s="92">
        <f>ROUND((IF($B$64="Y",0,IF($B$66&gt;=2020,$D$102,0))),2)</f>
        <v>0</v>
      </c>
      <c r="E141" s="92"/>
      <c r="F141" s="92"/>
      <c r="G141" s="92"/>
      <c r="H141" s="92"/>
      <c r="I141" s="92"/>
      <c r="J141" s="92"/>
      <c r="K141" s="92"/>
      <c r="M141" s="307" t="s">
        <v>1972</v>
      </c>
      <c r="N141" s="92"/>
      <c r="O141" s="92"/>
      <c r="P141" s="92">
        <f>ROUND((IF($N$64="Y",0,IF($N$66&gt;=2020,$P$102,0))),2)</f>
        <v>0</v>
      </c>
      <c r="Q141" s="92"/>
      <c r="R141" s="92"/>
      <c r="S141" s="92"/>
      <c r="T141" s="92"/>
      <c r="U141" s="92"/>
      <c r="V141" s="92"/>
      <c r="W141" s="92"/>
      <c r="Y141" s="92"/>
      <c r="Z141" s="92"/>
      <c r="AA141" s="92"/>
      <c r="AB141" s="92"/>
      <c r="AC141" s="92"/>
      <c r="AE141" s="92"/>
      <c r="AF141" s="92"/>
      <c r="AG141" s="92"/>
      <c r="AH141" s="92"/>
      <c r="AI141" s="92"/>
      <c r="AK141" s="92"/>
      <c r="AL141" s="92"/>
      <c r="AM141" s="92"/>
      <c r="AN141" s="92"/>
      <c r="AO141" s="92"/>
      <c r="AQ141" s="92"/>
      <c r="AR141" s="92"/>
      <c r="AS141" s="92"/>
      <c r="AT141" s="92"/>
      <c r="AU141" s="92"/>
      <c r="AW141" s="92"/>
      <c r="AX141" s="92"/>
      <c r="AY141" s="92"/>
      <c r="AZ141" s="92"/>
      <c r="BA141" s="92"/>
      <c r="BC141" s="92"/>
      <c r="BD141" s="92"/>
      <c r="BE141" s="92"/>
      <c r="BF141" s="92"/>
      <c r="BG141" s="92"/>
      <c r="BI141" s="92"/>
      <c r="BJ141" s="92"/>
      <c r="BK141" s="92"/>
      <c r="BL141" s="92"/>
      <c r="BM141" s="92"/>
      <c r="BT141" s="83"/>
      <c r="CQ141" s="92"/>
      <c r="CR141" s="92"/>
      <c r="CS141" s="92"/>
      <c r="CT141" s="92"/>
      <c r="CW141"/>
      <c r="CX141"/>
      <c r="DA141" s="92"/>
      <c r="DB141" s="92"/>
      <c r="DC141" s="92"/>
      <c r="DD141" s="92"/>
    </row>
    <row r="142" spans="1:108" x14ac:dyDescent="0.2">
      <c r="A142" s="307" t="s">
        <v>1971</v>
      </c>
      <c r="B142" s="92"/>
      <c r="C142" s="92"/>
      <c r="D142" s="92">
        <f>ROUND((IF($B$66&lt;2020,0,IF($B$64="Y",$D$124,0))),2)</f>
        <v>0</v>
      </c>
      <c r="E142" s="92"/>
      <c r="F142" s="92"/>
      <c r="G142" s="92"/>
      <c r="H142" s="92"/>
      <c r="I142" s="92"/>
      <c r="J142" s="92"/>
      <c r="K142" s="92"/>
      <c r="M142" s="307" t="s">
        <v>1971</v>
      </c>
      <c r="N142" s="92"/>
      <c r="O142" s="92"/>
      <c r="P142" s="92">
        <f>ROUND((IF($N$66&lt;2020,0,IF($N$64="Y",$P$124,0))),2)</f>
        <v>0</v>
      </c>
      <c r="Q142" s="92"/>
      <c r="R142" s="92"/>
      <c r="S142" s="92"/>
      <c r="T142" s="92"/>
      <c r="U142" s="92"/>
      <c r="V142" s="92"/>
      <c r="W142" s="92"/>
      <c r="Y142" s="92"/>
      <c r="Z142" s="92"/>
      <c r="AA142" s="92"/>
      <c r="AB142" s="92"/>
      <c r="AC142" s="92"/>
      <c r="AE142" s="92"/>
      <c r="AF142" s="92"/>
      <c r="AG142" s="92"/>
      <c r="AH142" s="92"/>
      <c r="AI142" s="92"/>
      <c r="AK142" s="92"/>
      <c r="AL142" s="92"/>
      <c r="AM142" s="92"/>
      <c r="AN142" s="92"/>
      <c r="AO142" s="92"/>
      <c r="AQ142" s="92"/>
      <c r="AR142" s="92"/>
      <c r="AS142" s="92"/>
      <c r="AT142" s="92"/>
      <c r="AU142" s="92"/>
      <c r="AW142" s="92"/>
      <c r="AX142" s="92"/>
      <c r="AY142" s="92"/>
      <c r="AZ142" s="92"/>
      <c r="BA142" s="92"/>
      <c r="BC142" s="92"/>
      <c r="BD142" s="92"/>
      <c r="BE142" s="92"/>
      <c r="BF142" s="92"/>
      <c r="BG142" s="92"/>
      <c r="BI142" s="92"/>
      <c r="BJ142" s="92"/>
      <c r="BK142" s="92"/>
      <c r="BL142" s="92"/>
      <c r="BM142" s="92"/>
      <c r="BT142" s="83"/>
      <c r="CQ142" s="92"/>
      <c r="CR142" s="92"/>
      <c r="CS142" s="92"/>
      <c r="CT142" s="92"/>
      <c r="CW142"/>
      <c r="CX142"/>
      <c r="DA142" s="92"/>
      <c r="DB142" s="92"/>
      <c r="DC142" s="92"/>
      <c r="DD142" s="92"/>
    </row>
    <row r="143" spans="1:108" x14ac:dyDescent="0.2">
      <c r="A143" s="307" t="s">
        <v>1970</v>
      </c>
      <c r="B143" s="92"/>
      <c r="C143" s="92"/>
      <c r="D143" s="92">
        <f>ROUND((IF($B66=" ",0,IF($B$66&lt;2020,$D$140,0))),2)</f>
        <v>0</v>
      </c>
      <c r="E143" s="92"/>
      <c r="F143" s="92"/>
      <c r="G143" s="92"/>
      <c r="H143" s="92"/>
      <c r="I143" s="92"/>
      <c r="J143" s="92"/>
      <c r="K143" s="92"/>
      <c r="M143" s="307" t="s">
        <v>1970</v>
      </c>
      <c r="N143" s="92"/>
      <c r="O143" s="92"/>
      <c r="P143" s="92">
        <f>ROUND((IF($N$66=" ",0,IF($N$66&lt;2020,$P$140,0))),2)</f>
        <v>0</v>
      </c>
      <c r="Q143" s="92"/>
      <c r="R143" s="92"/>
      <c r="S143" s="92"/>
      <c r="T143" s="92"/>
      <c r="U143" s="92"/>
      <c r="V143" s="92"/>
      <c r="W143" s="92"/>
      <c r="Y143" s="92"/>
      <c r="Z143" s="92"/>
      <c r="AA143" s="92"/>
      <c r="AB143" s="92"/>
      <c r="AC143" s="92"/>
      <c r="AE143" s="92"/>
      <c r="AF143" s="92"/>
      <c r="AG143" s="92"/>
      <c r="AH143" s="92"/>
      <c r="AI143" s="92"/>
      <c r="AK143" s="92"/>
      <c r="AL143" s="92"/>
      <c r="AM143" s="92"/>
      <c r="AN143" s="92"/>
      <c r="AO143" s="92"/>
      <c r="AQ143" s="92"/>
      <c r="AR143" s="92"/>
      <c r="AS143" s="92"/>
      <c r="AT143" s="92"/>
      <c r="AU143" s="92"/>
      <c r="AW143" s="92"/>
      <c r="AX143" s="92"/>
      <c r="AY143" s="92"/>
      <c r="AZ143" s="92"/>
      <c r="BA143" s="92"/>
      <c r="BC143" s="92"/>
      <c r="BD143" s="92"/>
      <c r="BE143" s="92"/>
      <c r="BF143" s="92"/>
      <c r="BG143" s="92"/>
      <c r="BI143" s="92"/>
      <c r="BJ143" s="92"/>
      <c r="BK143" s="92"/>
      <c r="BL143" s="92"/>
      <c r="BM143" s="92"/>
      <c r="BT143" s="83"/>
      <c r="CQ143" s="92"/>
      <c r="CR143" s="92"/>
      <c r="CS143" s="92"/>
      <c r="CT143" s="92"/>
      <c r="CW143"/>
      <c r="CX143"/>
      <c r="DA143" s="92"/>
      <c r="DB143" s="92"/>
      <c r="DC143" s="92"/>
      <c r="DD143" s="92"/>
    </row>
    <row r="144" spans="1:108"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0</v>
      </c>
      <c r="Q144" s="92"/>
      <c r="R144" s="92"/>
      <c r="S144" s="92"/>
      <c r="T144" s="92"/>
      <c r="U144" s="92"/>
      <c r="V144" s="92"/>
      <c r="W144" s="92"/>
      <c r="Y144" s="92"/>
      <c r="Z144" s="92"/>
      <c r="AA144" s="92"/>
      <c r="AB144" s="92"/>
      <c r="AC144" s="92"/>
      <c r="AE144" s="92"/>
      <c r="AF144" s="92"/>
      <c r="AG144" s="92"/>
      <c r="AH144" s="92"/>
      <c r="AI144" s="92"/>
      <c r="AK144" s="92"/>
      <c r="AL144" s="92"/>
      <c r="AM144" s="92"/>
      <c r="AN144" s="92"/>
      <c r="AO144" s="92"/>
      <c r="AQ144" s="92"/>
      <c r="AR144" s="92"/>
      <c r="AS144" s="92"/>
      <c r="AT144" s="92"/>
      <c r="AU144" s="92"/>
      <c r="AW144" s="92"/>
      <c r="AX144" s="92"/>
      <c r="AY144" s="92"/>
      <c r="AZ144" s="92"/>
      <c r="BA144" s="92"/>
      <c r="BC144" s="92"/>
      <c r="BD144" s="92"/>
      <c r="BE144" s="92"/>
      <c r="BF144" s="92"/>
      <c r="BG144" s="92"/>
      <c r="BI144" s="92"/>
      <c r="BJ144" s="92"/>
      <c r="BK144" s="92"/>
      <c r="BL144" s="92"/>
      <c r="BM144" s="92"/>
      <c r="BT144" s="83"/>
      <c r="CQ144" s="92"/>
      <c r="CR144" s="92"/>
      <c r="CS144" s="92"/>
      <c r="CT144" s="92"/>
      <c r="CW144"/>
      <c r="CX144"/>
      <c r="DA144" s="92"/>
      <c r="DB144" s="92"/>
      <c r="DC144" s="92"/>
      <c r="DD144" s="92"/>
    </row>
    <row r="145" spans="1:108"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92"/>
      <c r="Z145" s="92"/>
      <c r="AA145" s="92"/>
      <c r="AB145" s="92"/>
      <c r="AC145" s="92"/>
      <c r="AE145" s="92"/>
      <c r="AF145" s="92"/>
      <c r="AG145" s="92"/>
      <c r="AH145" s="92"/>
      <c r="AI145" s="92"/>
      <c r="AK145" s="92"/>
      <c r="AL145" s="92"/>
      <c r="AM145" s="92"/>
      <c r="AN145" s="92"/>
      <c r="AO145" s="92"/>
      <c r="AQ145" s="92"/>
      <c r="AR145" s="92"/>
      <c r="AS145" s="92"/>
      <c r="AT145" s="92"/>
      <c r="AU145" s="92"/>
      <c r="AW145" s="92"/>
      <c r="AX145" s="92"/>
      <c r="AY145" s="92"/>
      <c r="AZ145" s="92"/>
      <c r="BA145" s="92"/>
      <c r="BC145" s="92"/>
      <c r="BD145" s="92"/>
      <c r="BE145" s="92"/>
      <c r="BF145" s="92"/>
      <c r="BG145" s="92"/>
      <c r="BI145" s="92"/>
      <c r="BJ145" s="92"/>
      <c r="BK145" s="92"/>
      <c r="BL145" s="92"/>
      <c r="BM145" s="92"/>
      <c r="BT145" s="83"/>
      <c r="CQ145" s="92"/>
      <c r="CR145" s="92"/>
      <c r="CS145" s="92"/>
      <c r="CT145" s="92"/>
      <c r="CW145"/>
      <c r="CX145"/>
      <c r="DA145" s="92"/>
      <c r="DB145" s="92"/>
      <c r="DC145" s="92"/>
      <c r="DD145" s="92"/>
    </row>
    <row r="146" spans="1:108"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E146" s="92"/>
      <c r="AF146" s="92"/>
      <c r="AG146" s="92"/>
      <c r="AH146" s="92"/>
      <c r="AI146" s="92"/>
      <c r="AK146" s="92"/>
      <c r="AL146" s="92"/>
      <c r="AM146" s="92"/>
      <c r="AN146" s="92"/>
      <c r="AO146" s="92"/>
      <c r="AQ146" s="92"/>
      <c r="AR146" s="92"/>
      <c r="AS146" s="92"/>
      <c r="AT146" s="92"/>
      <c r="AU146" s="92"/>
      <c r="AW146" s="92"/>
      <c r="AX146" s="92"/>
      <c r="AY146" s="92"/>
      <c r="AZ146" s="92"/>
      <c r="BA146" s="92"/>
      <c r="BC146" s="92"/>
      <c r="BD146" s="92"/>
      <c r="BE146" s="92"/>
      <c r="BF146" s="92"/>
      <c r="BG146" s="92"/>
      <c r="BI146" s="92"/>
      <c r="BJ146" s="92"/>
      <c r="BK146" s="92"/>
      <c r="BL146" s="92"/>
      <c r="BM146" s="92"/>
      <c r="BT146" s="83"/>
      <c r="CQ146" s="92"/>
      <c r="CR146" s="92"/>
      <c r="CS146" s="92"/>
      <c r="CT146" s="92"/>
      <c r="CW146"/>
      <c r="CX146"/>
      <c r="DA146" s="92"/>
      <c r="DB146" s="92"/>
      <c r="DC146" s="92"/>
      <c r="DD146" s="92"/>
    </row>
    <row r="147" spans="1:108"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E147" s="92"/>
      <c r="AF147" s="92"/>
      <c r="AG147" s="92"/>
      <c r="AH147" s="92"/>
      <c r="AI147" s="92"/>
      <c r="AK147" s="92"/>
      <c r="AL147" s="92"/>
      <c r="AM147" s="92"/>
      <c r="AN147" s="92"/>
      <c r="AO147" s="92"/>
      <c r="AQ147" s="92"/>
      <c r="AR147" s="92"/>
      <c r="AS147" s="92"/>
      <c r="AT147" s="92"/>
      <c r="AU147" s="92"/>
      <c r="AW147" s="92"/>
      <c r="AX147" s="92"/>
      <c r="AY147" s="92"/>
      <c r="AZ147" s="92"/>
      <c r="BA147" s="92"/>
      <c r="BC147" s="92"/>
      <c r="BD147" s="92"/>
      <c r="BE147" s="92"/>
      <c r="BF147" s="92"/>
      <c r="BG147" s="92"/>
      <c r="BI147" s="92"/>
      <c r="BJ147" s="92"/>
      <c r="BK147" s="92"/>
      <c r="BL147" s="92"/>
      <c r="BM147" s="92"/>
      <c r="BT147" s="83"/>
      <c r="CQ147" s="92"/>
      <c r="CR147" s="92"/>
      <c r="CS147" s="92"/>
      <c r="CT147" s="92"/>
      <c r="CW147"/>
      <c r="CX147"/>
      <c r="DA147" s="92"/>
      <c r="DB147" s="92"/>
      <c r="DC147" s="92"/>
      <c r="DD147" s="92"/>
    </row>
    <row r="148" spans="1:108"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E148" s="92"/>
      <c r="AF148" s="92"/>
      <c r="AG148" s="92"/>
      <c r="AH148" s="92"/>
      <c r="AI148" s="92"/>
      <c r="AK148" s="92"/>
      <c r="AL148" s="92"/>
      <c r="AM148" s="92"/>
      <c r="AN148" s="92"/>
      <c r="AO148" s="92"/>
      <c r="AQ148" s="92"/>
      <c r="AR148" s="92"/>
      <c r="AS148" s="92"/>
      <c r="AT148" s="92"/>
      <c r="AU148" s="92"/>
      <c r="AW148" s="92"/>
      <c r="AX148" s="92"/>
      <c r="AY148" s="92"/>
      <c r="AZ148" s="92"/>
      <c r="BA148" s="92"/>
      <c r="BC148" s="92"/>
      <c r="BD148" s="92"/>
      <c r="BE148" s="92"/>
      <c r="BF148" s="92"/>
      <c r="BG148" s="92"/>
      <c r="BI148" s="92"/>
      <c r="BJ148" s="92"/>
      <c r="BK148" s="92"/>
      <c r="BL148" s="92"/>
      <c r="BM148" s="92"/>
      <c r="BT148" s="83"/>
      <c r="CQ148" s="92"/>
      <c r="CR148" s="92"/>
      <c r="CS148" s="92"/>
      <c r="CT148" s="92"/>
      <c r="CW148"/>
      <c r="CX148"/>
      <c r="DA148" s="92"/>
      <c r="DB148" s="92"/>
      <c r="DC148" s="92"/>
      <c r="DD148" s="92"/>
    </row>
    <row r="149" spans="1:108"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E149" s="92"/>
      <c r="AF149" s="92"/>
      <c r="AG149" s="92"/>
      <c r="AH149" s="92"/>
      <c r="AI149" s="92"/>
      <c r="AK149" s="92"/>
      <c r="AL149" s="92"/>
      <c r="AM149" s="92"/>
      <c r="AN149" s="92"/>
      <c r="AO149" s="92"/>
      <c r="AQ149" s="92"/>
      <c r="AR149" s="92"/>
      <c r="AS149" s="92"/>
      <c r="AT149" s="92"/>
      <c r="AU149" s="92"/>
      <c r="AW149" s="92"/>
      <c r="AX149" s="92"/>
      <c r="AY149" s="92"/>
      <c r="AZ149" s="92"/>
      <c r="BA149" s="92"/>
      <c r="BC149" s="92"/>
      <c r="BD149" s="92"/>
      <c r="BE149" s="92"/>
      <c r="BF149" s="92"/>
      <c r="BG149" s="92"/>
      <c r="BI149" s="92"/>
      <c r="BJ149" s="92"/>
      <c r="BK149" s="92"/>
      <c r="BL149" s="92"/>
      <c r="BM149" s="92"/>
      <c r="BT149" s="83"/>
      <c r="CQ149" s="92"/>
      <c r="CR149" s="92"/>
      <c r="CS149" s="92"/>
      <c r="CT149" s="92"/>
      <c r="CW149"/>
      <c r="CX149"/>
      <c r="DA149" s="92"/>
      <c r="DB149" s="92"/>
      <c r="DC149" s="92"/>
      <c r="DD149" s="92"/>
    </row>
    <row r="150" spans="1:108"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E150" s="92"/>
      <c r="AF150" s="92"/>
      <c r="AG150" s="92"/>
      <c r="AH150" s="92"/>
      <c r="AI150" s="92"/>
      <c r="AK150" s="92"/>
      <c r="AL150" s="92"/>
      <c r="AM150" s="92"/>
      <c r="AN150" s="92"/>
      <c r="AO150" s="92"/>
      <c r="AQ150" s="92"/>
      <c r="AR150" s="92"/>
      <c r="AS150" s="92"/>
      <c r="AT150" s="92"/>
      <c r="AU150" s="92"/>
      <c r="AW150" s="92"/>
      <c r="AX150" s="92"/>
      <c r="AY150" s="92"/>
      <c r="AZ150" s="92"/>
      <c r="BA150" s="92"/>
      <c r="BC150" s="92"/>
      <c r="BD150" s="92"/>
      <c r="BE150" s="92"/>
      <c r="BF150" s="92"/>
      <c r="BG150" s="92"/>
      <c r="BI150" s="92"/>
      <c r="BJ150" s="92"/>
      <c r="BK150" s="92"/>
      <c r="BL150" s="92"/>
      <c r="BM150" s="92"/>
      <c r="BT150" s="83"/>
      <c r="CQ150" s="92"/>
      <c r="CR150" s="92"/>
      <c r="CS150" s="92"/>
      <c r="CT150" s="92"/>
      <c r="CW150"/>
      <c r="CX150"/>
      <c r="DA150" s="92"/>
      <c r="DB150" s="92"/>
      <c r="DC150" s="92"/>
      <c r="DD150" s="92"/>
    </row>
    <row r="151" spans="1:108" x14ac:dyDescent="0.2">
      <c r="A151" s="92"/>
      <c r="B151" s="92"/>
      <c r="C151" s="92"/>
      <c r="D151" s="92">
        <f>IF(D78&lt;0,0,IF($N$63="S",VLOOKUP($P$78,$M$7:$Q$14,5,TRUE),VLOOKUP($P$78,$M$21:$Q$28,5,TRUE)))</f>
        <v>0</v>
      </c>
      <c r="E151" s="92"/>
      <c r="F151" s="92"/>
      <c r="G151" s="92"/>
      <c r="H151" s="92"/>
      <c r="I151" s="92"/>
      <c r="J151" s="92"/>
      <c r="K151" s="92"/>
      <c r="M151" s="92"/>
      <c r="N151" s="92"/>
      <c r="O151" s="92"/>
      <c r="P151" s="92">
        <f>IF(P78&lt;0,0,IF($N$63="S",VLOOKUP($P$78,$M$7:$Q$14,5,TRUE),VLOOKUP($P$78,$M$21:$Q$28,5,TRUE)))</f>
        <v>0</v>
      </c>
      <c r="Q151" s="92"/>
      <c r="R151" s="92"/>
      <c r="S151" s="92"/>
      <c r="T151" s="92"/>
      <c r="U151" s="92"/>
      <c r="V151" s="92"/>
      <c r="W151" s="92"/>
      <c r="Y151" s="92"/>
      <c r="Z151" s="92"/>
      <c r="AA151" s="92"/>
      <c r="AB151" s="92"/>
      <c r="AC151" s="92"/>
      <c r="AE151" s="92"/>
      <c r="AF151" s="92"/>
      <c r="AG151" s="92"/>
      <c r="AH151" s="92"/>
      <c r="AI151" s="92"/>
      <c r="AK151" s="92"/>
      <c r="AL151" s="92"/>
      <c r="AM151" s="92"/>
      <c r="AN151" s="92"/>
      <c r="AO151" s="92"/>
      <c r="AQ151" s="92"/>
      <c r="AR151" s="92"/>
      <c r="AS151" s="92"/>
      <c r="AT151" s="92"/>
      <c r="AU151" s="92"/>
      <c r="AW151" s="92"/>
      <c r="AX151" s="92"/>
      <c r="AY151" s="92"/>
      <c r="AZ151" s="92"/>
      <c r="BA151" s="92"/>
      <c r="BC151" s="92"/>
      <c r="BD151" s="92"/>
      <c r="BE151" s="92"/>
      <c r="BF151" s="92"/>
      <c r="BG151" s="92"/>
      <c r="BI151" s="92"/>
      <c r="BJ151" s="92"/>
      <c r="BK151" s="92"/>
      <c r="BL151" s="92"/>
      <c r="BM151" s="92"/>
      <c r="BT151" s="83"/>
      <c r="CQ151" s="92"/>
      <c r="CR151" s="92"/>
      <c r="CS151" s="92"/>
      <c r="CT151" s="92"/>
      <c r="CW151"/>
      <c r="CX151"/>
      <c r="DA151" s="92"/>
      <c r="DB151" s="92"/>
      <c r="DC151" s="92"/>
      <c r="DD151" s="92"/>
    </row>
    <row r="152" spans="1:108"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E152" s="92"/>
      <c r="AF152" s="92"/>
      <c r="AG152" s="92"/>
      <c r="AH152" s="92"/>
      <c r="AI152" s="92"/>
      <c r="AK152" s="92"/>
      <c r="AL152" s="92"/>
      <c r="AM152" s="92"/>
      <c r="AN152" s="92"/>
      <c r="AO152" s="92"/>
      <c r="AQ152" s="92"/>
      <c r="AR152" s="92"/>
      <c r="AS152" s="92"/>
      <c r="AT152" s="92"/>
      <c r="AU152" s="92"/>
      <c r="AW152" s="92"/>
      <c r="AX152" s="92"/>
      <c r="AY152" s="92"/>
      <c r="AZ152" s="92"/>
      <c r="BA152" s="92"/>
      <c r="BC152" s="92"/>
      <c r="BD152" s="92"/>
      <c r="BE152" s="92"/>
      <c r="BF152" s="92"/>
      <c r="BG152" s="92"/>
      <c r="BI152" s="92"/>
      <c r="BJ152" s="92"/>
      <c r="BK152" s="92"/>
      <c r="BL152" s="92"/>
      <c r="BM152" s="92"/>
      <c r="BT152" s="83"/>
      <c r="CQ152" s="92"/>
      <c r="CR152" s="92"/>
      <c r="CS152" s="92"/>
      <c r="CT152" s="92"/>
      <c r="CW152"/>
      <c r="CX152"/>
      <c r="DA152" s="92"/>
      <c r="DB152" s="92"/>
      <c r="DC152" s="92"/>
      <c r="DD152" s="92"/>
    </row>
    <row r="153" spans="1:108"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E153" s="92"/>
      <c r="AF153" s="92"/>
      <c r="AG153" s="92"/>
      <c r="AH153" s="92"/>
      <c r="AI153" s="92"/>
      <c r="AK153" s="92"/>
      <c r="AL153" s="92"/>
      <c r="AM153" s="92"/>
      <c r="AN153" s="92"/>
      <c r="AO153" s="92"/>
      <c r="AQ153" s="92"/>
      <c r="AR153" s="92"/>
      <c r="AS153" s="92"/>
      <c r="AT153" s="92"/>
      <c r="AU153" s="92"/>
      <c r="AW153" s="92"/>
      <c r="AX153" s="92"/>
      <c r="AY153" s="92"/>
      <c r="AZ153" s="92"/>
      <c r="BA153" s="92"/>
      <c r="BC153" s="92"/>
      <c r="BD153" s="92"/>
      <c r="BE153" s="92"/>
      <c r="BF153" s="92"/>
      <c r="BG153" s="92"/>
      <c r="BI153" s="92"/>
      <c r="BJ153" s="92"/>
      <c r="BK153" s="92"/>
      <c r="BL153" s="92"/>
      <c r="BM153" s="92"/>
      <c r="BT153" s="83"/>
      <c r="CQ153" s="92"/>
      <c r="CR153" s="92"/>
      <c r="CS153" s="92"/>
      <c r="CT153" s="92"/>
      <c r="CW153"/>
      <c r="CX153"/>
      <c r="DA153" s="92"/>
      <c r="DB153" s="92"/>
      <c r="DC153" s="92"/>
      <c r="DD153" s="92"/>
    </row>
    <row r="154" spans="1:108"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E154" s="92"/>
      <c r="AF154" s="92"/>
      <c r="AG154" s="92"/>
      <c r="AH154" s="92"/>
      <c r="AI154" s="92"/>
      <c r="AK154" s="92"/>
      <c r="AL154" s="92"/>
      <c r="AM154" s="92"/>
      <c r="AN154" s="92"/>
      <c r="AO154" s="92"/>
      <c r="AQ154" s="92"/>
      <c r="AR154" s="92"/>
      <c r="AS154" s="92"/>
      <c r="AT154" s="92"/>
      <c r="AU154" s="92"/>
      <c r="AW154" s="92"/>
      <c r="AX154" s="92"/>
      <c r="AY154" s="92"/>
      <c r="AZ154" s="92"/>
      <c r="BA154" s="92"/>
      <c r="BC154" s="92"/>
      <c r="BD154" s="92"/>
      <c r="BE154" s="92"/>
      <c r="BF154" s="92"/>
      <c r="BG154" s="92"/>
      <c r="BI154" s="92"/>
      <c r="BJ154" s="92"/>
      <c r="BK154" s="92"/>
      <c r="BL154" s="92"/>
      <c r="BM154" s="92"/>
      <c r="BT154" s="83"/>
      <c r="CQ154" s="92"/>
      <c r="CR154" s="92"/>
      <c r="CS154" s="92"/>
      <c r="CT154" s="92"/>
      <c r="CW154"/>
      <c r="CX154"/>
      <c r="DA154" s="92"/>
      <c r="DB154" s="92"/>
      <c r="DC154" s="92"/>
      <c r="DD154" s="92"/>
    </row>
    <row r="155" spans="1:108"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E155" s="92"/>
      <c r="AF155" s="92"/>
      <c r="AG155" s="92"/>
      <c r="AH155" s="92"/>
      <c r="AI155" s="92"/>
      <c r="AK155" s="92"/>
      <c r="AL155" s="92"/>
      <c r="AM155" s="92"/>
      <c r="AN155" s="92"/>
      <c r="AO155" s="92"/>
      <c r="AQ155" s="92"/>
      <c r="AR155" s="92"/>
      <c r="AS155" s="92"/>
      <c r="AT155" s="92"/>
      <c r="AU155" s="92"/>
      <c r="AW155" s="92"/>
      <c r="AX155" s="92"/>
      <c r="AY155" s="92"/>
      <c r="AZ155" s="92"/>
      <c r="BA155" s="92"/>
      <c r="BC155" s="92"/>
      <c r="BD155" s="92"/>
      <c r="BE155" s="92"/>
      <c r="BF155" s="92"/>
      <c r="BG155" s="92"/>
      <c r="BI155" s="92"/>
      <c r="BJ155" s="92"/>
      <c r="BK155" s="92"/>
      <c r="BL155" s="92"/>
      <c r="BM155" s="92"/>
      <c r="BT155" s="83"/>
      <c r="CQ155" s="92"/>
      <c r="CR155" s="92"/>
      <c r="CS155" s="92"/>
      <c r="CT155" s="92"/>
      <c r="CW155"/>
      <c r="CX155"/>
      <c r="DA155" s="92"/>
      <c r="DB155" s="92"/>
      <c r="DC155" s="92"/>
      <c r="DD155" s="92"/>
    </row>
    <row r="156" spans="1:108"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E156" s="92"/>
      <c r="AF156" s="92"/>
      <c r="AG156" s="92"/>
      <c r="AH156" s="92"/>
      <c r="AI156" s="92"/>
      <c r="AK156" s="92"/>
      <c r="AL156" s="92"/>
      <c r="AM156" s="92"/>
      <c r="AN156" s="92"/>
      <c r="AO156" s="92"/>
      <c r="AQ156" s="92"/>
      <c r="AR156" s="92"/>
      <c r="AS156" s="92"/>
      <c r="AT156" s="92"/>
      <c r="AU156" s="92"/>
      <c r="AW156" s="92"/>
      <c r="AX156" s="92"/>
      <c r="AY156" s="92"/>
      <c r="AZ156" s="92"/>
      <c r="BA156" s="92"/>
      <c r="BC156" s="92"/>
      <c r="BD156" s="92"/>
      <c r="BE156" s="92"/>
      <c r="BF156" s="92"/>
      <c r="BG156" s="92"/>
      <c r="BI156" s="92"/>
      <c r="BJ156" s="92"/>
      <c r="BK156" s="92"/>
      <c r="BL156" s="92"/>
      <c r="BM156" s="92"/>
      <c r="BT156" s="83"/>
      <c r="CQ156" s="92"/>
      <c r="CR156" s="92"/>
      <c r="CS156" s="92"/>
      <c r="CT156" s="92"/>
      <c r="CW156"/>
      <c r="CX156"/>
      <c r="DA156" s="92"/>
      <c r="DB156" s="92"/>
      <c r="DC156" s="92"/>
      <c r="DD156" s="92"/>
    </row>
    <row r="157" spans="1:108"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E157" s="92"/>
      <c r="AF157" s="92"/>
      <c r="AG157" s="92"/>
      <c r="AH157" s="92"/>
      <c r="AI157" s="92"/>
      <c r="AK157" s="92"/>
      <c r="AL157" s="92"/>
      <c r="AM157" s="92"/>
      <c r="AN157" s="92"/>
      <c r="AO157" s="92"/>
      <c r="AQ157" s="92"/>
      <c r="AR157" s="92"/>
      <c r="AS157" s="92"/>
      <c r="AT157" s="92"/>
      <c r="AU157" s="92"/>
      <c r="AW157" s="92"/>
      <c r="AX157" s="92"/>
      <c r="AY157" s="92"/>
      <c r="AZ157" s="92"/>
      <c r="BA157" s="92"/>
      <c r="BC157" s="92"/>
      <c r="BD157" s="92"/>
      <c r="BE157" s="92"/>
      <c r="BF157" s="92"/>
      <c r="BG157" s="92"/>
      <c r="BI157" s="92"/>
      <c r="BJ157" s="92"/>
      <c r="BK157" s="92"/>
      <c r="BL157" s="92"/>
      <c r="BM157" s="92"/>
      <c r="BT157" s="83"/>
      <c r="CQ157" s="92"/>
      <c r="CR157" s="92"/>
      <c r="CS157" s="92"/>
      <c r="CT157" s="92"/>
      <c r="CW157"/>
      <c r="CX157"/>
      <c r="DA157" s="92"/>
      <c r="DB157" s="92"/>
      <c r="DC157" s="92"/>
      <c r="DD157" s="92"/>
    </row>
    <row r="158" spans="1:108"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E158" s="92"/>
      <c r="AF158" s="92"/>
      <c r="AG158" s="92"/>
      <c r="AH158" s="92"/>
      <c r="AI158" s="92"/>
      <c r="AK158" s="92"/>
      <c r="AL158" s="92"/>
      <c r="AM158" s="92"/>
      <c r="AN158" s="92"/>
      <c r="AO158" s="92"/>
      <c r="AQ158" s="92"/>
      <c r="AR158" s="92"/>
      <c r="AS158" s="92"/>
      <c r="AT158" s="92"/>
      <c r="AU158" s="92"/>
      <c r="AW158" s="92"/>
      <c r="AX158" s="92"/>
      <c r="AY158" s="92"/>
      <c r="AZ158" s="92"/>
      <c r="BA158" s="92"/>
      <c r="BC158" s="92"/>
      <c r="BD158" s="92"/>
      <c r="BE158" s="92"/>
      <c r="BF158" s="92"/>
      <c r="BG158" s="92"/>
      <c r="BI158" s="92"/>
      <c r="BJ158" s="92"/>
      <c r="BK158" s="92"/>
      <c r="BL158" s="92"/>
      <c r="BM158" s="92"/>
      <c r="BT158" s="83"/>
      <c r="CQ158" s="92"/>
      <c r="CR158" s="92"/>
      <c r="CS158" s="92"/>
      <c r="CT158" s="92"/>
      <c r="CW158"/>
      <c r="CX158"/>
      <c r="DA158" s="92"/>
      <c r="DB158" s="92"/>
      <c r="DC158" s="92"/>
      <c r="DD158" s="92"/>
    </row>
    <row r="159" spans="1:108"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E159" s="122" t="s">
        <v>12</v>
      </c>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T159" s="153"/>
      <c r="BU159" s="122"/>
      <c r="BV159" s="122"/>
      <c r="BW159" s="122"/>
      <c r="BX159" s="122"/>
      <c r="BY159" s="122"/>
      <c r="BZ159" s="122"/>
      <c r="CA159" s="122"/>
      <c r="CB159" s="122"/>
      <c r="CC159" s="122"/>
      <c r="CD159" s="122"/>
      <c r="CE159" s="122"/>
      <c r="CF159" s="122"/>
      <c r="CG159" s="122"/>
      <c r="CH159" s="122"/>
      <c r="CI159" s="122"/>
      <c r="CJ159" s="122"/>
      <c r="CK159" s="122"/>
    </row>
  </sheetData>
  <sheetProtection password="E451" sheet="1" objects="1" scenarios="1"/>
  <mergeCells count="120">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 ref="CG1:CK1"/>
    <mergeCell ref="CM1:CQ1"/>
    <mergeCell ref="CS1:CW1"/>
    <mergeCell ref="CY1:DC1"/>
    <mergeCell ref="DE1:DI1"/>
    <mergeCell ref="M3:Q3"/>
    <mergeCell ref="S3:W3"/>
    <mergeCell ref="Y3:AC3"/>
    <mergeCell ref="AE3:AI3"/>
    <mergeCell ref="AK3:AO3"/>
    <mergeCell ref="AW1:BA1"/>
    <mergeCell ref="BC1:BG1"/>
    <mergeCell ref="BI1:BM1"/>
    <mergeCell ref="BO1:BS1"/>
    <mergeCell ref="BU1:BY1"/>
    <mergeCell ref="CA1:CE1"/>
    <mergeCell ref="M1:Q1"/>
    <mergeCell ref="S1:W1"/>
    <mergeCell ref="Y1:AC1"/>
    <mergeCell ref="AE1:AI1"/>
    <mergeCell ref="AK1:AO1"/>
    <mergeCell ref="AQ1:AU1"/>
    <mergeCell ref="CA3:CE3"/>
    <mergeCell ref="CG3:CK3"/>
    <mergeCell ref="CM3:CQ3"/>
    <mergeCell ref="CS3:CV3"/>
    <mergeCell ref="M5:N5"/>
    <mergeCell ref="O5:P5"/>
    <mergeCell ref="S5:T5"/>
    <mergeCell ref="U5:V5"/>
    <mergeCell ref="Y5:Z5"/>
    <mergeCell ref="AA5:AB5"/>
    <mergeCell ref="AQ3:AU3"/>
    <mergeCell ref="AW3:BA3"/>
    <mergeCell ref="BC3:BG3"/>
    <mergeCell ref="BI3:BM3"/>
    <mergeCell ref="BO3:BS3"/>
    <mergeCell ref="BU3:BY3"/>
    <mergeCell ref="BC5:BD5"/>
    <mergeCell ref="BE5:BF5"/>
    <mergeCell ref="BI5:BJ5"/>
    <mergeCell ref="BK5:BL5"/>
    <mergeCell ref="AE5:AF5"/>
    <mergeCell ref="AG5:AH5"/>
    <mergeCell ref="AK5:AL5"/>
    <mergeCell ref="AM5:AN5"/>
    <mergeCell ref="AQ5:AR5"/>
    <mergeCell ref="AS5:AT5"/>
    <mergeCell ref="CY5:CZ5"/>
    <mergeCell ref="DA5:DB5"/>
    <mergeCell ref="DE5:DF5"/>
    <mergeCell ref="DG5:DH5"/>
    <mergeCell ref="CM15:CQ15"/>
    <mergeCell ref="M17:Q17"/>
    <mergeCell ref="S17:W17"/>
    <mergeCell ref="Y17:AC17"/>
    <mergeCell ref="AE17:AI17"/>
    <mergeCell ref="AK17:AO17"/>
    <mergeCell ref="CG5:CH5"/>
    <mergeCell ref="CI5:CJ5"/>
    <mergeCell ref="CM5:CN5"/>
    <mergeCell ref="CO5:CP5"/>
    <mergeCell ref="CS5:CT5"/>
    <mergeCell ref="CU5:CV5"/>
    <mergeCell ref="BO5:BP5"/>
    <mergeCell ref="BQ5:BR5"/>
    <mergeCell ref="BU5:BV5"/>
    <mergeCell ref="BW5:BX5"/>
    <mergeCell ref="CA5:CB5"/>
    <mergeCell ref="CC5:CD5"/>
    <mergeCell ref="AW5:AX5"/>
    <mergeCell ref="AY5:AZ5"/>
    <mergeCell ref="CG19:CH19"/>
    <mergeCell ref="DA17:DB17"/>
    <mergeCell ref="DE17:DF17"/>
    <mergeCell ref="DG17:DH17"/>
    <mergeCell ref="M19:N19"/>
    <mergeCell ref="S19:T19"/>
    <mergeCell ref="Y19:Z19"/>
    <mergeCell ref="AE19:AF19"/>
    <mergeCell ref="AK19:AL19"/>
    <mergeCell ref="AQ19:AR19"/>
    <mergeCell ref="AW19:AX19"/>
    <mergeCell ref="CA17:CE17"/>
    <mergeCell ref="CG17:CK17"/>
    <mergeCell ref="CM17:CN17"/>
    <mergeCell ref="CS17:CT17"/>
    <mergeCell ref="CU17:CV17"/>
    <mergeCell ref="CY17:CZ17"/>
    <mergeCell ref="AQ17:AU17"/>
    <mergeCell ref="AW17:BA17"/>
    <mergeCell ref="BC17:BG17"/>
    <mergeCell ref="BI17:BM17"/>
    <mergeCell ref="BO17:BS17"/>
    <mergeCell ref="BU17:BY17"/>
    <mergeCell ref="M31:Q31"/>
    <mergeCell ref="S31:W31"/>
    <mergeCell ref="M33:N33"/>
    <mergeCell ref="S33:T33"/>
    <mergeCell ref="BC19:BD19"/>
    <mergeCell ref="BI19:BJ19"/>
    <mergeCell ref="BO19:BP19"/>
    <mergeCell ref="BU19:BV19"/>
    <mergeCell ref="CA19:CB19"/>
  </mergeCells>
  <pageMargins left="0.75" right="0.75" top="1" bottom="1" header="0.5" footer="0.5"/>
  <pageSetup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F120"/>
  <sheetViews>
    <sheetView zoomScale="90" zoomScaleNormal="90" workbookViewId="0">
      <pane ySplit="18" topLeftCell="A103"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43"/>
      <c r="F1" s="368"/>
    </row>
    <row r="2" spans="1:6" s="11" customFormat="1" ht="15.75" thickBot="1" x14ac:dyDescent="0.3">
      <c r="A2" s="626" t="s">
        <v>222</v>
      </c>
      <c r="B2" s="627"/>
      <c r="C2" s="627"/>
      <c r="D2" s="627"/>
      <c r="E2" s="276" t="s">
        <v>2576</v>
      </c>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44"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9"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7">
        <v>1</v>
      </c>
      <c r="B32" s="28"/>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69">
        <v>1</v>
      </c>
      <c r="B34" s="59"/>
      <c r="C34" s="14"/>
      <c r="D34" s="14"/>
      <c r="E34" s="15"/>
      <c r="F34" s="66">
        <f t="shared" si="0"/>
        <v>0</v>
      </c>
    </row>
    <row r="35" spans="1:6" s="11" customFormat="1" ht="15.75" customHeight="1" x14ac:dyDescent="0.2">
      <c r="A35" s="70">
        <v>1</v>
      </c>
      <c r="B35" s="60"/>
      <c r="C35" s="14"/>
      <c r="D35" s="14"/>
      <c r="E35" s="15"/>
      <c r="F35" s="66">
        <f t="shared" si="0"/>
        <v>0</v>
      </c>
    </row>
    <row r="36" spans="1:6" s="11" customFormat="1" ht="15.75" customHeight="1" x14ac:dyDescent="0.2">
      <c r="A36" s="67" t="s">
        <v>944</v>
      </c>
      <c r="B36" s="28">
        <v>500</v>
      </c>
      <c r="C36" s="14"/>
      <c r="D36" s="14"/>
      <c r="E36" s="15"/>
      <c r="F36" s="66">
        <f t="shared" si="0"/>
        <v>0</v>
      </c>
    </row>
    <row r="37" spans="1:6" s="11" customFormat="1" ht="15.75" customHeight="1" x14ac:dyDescent="0.2">
      <c r="A37" s="74">
        <v>1</v>
      </c>
      <c r="B37" s="28">
        <v>520</v>
      </c>
      <c r="C37" s="14"/>
      <c r="D37" s="14"/>
      <c r="E37" s="13"/>
      <c r="F37" s="66">
        <f t="shared" si="0"/>
        <v>0</v>
      </c>
    </row>
    <row r="38" spans="1:6" s="11" customFormat="1" ht="15.75" customHeight="1" x14ac:dyDescent="0.2">
      <c r="A38" s="75" t="s">
        <v>809</v>
      </c>
      <c r="B38" s="28">
        <v>601</v>
      </c>
      <c r="C38" s="76"/>
      <c r="D38" s="76"/>
      <c r="E38" s="13"/>
      <c r="F38" s="66">
        <f t="shared" si="0"/>
        <v>0</v>
      </c>
    </row>
    <row r="39" spans="1:6" s="11" customFormat="1" ht="15.75" customHeight="1" thickBot="1" x14ac:dyDescent="0.25">
      <c r="A39" s="71">
        <v>1</v>
      </c>
      <c r="B39" s="165">
        <v>501</v>
      </c>
      <c r="C39" s="64"/>
      <c r="D39" s="64"/>
      <c r="E39" s="15"/>
      <c r="F39" s="66">
        <f t="shared" si="0"/>
        <v>0</v>
      </c>
    </row>
    <row r="40" spans="1:6" s="11" customFormat="1" ht="15.75" customHeight="1" thickBot="1" x14ac:dyDescent="0.25">
      <c r="A40" s="72" t="s">
        <v>206</v>
      </c>
      <c r="B40" s="208"/>
      <c r="C40" s="63">
        <f>ROUND((SUM(C19:C39)),2)</f>
        <v>0</v>
      </c>
      <c r="D40" s="63">
        <f>ROUND((SUM(D19:D39)),2)</f>
        <v>0</v>
      </c>
      <c r="E40" s="33">
        <f>ROUND((SUM(E19:E39)),2)</f>
        <v>0</v>
      </c>
      <c r="F40" s="73">
        <f>ROUND((SUM(F19:F39)),2)</f>
        <v>0</v>
      </c>
    </row>
    <row r="41" spans="1:6" s="11" customFormat="1" ht="5.25" customHeight="1" thickBot="1" x14ac:dyDescent="0.25">
      <c r="A41" s="375"/>
      <c r="B41" s="35"/>
      <c r="C41" s="36"/>
      <c r="D41" s="36"/>
      <c r="E41" s="36"/>
      <c r="F41" s="376"/>
    </row>
    <row r="42" spans="1:6" s="11" customFormat="1" ht="15.75" customHeight="1" thickBot="1" x14ac:dyDescent="0.3">
      <c r="A42" s="377" t="s">
        <v>224</v>
      </c>
      <c r="B42" s="204"/>
      <c r="C42" s="204"/>
      <c r="D42" s="204"/>
      <c r="E42" s="205"/>
      <c r="F42" s="378"/>
    </row>
    <row r="43" spans="1:6" s="11" customFormat="1" ht="15.75" customHeight="1" x14ac:dyDescent="0.2">
      <c r="A43" s="379" t="s">
        <v>207</v>
      </c>
      <c r="B43" s="39" t="s">
        <v>208</v>
      </c>
      <c r="C43" s="12">
        <f>'2021-BSI_AMT PAID'!D144</f>
        <v>0</v>
      </c>
      <c r="D43" s="12">
        <f>C43</f>
        <v>0</v>
      </c>
      <c r="E43" s="207"/>
      <c r="F43" s="380">
        <f t="shared" ref="F43:F65" si="1">ROUND((C43-D43),2)</f>
        <v>0</v>
      </c>
    </row>
    <row r="44" spans="1:6" s="11" customFormat="1" ht="15.75" customHeight="1" x14ac:dyDescent="0.2">
      <c r="A44" s="381" t="s">
        <v>790</v>
      </c>
      <c r="B44" s="31" t="s">
        <v>209</v>
      </c>
      <c r="C44" s="14">
        <f>ROUND(C98*0.062,2)</f>
        <v>0</v>
      </c>
      <c r="D44" s="14">
        <f>ROUND(D98*0.062,2)</f>
        <v>0</v>
      </c>
      <c r="E44" s="201"/>
      <c r="F44" s="66">
        <f t="shared" si="1"/>
        <v>0</v>
      </c>
    </row>
    <row r="45" spans="1:6" s="11" customFormat="1" ht="15.75" customHeight="1" x14ac:dyDescent="0.2">
      <c r="A45" s="381" t="s">
        <v>791</v>
      </c>
      <c r="B45" s="31" t="s">
        <v>210</v>
      </c>
      <c r="C45" s="14">
        <f>ROUND(C99*0.0145,2)</f>
        <v>0</v>
      </c>
      <c r="D45" s="14">
        <f>ROUND(D99*0.0145,2)</f>
        <v>0</v>
      </c>
      <c r="E45" s="201"/>
      <c r="F45" s="66">
        <f t="shared" si="1"/>
        <v>0</v>
      </c>
    </row>
    <row r="46" spans="1:6" s="11" customFormat="1" ht="15.75" customHeight="1" x14ac:dyDescent="0.2">
      <c r="A46" s="381" t="s">
        <v>792</v>
      </c>
      <c r="B46" s="31" t="s">
        <v>211</v>
      </c>
      <c r="C46" s="14">
        <v>0</v>
      </c>
      <c r="D46" s="14">
        <v>0</v>
      </c>
      <c r="E46" s="201"/>
      <c r="F46" s="66">
        <f t="shared" si="1"/>
        <v>0</v>
      </c>
    </row>
    <row r="47" spans="1:6" s="11" customFormat="1" ht="15.75" customHeight="1" x14ac:dyDescent="0.2">
      <c r="A47" s="67">
        <v>1</v>
      </c>
      <c r="B47" s="28" t="s">
        <v>213</v>
      </c>
      <c r="C47" s="14">
        <f>'2021-BSI_AMT PAID'!D145</f>
        <v>0</v>
      </c>
      <c r="D47" s="14">
        <f>C47</f>
        <v>0</v>
      </c>
      <c r="E47" s="201"/>
      <c r="F47" s="382">
        <f t="shared" si="1"/>
        <v>0</v>
      </c>
    </row>
    <row r="48" spans="1:6" s="11" customFormat="1" ht="15.75" customHeight="1" x14ac:dyDescent="0.2">
      <c r="A48" s="67">
        <v>1</v>
      </c>
      <c r="B48" s="28"/>
      <c r="C48" s="14"/>
      <c r="D48" s="14"/>
      <c r="E48" s="201"/>
      <c r="F48" s="382">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'2021-FORM GAO-70a'!D97</f>
        <v>0</v>
      </c>
      <c r="C70" s="44">
        <f>ROUND(SUM(C43:C69),2)</f>
        <v>0</v>
      </c>
      <c r="D70" s="44">
        <f>ROUND((SUM(D43:D69)),2)</f>
        <v>0</v>
      </c>
      <c r="E70" s="202"/>
      <c r="F70" s="386">
        <f>ROUND((SUM(F43:F69)),2)</f>
        <v>0</v>
      </c>
    </row>
    <row r="71" spans="1:6" s="11" customFormat="1" ht="15.75" customHeight="1" thickBot="1" x14ac:dyDescent="0.25">
      <c r="A71" s="385" t="s">
        <v>217</v>
      </c>
      <c r="B71" s="49"/>
      <c r="C71" s="44">
        <f>ROUND((C40-C36-C37-C39)-C70,2)</f>
        <v>0</v>
      </c>
      <c r="D71" s="44">
        <f>ROUND((D40-D36-D37-D39)-D70,2)</f>
        <v>0</v>
      </c>
      <c r="E71" s="387"/>
      <c r="F71" s="388">
        <f>ROUND((F40-F36-F37-F39)-F70,2)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MAX(ROUND((C98-C28-C29)*0.062,2),0)</f>
        <v>0</v>
      </c>
      <c r="D74" s="14">
        <f>MAX(ROUND((D98-D28-D29)*0.062,2),0)</f>
        <v>0</v>
      </c>
      <c r="E74" s="201"/>
      <c r="F74" s="383">
        <f>ROUND((C74-D74),2)</f>
        <v>0</v>
      </c>
    </row>
    <row r="75" spans="1:6" s="11" customFormat="1" ht="15.75" customHeight="1" x14ac:dyDescent="0.2">
      <c r="A75" s="381" t="s">
        <v>791</v>
      </c>
      <c r="B75" s="31" t="s">
        <v>220</v>
      </c>
      <c r="C75" s="14">
        <f>ROUND(C99*0.0145,2)</f>
        <v>0</v>
      </c>
      <c r="D75" s="14">
        <f>ROUND(D99*0.0145,2)</f>
        <v>0</v>
      </c>
      <c r="E75" s="201"/>
      <c r="F75" s="383">
        <f t="shared" ref="F75:F99" si="2">ROUND((C75-D75),2)</f>
        <v>0</v>
      </c>
    </row>
    <row r="76" spans="1:6" s="11" customFormat="1" ht="15.75" customHeight="1" x14ac:dyDescent="0.2">
      <c r="A76" s="381" t="s">
        <v>792</v>
      </c>
      <c r="B76" s="31" t="s">
        <v>221</v>
      </c>
      <c r="C76" s="14">
        <f>ROUND(C100*0.0145,2)</f>
        <v>0</v>
      </c>
      <c r="D76" s="14">
        <v>0</v>
      </c>
      <c r="E76" s="201"/>
      <c r="F76" s="383">
        <f t="shared" si="2"/>
        <v>0</v>
      </c>
    </row>
    <row r="77" spans="1:6" s="11" customFormat="1" ht="15.75" customHeight="1" x14ac:dyDescent="0.2">
      <c r="A77" s="381" t="s">
        <v>793</v>
      </c>
      <c r="B77" s="31" t="s">
        <v>794</v>
      </c>
      <c r="C77" s="14"/>
      <c r="D77" s="14"/>
      <c r="E77" s="201"/>
      <c r="F77" s="383">
        <f t="shared" si="2"/>
        <v>0</v>
      </c>
    </row>
    <row r="78" spans="1:6" s="11" customFormat="1" ht="15.75" customHeight="1" x14ac:dyDescent="0.2">
      <c r="A78" s="67">
        <v>1</v>
      </c>
      <c r="B78" s="28" t="s">
        <v>225</v>
      </c>
      <c r="C78" s="14">
        <f>IF(B9&lt;DATEVALUE("7/1/2014"),(ROUND(C98*0.0015,2)),(ROUND(C98*0.001,2)))</f>
        <v>0</v>
      </c>
      <c r="D78" s="14">
        <f>IF(B9&gt;=DATEVALUE("7/1/2014"),(ROUND(D98*0.001,2)),(ROUND(D98*0.0015,2)))</f>
        <v>0</v>
      </c>
      <c r="E78" s="201"/>
      <c r="F78" s="383">
        <f t="shared" si="2"/>
        <v>0</v>
      </c>
    </row>
    <row r="79" spans="1:6" s="11" customFormat="1" ht="15.75" customHeight="1" x14ac:dyDescent="0.2">
      <c r="A79" s="395" t="s">
        <v>2048</v>
      </c>
      <c r="B79" s="286">
        <v>3800</v>
      </c>
      <c r="C79" s="58">
        <f>ROUND((C40-C30-C32-C31-C39-C38-C37-C36-C34-C33)*0.0043,2)</f>
        <v>0</v>
      </c>
      <c r="D79" s="58">
        <f>ROUND((D40-D30-D32-D31-D39-D38-D37-D36-D34-D33)*0.0043,2)</f>
        <v>0</v>
      </c>
      <c r="E79" s="201"/>
      <c r="F79" s="383">
        <f t="shared" si="2"/>
        <v>0</v>
      </c>
    </row>
    <row r="80" spans="1:6" s="11" customFormat="1" ht="15.75" customHeight="1" x14ac:dyDescent="0.2">
      <c r="A80" s="381" t="s">
        <v>1191</v>
      </c>
      <c r="B80" s="31">
        <v>3802</v>
      </c>
      <c r="C80" s="58">
        <f>ROUND((C40-C39-C30-C31-C32-C36-C38-C37-C34-C33)*0.0083,2)</f>
        <v>0</v>
      </c>
      <c r="D80" s="58">
        <f>IF(B9&lt;=DATEVALUE("9/11/2013"),(ROUND((D40-D30-D31-D32-D38-D37-D36-D34-D33)*0.0107,2)),(ROUND((D40-D39-D30-D31-D32-D36-D38-D37-D34-D33)*0.0083,2)))</f>
        <v>0</v>
      </c>
      <c r="E80" s="201"/>
      <c r="F80" s="383">
        <f t="shared" si="2"/>
        <v>0</v>
      </c>
    </row>
    <row r="81" spans="1:6" s="11" customFormat="1" ht="15.75" customHeight="1" x14ac:dyDescent="0.2">
      <c r="A81" s="381" t="s">
        <v>227</v>
      </c>
      <c r="B81" s="31">
        <v>3804</v>
      </c>
      <c r="C81" s="58">
        <f>ROUND((C40-C39-C30-C31-C32-C36-C38-C37-C34-C33)*0.004,2)</f>
        <v>0</v>
      </c>
      <c r="D81" s="58">
        <f>ROUND((D40-D39-D30-D31-D32-D38-D37-D36-D34-D33)*0.004,2)</f>
        <v>0</v>
      </c>
      <c r="E81" s="201"/>
      <c r="F81" s="383">
        <f t="shared" si="2"/>
        <v>0</v>
      </c>
    </row>
    <row r="82" spans="1:6" s="11" customFormat="1" ht="15.75" customHeight="1" x14ac:dyDescent="0.2">
      <c r="A82" s="381" t="s">
        <v>1891</v>
      </c>
      <c r="B82" s="31">
        <v>3806</v>
      </c>
      <c r="C82" s="58">
        <f>(C40)*0</f>
        <v>0</v>
      </c>
      <c r="D82" s="58">
        <f>(D40)*0</f>
        <v>0</v>
      </c>
      <c r="E82" s="201"/>
      <c r="F82" s="383">
        <f t="shared" si="2"/>
        <v>0</v>
      </c>
    </row>
    <row r="83" spans="1:6" s="11" customFormat="1" ht="15.75" customHeight="1" x14ac:dyDescent="0.2">
      <c r="A83" s="381" t="s">
        <v>15</v>
      </c>
      <c r="B83" s="31">
        <v>3810</v>
      </c>
      <c r="C83" s="58">
        <f>ROUND((C40-C39-C30-C31-C32-C34-C36-C37-C38-C33)*0.0003,2)</f>
        <v>0</v>
      </c>
      <c r="D83" s="58">
        <f>ROUND((D40-D39-D30-D31-D32-D34-D36-D37-D38-D33)*0.0003,2)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t="s">
        <v>214</v>
      </c>
      <c r="B87" s="28"/>
      <c r="C87" s="54"/>
      <c r="D87" s="54"/>
      <c r="E87" s="201"/>
      <c r="F87" s="383">
        <f t="shared" si="2"/>
        <v>0</v>
      </c>
    </row>
    <row r="88" spans="1:6" s="11" customFormat="1" ht="15.75" customHeight="1" x14ac:dyDescent="0.2">
      <c r="A88" s="67" t="s">
        <v>215</v>
      </c>
      <c r="B88" s="28"/>
      <c r="C88" s="54"/>
      <c r="D88" s="54"/>
      <c r="E88" s="201"/>
      <c r="F88" s="383">
        <f t="shared" si="2"/>
        <v>0</v>
      </c>
    </row>
    <row r="89" spans="1:6" s="11" customFormat="1" ht="15.75" customHeight="1" x14ac:dyDescent="0.2">
      <c r="A89" s="67">
        <v>1</v>
      </c>
      <c r="B89" s="28"/>
      <c r="C89" s="14"/>
      <c r="D89" s="1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4.25" customHeight="1" x14ac:dyDescent="0.2">
      <c r="A94" s="67">
        <v>1</v>
      </c>
      <c r="B94" s="28"/>
      <c r="C94" s="14"/>
      <c r="D94" s="14"/>
      <c r="E94" s="201"/>
      <c r="F94" s="383">
        <f t="shared" si="2"/>
        <v>0</v>
      </c>
    </row>
    <row r="95" spans="1:6" s="11" customFormat="1" ht="15.7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396" t="s">
        <v>885</v>
      </c>
      <c r="B97" s="31"/>
      <c r="C97" s="158">
        <f>ROUND((C40-C50-C51-C52-C53-C54-C55-C56-C60-C61-C62-C63-C30-C31-C32-C39),2)</f>
        <v>0</v>
      </c>
      <c r="D97" s="158">
        <f>ROUND((D40-D50-D51-D52-D53-D54-D55-D56-D60-D61-D62-D63-D30-D31-D32-D39),2)</f>
        <v>0</v>
      </c>
      <c r="E97" s="201"/>
      <c r="F97" s="383">
        <f t="shared" si="2"/>
        <v>0</v>
      </c>
    </row>
    <row r="98" spans="1:6" s="11" customFormat="1" ht="15.75" customHeight="1" x14ac:dyDescent="0.2">
      <c r="A98" s="396" t="s">
        <v>223</v>
      </c>
      <c r="B98" s="31"/>
      <c r="C98" s="158">
        <f>ROUND((C40-C32-C51-C52-C53-C54-C55-C56-C30-C31-C35-C39),2)</f>
        <v>0</v>
      </c>
      <c r="D98" s="158">
        <f>ROUND((D40-D32-D51-D52-D53-D54-D55-D56-D30-D31-D35-D39),2)</f>
        <v>0</v>
      </c>
      <c r="E98" s="201"/>
      <c r="F98" s="383">
        <f t="shared" si="2"/>
        <v>0</v>
      </c>
    </row>
    <row r="99" spans="1:6" s="11" customFormat="1" ht="15.75" customHeight="1" x14ac:dyDescent="0.2">
      <c r="A99" s="396" t="s">
        <v>796</v>
      </c>
      <c r="B99" s="31"/>
      <c r="C99" s="158">
        <f>ROUND((C40-C32-C51-C52-C53-C54-C55-C56-C30-C31-C35-C39),2)</f>
        <v>0</v>
      </c>
      <c r="D99" s="158">
        <f>ROUND((D40-D32-D51-D52-D53-D54-D55-D56-D30-D31-D35-D39),2)</f>
        <v>0</v>
      </c>
      <c r="E99" s="201"/>
      <c r="F99" s="383">
        <f t="shared" si="2"/>
        <v>0</v>
      </c>
    </row>
    <row r="100" spans="1:6" s="11" customFormat="1" ht="15.75" customHeight="1" thickBot="1" x14ac:dyDescent="0.25">
      <c r="A100" s="397" t="s">
        <v>226</v>
      </c>
      <c r="B100" s="146"/>
      <c r="C100" s="147">
        <v>0</v>
      </c>
      <c r="D100" s="147">
        <v>0</v>
      </c>
      <c r="E100" s="201"/>
      <c r="F100" s="398">
        <f>ROUND((C100-D100),2)</f>
        <v>0</v>
      </c>
    </row>
    <row r="101" spans="1:6" s="11" customFormat="1" ht="10.5" customHeight="1" thickBot="1" x14ac:dyDescent="0.25">
      <c r="A101" s="426" t="s">
        <v>2191</v>
      </c>
      <c r="B101" s="399"/>
      <c r="C101" s="399"/>
      <c r="D101" s="399"/>
      <c r="E101" s="399"/>
      <c r="F101" s="400"/>
    </row>
    <row r="102" spans="1:6" s="11" customFormat="1" ht="41.25" customHeight="1" thickBot="1" x14ac:dyDescent="0.25">
      <c r="A102" s="611"/>
      <c r="B102" s="612"/>
      <c r="C102" s="612"/>
      <c r="D102" s="612"/>
      <c r="E102" s="612"/>
      <c r="F102" s="613"/>
    </row>
    <row r="103" spans="1:6" s="11" customFormat="1" ht="17.25" customHeight="1" thickBot="1" x14ac:dyDescent="0.25">
      <c r="A103" s="614" t="s">
        <v>136</v>
      </c>
      <c r="B103" s="615"/>
      <c r="C103" s="615"/>
      <c r="D103" s="615"/>
      <c r="E103" s="615"/>
      <c r="F103" s="616"/>
    </row>
    <row r="104" spans="1:6" s="11" customFormat="1" ht="50.25" customHeight="1" thickBot="1" x14ac:dyDescent="0.25">
      <c r="A104" s="617" t="str">
        <f>"I understand this repayment of wages includes a " &amp;IF( ($F$51+$F$45)=0,"",DOLLAR(($F$44+$F$45),2)&amp;"")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442"/>
    </row>
    <row r="106" spans="1:6" s="11" customFormat="1" ht="15.75" x14ac:dyDescent="0.25">
      <c r="A106" s="417" t="s">
        <v>2038</v>
      </c>
      <c r="B106" s="404"/>
      <c r="C106" s="404"/>
      <c r="D106" s="404"/>
      <c r="E106" s="404"/>
      <c r="F106" s="405"/>
    </row>
    <row r="107" spans="1:6" s="11" customFormat="1" ht="32.25" customHeight="1" x14ac:dyDescent="0.2">
      <c r="A107" s="699"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7" s="700"/>
      <c r="C107" s="700"/>
      <c r="D107" s="700"/>
      <c r="E107" s="700"/>
      <c r="F107" s="701"/>
    </row>
    <row r="108" spans="1:6" s="11" customFormat="1" ht="49.5" customHeight="1" x14ac:dyDescent="0.2">
      <c r="A108" s="696" t="s">
        <v>2045</v>
      </c>
      <c r="B108" s="697"/>
      <c r="C108" s="697"/>
      <c r="D108" s="697"/>
      <c r="E108" s="697"/>
      <c r="F108" s="698"/>
    </row>
    <row r="109" spans="1:6" s="11" customFormat="1" ht="18" customHeight="1" thickBot="1" x14ac:dyDescent="0.3">
      <c r="A109" s="402" t="s">
        <v>126</v>
      </c>
      <c r="B109" s="591"/>
      <c r="C109" s="591"/>
      <c r="D109" s="591"/>
      <c r="E109" s="403" t="s">
        <v>2039</v>
      </c>
      <c r="F109" s="406"/>
    </row>
    <row r="110" spans="1:6" s="401" customFormat="1" ht="20.25" customHeight="1" thickBot="1" x14ac:dyDescent="0.25">
      <c r="A110" s="407" t="s">
        <v>2040</v>
      </c>
      <c r="B110" s="408"/>
      <c r="C110" s="408"/>
      <c r="D110" s="410" t="s">
        <v>2044</v>
      </c>
      <c r="E110" s="411"/>
      <c r="F110" s="409"/>
    </row>
    <row r="111" spans="1:6" s="11" customFormat="1" ht="12" customHeight="1" thickBot="1" x14ac:dyDescent="0.25">
      <c r="A111" s="581" t="s">
        <v>1033</v>
      </c>
      <c r="B111" s="582"/>
      <c r="C111" s="181" t="s">
        <v>888</v>
      </c>
      <c r="D111" s="180" t="s">
        <v>203</v>
      </c>
      <c r="E111" s="581" t="s">
        <v>90</v>
      </c>
      <c r="F111" s="583"/>
    </row>
    <row r="112" spans="1:6" s="11" customFormat="1" ht="27.75" customHeight="1" thickBot="1" x14ac:dyDescent="0.25">
      <c r="A112" s="584"/>
      <c r="B112" s="585"/>
      <c r="C112" s="143"/>
      <c r="D112" s="143"/>
      <c r="E112" s="584"/>
      <c r="F112" s="585"/>
    </row>
    <row r="113" spans="1:6" s="11" customFormat="1" ht="13.5" customHeight="1" thickBot="1" x14ac:dyDescent="0.25">
      <c r="A113" s="581" t="s">
        <v>88</v>
      </c>
      <c r="B113" s="582"/>
      <c r="C113" s="181" t="s">
        <v>89</v>
      </c>
      <c r="D113" s="180" t="s">
        <v>203</v>
      </c>
      <c r="E113" s="581" t="s">
        <v>90</v>
      </c>
      <c r="F113" s="583"/>
    </row>
    <row r="114" spans="1:6" s="11" customFormat="1" ht="27.75" customHeight="1" thickBot="1" x14ac:dyDescent="0.25">
      <c r="A114" s="584"/>
      <c r="B114" s="585"/>
      <c r="C114" s="143"/>
      <c r="D114" s="143"/>
      <c r="E114" s="584"/>
      <c r="F114" s="585"/>
    </row>
    <row r="115" spans="1:6" s="11" customFormat="1" ht="12.75" customHeight="1" thickBot="1" x14ac:dyDescent="0.25">
      <c r="A115" s="586" t="s">
        <v>87</v>
      </c>
      <c r="B115" s="587"/>
      <c r="C115" s="181" t="s">
        <v>886</v>
      </c>
      <c r="D115" s="181" t="s">
        <v>203</v>
      </c>
      <c r="E115" s="581" t="s">
        <v>90</v>
      </c>
      <c r="F115" s="583"/>
    </row>
    <row r="116" spans="1:6" s="11" customFormat="1" ht="27.75" customHeight="1"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wPaDzU0B3j86m7cBaEMZV6oABlWrUuOfwMOuugFfs6LcJJxUom5S5spm5ZAGZZ8koW01rUo6ZELWO8Xwl9wRqg==" saltValue="DqQpgcV7ZREcw8W1SUkfbw==" spinCount="100000" sheet="1" selectLockedCells="1"/>
  <protectedRanges>
    <protectedRange sqref="A7:B7 A9:B9 D9 D11:D14 F11:F13 F9 E4:F4" name="EE Data"/>
    <protectedRange sqref="C44:D46" name="FICA Taxes for MQGE EE"/>
    <protectedRange sqref="C19:E39" name="EE PAY"/>
    <protectedRange sqref="C49:D69" name="EE DEDUCTIONS"/>
    <protectedRange sqref="C97:D100" name="TAXABLE WAGES"/>
    <protectedRange sqref="C74:D96" name="ER DEDUCTIONS"/>
  </protectedRanges>
  <mergeCells count="35">
    <mergeCell ref="C6:D6"/>
    <mergeCell ref="A1:D1"/>
    <mergeCell ref="A2:D2"/>
    <mergeCell ref="B3:D3"/>
    <mergeCell ref="E3:F3"/>
    <mergeCell ref="E4:F4"/>
    <mergeCell ref="A107:F107"/>
    <mergeCell ref="E8:F8"/>
    <mergeCell ref="A10:B10"/>
    <mergeCell ref="A15:B15"/>
    <mergeCell ref="A16:A17"/>
    <mergeCell ref="B16:B17"/>
    <mergeCell ref="C16:C17"/>
    <mergeCell ref="D16:D17"/>
    <mergeCell ref="E16:E17"/>
    <mergeCell ref="F16:F17"/>
    <mergeCell ref="A72:B72"/>
    <mergeCell ref="A102:F102"/>
    <mergeCell ref="A103:F103"/>
    <mergeCell ref="A104:F104"/>
    <mergeCell ref="B105:D105"/>
    <mergeCell ref="A108:F108"/>
    <mergeCell ref="B109:D109"/>
    <mergeCell ref="A111:B111"/>
    <mergeCell ref="E111:F111"/>
    <mergeCell ref="A112:B112"/>
    <mergeCell ref="E112:F112"/>
    <mergeCell ref="A116:B116"/>
    <mergeCell ref="E116:F116"/>
    <mergeCell ref="A113:B113"/>
    <mergeCell ref="E113:F113"/>
    <mergeCell ref="A114:B114"/>
    <mergeCell ref="E114:F114"/>
    <mergeCell ref="A115:B115"/>
    <mergeCell ref="E115:F115"/>
  </mergeCells>
  <conditionalFormatting sqref="C20">
    <cfRule type="expression" dxfId="182" priority="60" stopIfTrue="1">
      <formula>$B$11=3</formula>
    </cfRule>
  </conditionalFormatting>
  <conditionalFormatting sqref="C21">
    <cfRule type="expression" dxfId="181" priority="59" stopIfTrue="1">
      <formula>$B$11=3</formula>
    </cfRule>
  </conditionalFormatting>
  <conditionalFormatting sqref="D20">
    <cfRule type="expression" dxfId="180" priority="58" stopIfTrue="1">
      <formula>$B$11=3</formula>
    </cfRule>
  </conditionalFormatting>
  <conditionalFormatting sqref="D21">
    <cfRule type="expression" dxfId="179" priority="57" stopIfTrue="1">
      <formula>$B$11=3</formula>
    </cfRule>
  </conditionalFormatting>
  <conditionalFormatting sqref="E20">
    <cfRule type="expression" dxfId="178" priority="56" stopIfTrue="1">
      <formula>$B$11=3</formula>
    </cfRule>
  </conditionalFormatting>
  <conditionalFormatting sqref="E21">
    <cfRule type="expression" dxfId="177" priority="55" stopIfTrue="1">
      <formula>$B$11=3</formula>
    </cfRule>
  </conditionalFormatting>
  <conditionalFormatting sqref="C22">
    <cfRule type="expression" dxfId="176" priority="54" stopIfTrue="1">
      <formula>$B$11=3</formula>
    </cfRule>
  </conditionalFormatting>
  <conditionalFormatting sqref="C23">
    <cfRule type="expression" dxfId="175" priority="53" stopIfTrue="1">
      <formula>$B$11=3</formula>
    </cfRule>
  </conditionalFormatting>
  <conditionalFormatting sqref="C24">
    <cfRule type="expression" dxfId="174" priority="52" stopIfTrue="1">
      <formula>$B$11=3</formula>
    </cfRule>
  </conditionalFormatting>
  <conditionalFormatting sqref="C25">
    <cfRule type="expression" dxfId="173" priority="51" stopIfTrue="1">
      <formula>$B$11=3</formula>
    </cfRule>
  </conditionalFormatting>
  <conditionalFormatting sqref="C26">
    <cfRule type="expression" dxfId="172" priority="50" stopIfTrue="1">
      <formula>$B$11=3</formula>
    </cfRule>
  </conditionalFormatting>
  <conditionalFormatting sqref="C27">
    <cfRule type="expression" dxfId="171" priority="49" stopIfTrue="1">
      <formula>$B$11=3</formula>
    </cfRule>
  </conditionalFormatting>
  <conditionalFormatting sqref="C28">
    <cfRule type="expression" dxfId="170" priority="48" stopIfTrue="1">
      <formula>$B$11=3</formula>
    </cfRule>
  </conditionalFormatting>
  <conditionalFormatting sqref="C29">
    <cfRule type="expression" dxfId="169" priority="47" stopIfTrue="1">
      <formula>$B$11=3</formula>
    </cfRule>
  </conditionalFormatting>
  <conditionalFormatting sqref="C30">
    <cfRule type="expression" dxfId="168" priority="46" stopIfTrue="1">
      <formula>$B$11=3</formula>
    </cfRule>
  </conditionalFormatting>
  <conditionalFormatting sqref="C31">
    <cfRule type="expression" dxfId="167" priority="45" stopIfTrue="1">
      <formula>$B$11=3</formula>
    </cfRule>
  </conditionalFormatting>
  <conditionalFormatting sqref="C32">
    <cfRule type="expression" dxfId="166" priority="44" stopIfTrue="1">
      <formula>$B$11=3</formula>
    </cfRule>
  </conditionalFormatting>
  <conditionalFormatting sqref="C33">
    <cfRule type="expression" dxfId="165" priority="43" stopIfTrue="1">
      <formula>$B$11=3</formula>
    </cfRule>
  </conditionalFormatting>
  <conditionalFormatting sqref="C34">
    <cfRule type="expression" dxfId="164" priority="42" stopIfTrue="1">
      <formula>$B$11=3</formula>
    </cfRule>
  </conditionalFormatting>
  <conditionalFormatting sqref="C35">
    <cfRule type="expression" dxfId="163" priority="41" stopIfTrue="1">
      <formula>$B$11=3</formula>
    </cfRule>
  </conditionalFormatting>
  <conditionalFormatting sqref="C36">
    <cfRule type="expression" dxfId="162" priority="40" stopIfTrue="1">
      <formula>$B$11=3</formula>
    </cfRule>
  </conditionalFormatting>
  <conditionalFormatting sqref="C37">
    <cfRule type="expression" dxfId="161" priority="39" stopIfTrue="1">
      <formula>$B$11=3</formula>
    </cfRule>
  </conditionalFormatting>
  <conditionalFormatting sqref="C38">
    <cfRule type="expression" dxfId="160" priority="38" stopIfTrue="1">
      <formula>$B$11=3</formula>
    </cfRule>
  </conditionalFormatting>
  <conditionalFormatting sqref="C39">
    <cfRule type="expression" dxfId="159" priority="37" stopIfTrue="1">
      <formula>$B$11=3</formula>
    </cfRule>
  </conditionalFormatting>
  <conditionalFormatting sqref="E22">
    <cfRule type="expression" dxfId="158" priority="36" stopIfTrue="1">
      <formula>$B$11=3</formula>
    </cfRule>
  </conditionalFormatting>
  <conditionalFormatting sqref="E23">
    <cfRule type="expression" dxfId="157" priority="35" stopIfTrue="1">
      <formula>$B$11=3</formula>
    </cfRule>
  </conditionalFormatting>
  <conditionalFormatting sqref="E24">
    <cfRule type="expression" dxfId="156" priority="34" stopIfTrue="1">
      <formula>$B$11=3</formula>
    </cfRule>
  </conditionalFormatting>
  <conditionalFormatting sqref="E25">
    <cfRule type="expression" dxfId="155" priority="33" stopIfTrue="1">
      <formula>$B$11=3</formula>
    </cfRule>
  </conditionalFormatting>
  <conditionalFormatting sqref="E26">
    <cfRule type="expression" dxfId="154" priority="32" stopIfTrue="1">
      <formula>$B$11=3</formula>
    </cfRule>
  </conditionalFormatting>
  <conditionalFormatting sqref="E27">
    <cfRule type="expression" dxfId="153" priority="31" stopIfTrue="1">
      <formula>$B$11=3</formula>
    </cfRule>
  </conditionalFormatting>
  <conditionalFormatting sqref="E28">
    <cfRule type="expression" dxfId="152" priority="30" stopIfTrue="1">
      <formula>$B$11=3</formula>
    </cfRule>
  </conditionalFormatting>
  <conditionalFormatting sqref="E29">
    <cfRule type="expression" dxfId="151" priority="29" stopIfTrue="1">
      <formula>$B$11=3</formula>
    </cfRule>
  </conditionalFormatting>
  <conditionalFormatting sqref="E30">
    <cfRule type="expression" dxfId="150" priority="28" stopIfTrue="1">
      <formula>$B$11=3</formula>
    </cfRule>
  </conditionalFormatting>
  <conditionalFormatting sqref="E31">
    <cfRule type="expression" dxfId="149" priority="27" stopIfTrue="1">
      <formula>$B$11=3</formula>
    </cfRule>
  </conditionalFormatting>
  <conditionalFormatting sqref="E32">
    <cfRule type="expression" dxfId="148" priority="26" stopIfTrue="1">
      <formula>$B$11=3</formula>
    </cfRule>
  </conditionalFormatting>
  <conditionalFormatting sqref="E33">
    <cfRule type="expression" dxfId="147" priority="25" stopIfTrue="1">
      <formula>$B$11=3</formula>
    </cfRule>
  </conditionalFormatting>
  <conditionalFormatting sqref="E34">
    <cfRule type="expression" dxfId="146" priority="24" stopIfTrue="1">
      <formula>$B$11=3</formula>
    </cfRule>
  </conditionalFormatting>
  <conditionalFormatting sqref="E35">
    <cfRule type="expression" dxfId="145" priority="23" stopIfTrue="1">
      <formula>$B$11=3</formula>
    </cfRule>
  </conditionalFormatting>
  <conditionalFormatting sqref="E36">
    <cfRule type="expression" dxfId="144" priority="22" stopIfTrue="1">
      <formula>$B$11=3</formula>
    </cfRule>
  </conditionalFormatting>
  <conditionalFormatting sqref="E37">
    <cfRule type="expression" dxfId="143" priority="21" stopIfTrue="1">
      <formula>$B$11=3</formula>
    </cfRule>
  </conditionalFormatting>
  <conditionalFormatting sqref="E38">
    <cfRule type="expression" dxfId="142" priority="20" stopIfTrue="1">
      <formula>$B$11=3</formula>
    </cfRule>
  </conditionalFormatting>
  <conditionalFormatting sqref="E39">
    <cfRule type="expression" dxfId="141" priority="19" stopIfTrue="1">
      <formula>$B$11=3</formula>
    </cfRule>
  </conditionalFormatting>
  <conditionalFormatting sqref="D29">
    <cfRule type="expression" dxfId="140" priority="18" stopIfTrue="1">
      <formula>$B$11=3</formula>
    </cfRule>
  </conditionalFormatting>
  <conditionalFormatting sqref="D30">
    <cfRule type="expression" dxfId="139" priority="17" stopIfTrue="1">
      <formula>$B$11=3</formula>
    </cfRule>
  </conditionalFormatting>
  <conditionalFormatting sqref="D31">
    <cfRule type="expression" dxfId="138" priority="16" stopIfTrue="1">
      <formula>$B$11=3</formula>
    </cfRule>
  </conditionalFormatting>
  <conditionalFormatting sqref="D32">
    <cfRule type="expression" dxfId="137" priority="15" stopIfTrue="1">
      <formula>$B$11=3</formula>
    </cfRule>
  </conditionalFormatting>
  <conditionalFormatting sqref="D33">
    <cfRule type="expression" dxfId="136" priority="14" stopIfTrue="1">
      <formula>$B$11=3</formula>
    </cfRule>
  </conditionalFormatting>
  <conditionalFormatting sqref="D34">
    <cfRule type="expression" dxfId="135" priority="13" stopIfTrue="1">
      <formula>$B$11=3</formula>
    </cfRule>
  </conditionalFormatting>
  <conditionalFormatting sqref="D35">
    <cfRule type="expression" dxfId="134" priority="12" stopIfTrue="1">
      <formula>$B$11=3</formula>
    </cfRule>
  </conditionalFormatting>
  <conditionalFormatting sqref="D36">
    <cfRule type="expression" dxfId="133" priority="11" stopIfTrue="1">
      <formula>$B$11=3</formula>
    </cfRule>
  </conditionalFormatting>
  <conditionalFormatting sqref="D37">
    <cfRule type="expression" dxfId="132" priority="10" stopIfTrue="1">
      <formula>$B$11=3</formula>
    </cfRule>
  </conditionalFormatting>
  <conditionalFormatting sqref="D38">
    <cfRule type="expression" dxfId="131" priority="9" stopIfTrue="1">
      <formula>$B$11=3</formula>
    </cfRule>
  </conditionalFormatting>
  <conditionalFormatting sqref="D39">
    <cfRule type="expression" dxfId="130" priority="8" stopIfTrue="1">
      <formula>$B$11=3</formula>
    </cfRule>
  </conditionalFormatting>
  <conditionalFormatting sqref="D24">
    <cfRule type="expression" dxfId="129" priority="7" stopIfTrue="1">
      <formula>$B$11=3</formula>
    </cfRule>
  </conditionalFormatting>
  <conditionalFormatting sqref="D25">
    <cfRule type="expression" dxfId="128" priority="6" stopIfTrue="1">
      <formula>$B$11=3</formula>
    </cfRule>
  </conditionalFormatting>
  <conditionalFormatting sqref="D26">
    <cfRule type="expression" dxfId="127" priority="5" stopIfTrue="1">
      <formula>$B$11=3</formula>
    </cfRule>
  </conditionalFormatting>
  <conditionalFormatting sqref="D27">
    <cfRule type="expression" dxfId="126" priority="4" stopIfTrue="1">
      <formula>$B$11=3</formula>
    </cfRule>
  </conditionalFormatting>
  <conditionalFormatting sqref="D28">
    <cfRule type="expression" dxfId="125" priority="3" stopIfTrue="1">
      <formula>$B$11=3</formula>
    </cfRule>
  </conditionalFormatting>
  <conditionalFormatting sqref="D23">
    <cfRule type="expression" dxfId="124" priority="2" stopIfTrue="1">
      <formula>$B$11=3</formula>
    </cfRule>
  </conditionalFormatting>
  <conditionalFormatting sqref="D22">
    <cfRule type="expression" dxfId="12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231426"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231427"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231428"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231429"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231430"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231431"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231432"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231433"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231434"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231435"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231436"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231437"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231438" r:id="rId17" name="Drop Down 14">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231439"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231440"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231441"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231442"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231443"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231444"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231445"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231446"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231447"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231448"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231449"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231450"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231451"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231452"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231453"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231454"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231455" r:id="rId34" name="Drop Down 31">
              <controlPr defaultSize="0" autoLine="0" autoPict="0">
                <anchor moveWithCells="1">
                  <from>
                    <xdr:col>0</xdr:col>
                    <xdr:colOff>19050</xdr:colOff>
                    <xdr:row>49</xdr:row>
                    <xdr:rowOff>9525</xdr:rowOff>
                  </from>
                  <to>
                    <xdr:col>1</xdr:col>
                    <xdr:colOff>0</xdr:colOff>
                    <xdr:row>50</xdr:row>
                    <xdr:rowOff>9525</xdr:rowOff>
                  </to>
                </anchor>
              </controlPr>
            </control>
          </mc:Choice>
        </mc:AlternateContent>
        <mc:AlternateContent xmlns:mc="http://schemas.openxmlformats.org/markup-compatibility/2006">
          <mc:Choice Requires="x14">
            <control shapeId="231456"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231457" r:id="rId36" name="Drop Down 33">
              <controlPr defaultSize="0" autoLine="0" autoPict="0">
                <anchor moveWithCells="1">
                  <from>
                    <xdr:col>1</xdr:col>
                    <xdr:colOff>9525</xdr:colOff>
                    <xdr:row>49</xdr:row>
                    <xdr:rowOff>9525</xdr:rowOff>
                  </from>
                  <to>
                    <xdr:col>1</xdr:col>
                    <xdr:colOff>885825</xdr:colOff>
                    <xdr:row>50</xdr:row>
                    <xdr:rowOff>9525</xdr:rowOff>
                  </to>
                </anchor>
              </controlPr>
            </control>
          </mc:Choice>
        </mc:AlternateContent>
        <mc:AlternateContent xmlns:mc="http://schemas.openxmlformats.org/markup-compatibility/2006">
          <mc:Choice Requires="x14">
            <control shapeId="231458"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231459"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231460"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231461"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231462"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231463"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231464"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231465"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466"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231467"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231468"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231469"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231470" r:id="rId49" name="Drop Down 46">
              <controlPr defaultSize="0" autoLine="0" autoPict="0">
                <anchor moveWithCells="1">
                  <from>
                    <xdr:col>0</xdr:col>
                    <xdr:colOff>19050</xdr:colOff>
                    <xdr:row>86</xdr:row>
                    <xdr:rowOff>0</xdr:rowOff>
                  </from>
                  <to>
                    <xdr:col>1</xdr:col>
                    <xdr:colOff>28575</xdr:colOff>
                    <xdr:row>87</xdr:row>
                    <xdr:rowOff>0</xdr:rowOff>
                  </to>
                </anchor>
              </controlPr>
            </control>
          </mc:Choice>
        </mc:AlternateContent>
        <mc:AlternateContent xmlns:mc="http://schemas.openxmlformats.org/markup-compatibility/2006">
          <mc:Choice Requires="x14">
            <control shapeId="231471"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231472"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231473"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231474"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231475"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231476"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231477"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231478"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231479"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231480"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231481"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231482"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231483"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231484"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231485" r:id="rId64" name="Drop Down 6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231486" r:id="rId65" name="Drop Down 62">
              <controlPr defaultSize="0" autoLine="0" autoPict="0">
                <anchor moveWithCells="1">
                  <from>
                    <xdr:col>1</xdr:col>
                    <xdr:colOff>19050</xdr:colOff>
                    <xdr:row>31</xdr:row>
                    <xdr:rowOff>19050</xdr:rowOff>
                  </from>
                  <to>
                    <xdr:col>2</xdr:col>
                    <xdr:colOff>0</xdr:colOff>
                    <xdr:row>32</xdr:row>
                    <xdr:rowOff>28575</xdr:rowOff>
                  </to>
                </anchor>
              </controlPr>
            </control>
          </mc:Choice>
        </mc:AlternateContent>
        <mc:AlternateContent xmlns:mc="http://schemas.openxmlformats.org/markup-compatibility/2006">
          <mc:Choice Requires="x14">
            <control shapeId="231487" r:id="rId66" name="Drop Down 63">
              <controlPr defaultSize="0" autoLine="0" autoPict="0">
                <anchor moveWithCells="1">
                  <from>
                    <xdr:col>0</xdr:col>
                    <xdr:colOff>19050</xdr:colOff>
                    <xdr:row>33</xdr:row>
                    <xdr:rowOff>9525</xdr:rowOff>
                  </from>
                  <to>
                    <xdr:col>1</xdr:col>
                    <xdr:colOff>0</xdr:colOff>
                    <xdr:row>34</xdr:row>
                    <xdr:rowOff>9525</xdr:rowOff>
                  </to>
                </anchor>
              </controlPr>
            </control>
          </mc:Choice>
        </mc:AlternateContent>
        <mc:AlternateContent xmlns:mc="http://schemas.openxmlformats.org/markup-compatibility/2006">
          <mc:Choice Requires="x14">
            <control shapeId="231488" r:id="rId67" name="Drop Down 64">
              <controlPr defaultSize="0" autoLine="0" autoPict="0">
                <anchor moveWithCells="1">
                  <from>
                    <xdr:col>1</xdr:col>
                    <xdr:colOff>9525</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231489"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231490"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231491"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231492" r:id="rId71" name="Drop Down 68">
              <controlPr defaultSize="0" autoLine="0" autoPict="0">
                <anchor moveWithCells="1">
                  <from>
                    <xdr:col>0</xdr:col>
                    <xdr:colOff>19050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231493" r:id="rId72" name="Drop Down 69">
              <controlPr defaultSize="0" autoLine="0" autoPict="0">
                <anchor moveWithCells="1">
                  <from>
                    <xdr:col>1</xdr:col>
                    <xdr:colOff>0</xdr:colOff>
                    <xdr:row>34</xdr:row>
                    <xdr:rowOff>0</xdr:rowOff>
                  </from>
                  <to>
                    <xdr:col>1</xdr:col>
                    <xdr:colOff>885825</xdr:colOff>
                    <xdr:row>35</xdr:row>
                    <xdr:rowOff>0</xdr:rowOff>
                  </to>
                </anchor>
              </controlPr>
            </control>
          </mc:Choice>
        </mc:AlternateContent>
        <mc:AlternateContent xmlns:mc="http://schemas.openxmlformats.org/markup-compatibility/2006">
          <mc:Choice Requires="x14">
            <control shapeId="231494"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231495"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231496" r:id="rId75" name="Drop Down 72">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231497" r:id="rId76" name="Drop Down 73">
              <controlPr defaultSize="0" autoLine="0" autoPict="0">
                <anchor moveWithCells="1">
                  <from>
                    <xdr:col>1</xdr:col>
                    <xdr:colOff>0</xdr:colOff>
                    <xdr:row>30</xdr:row>
                    <xdr:rowOff>19050</xdr:rowOff>
                  </from>
                  <to>
                    <xdr:col>1</xdr:col>
                    <xdr:colOff>885825</xdr:colOff>
                    <xdr:row>31</xdr:row>
                    <xdr:rowOff>28575</xdr:rowOff>
                  </to>
                </anchor>
              </controlPr>
            </control>
          </mc:Choice>
        </mc:AlternateContent>
        <mc:AlternateContent xmlns:mc="http://schemas.openxmlformats.org/markup-compatibility/2006">
          <mc:Choice Requires="x14">
            <control shapeId="231498"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231499"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231500"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231501"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2"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3"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231504"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5"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6"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7"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8"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9"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10"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11"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231512"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231513" r:id="rId92" name="Drop Down 89">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231514" r:id="rId93" name="Drop Down 90">
              <controlPr defaultSize="0" autoLine="0" autoPict="0">
                <anchor moveWithCells="1">
                  <from>
                    <xdr:col>1</xdr:col>
                    <xdr:colOff>0</xdr:colOff>
                    <xdr:row>29</xdr:row>
                    <xdr:rowOff>0</xdr:rowOff>
                  </from>
                  <to>
                    <xdr:col>1</xdr:col>
                    <xdr:colOff>885825</xdr:colOff>
                    <xdr:row>30</xdr:row>
                    <xdr:rowOff>0</xdr:rowOff>
                  </to>
                </anchor>
              </controlPr>
            </control>
          </mc:Choice>
        </mc:AlternateContent>
        <mc:AlternateContent xmlns:mc="http://schemas.openxmlformats.org/markup-compatibility/2006">
          <mc:Choice Requires="x14">
            <control shapeId="231515" r:id="rId94" name="Drop Down 91">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231516" r:id="rId95" name="Drop Down 92">
              <controlPr defaultSize="0" autoLine="0" autoPict="0">
                <anchor moveWithCells="1">
                  <from>
                    <xdr:col>1</xdr:col>
                    <xdr:colOff>9525</xdr:colOff>
                    <xdr:row>32</xdr:row>
                    <xdr:rowOff>9525</xdr:rowOff>
                  </from>
                  <to>
                    <xdr:col>1</xdr:col>
                    <xdr:colOff>885825</xdr:colOff>
                    <xdr:row>33</xdr:row>
                    <xdr:rowOff>9525</xdr:rowOff>
                  </to>
                </anchor>
              </controlPr>
            </control>
          </mc:Choice>
        </mc:AlternateContent>
        <mc:AlternateContent xmlns:mc="http://schemas.openxmlformats.org/markup-compatibility/2006">
          <mc:Choice Requires="x14">
            <control shapeId="231517" r:id="rId96" name="Drop Down 93">
              <controlPr defaultSize="0" autoLine="0" autoPict="0">
                <anchor moveWithCells="1">
                  <from>
                    <xdr:col>0</xdr:col>
                    <xdr:colOff>19050</xdr:colOff>
                    <xdr:row>88</xdr:row>
                    <xdr:rowOff>190500</xdr:rowOff>
                  </from>
                  <to>
                    <xdr:col>1</xdr:col>
                    <xdr:colOff>28575</xdr:colOff>
                    <xdr:row>89</xdr:row>
                    <xdr:rowOff>190500</xdr:rowOff>
                  </to>
                </anchor>
              </controlPr>
            </control>
          </mc:Choice>
        </mc:AlternateContent>
        <mc:AlternateContent xmlns:mc="http://schemas.openxmlformats.org/markup-compatibility/2006">
          <mc:Choice Requires="x14">
            <control shapeId="231518"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231519" r:id="rId98" name="Drop Down 95">
              <controlPr defaultSize="0" autoLine="0" autoPict="0">
                <anchor moveWithCells="1">
                  <from>
                    <xdr:col>0</xdr:col>
                    <xdr:colOff>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231520"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231521" r:id="rId100" name="Drop Down 97">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231522" r:id="rId101" name="Drop Down 98">
              <controlPr defaultSize="0" autoLine="0" autoPict="0">
                <anchor moveWithCells="1">
                  <from>
                    <xdr:col>1</xdr:col>
                    <xdr:colOff>9525</xdr:colOff>
                    <xdr:row>48</xdr:row>
                    <xdr:rowOff>0</xdr:rowOff>
                  </from>
                  <to>
                    <xdr:col>1</xdr:col>
                    <xdr:colOff>885825</xdr:colOff>
                    <xdr:row>49</xdr:row>
                    <xdr:rowOff>0</xdr:rowOff>
                  </to>
                </anchor>
              </controlPr>
            </control>
          </mc:Choice>
        </mc:AlternateContent>
        <mc:AlternateContent xmlns:mc="http://schemas.openxmlformats.org/markup-compatibility/2006">
          <mc:Choice Requires="x14">
            <control shapeId="231523"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231524"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231525" r:id="rId104" name="Drop Down 101">
              <controlPr defaultSize="0" autoLine="0" autoPict="0">
                <anchor moveWithCells="1">
                  <from>
                    <xdr:col>0</xdr:col>
                    <xdr:colOff>0</xdr:colOff>
                    <xdr:row>91</xdr:row>
                    <xdr:rowOff>9525</xdr:rowOff>
                  </from>
                  <to>
                    <xdr:col>1</xdr:col>
                    <xdr:colOff>28575</xdr:colOff>
                    <xdr:row>92</xdr:row>
                    <xdr:rowOff>9525</xdr:rowOff>
                  </to>
                </anchor>
              </controlPr>
            </control>
          </mc:Choice>
        </mc:AlternateContent>
        <mc:AlternateContent xmlns:mc="http://schemas.openxmlformats.org/markup-compatibility/2006">
          <mc:Choice Requires="x14">
            <control shapeId="231526" r:id="rId105" name="Drop Down 102">
              <controlPr defaultSize="0" autoLine="0" autoPict="0">
                <anchor moveWithCells="1">
                  <from>
                    <xdr:col>1</xdr:col>
                    <xdr:colOff>0</xdr:colOff>
                    <xdr:row>91</xdr:row>
                    <xdr:rowOff>19050</xdr:rowOff>
                  </from>
                  <to>
                    <xdr:col>2</xdr:col>
                    <xdr:colOff>0</xdr:colOff>
                    <xdr:row>92</xdr:row>
                    <xdr:rowOff>28575</xdr:rowOff>
                  </to>
                </anchor>
              </controlPr>
            </control>
          </mc:Choice>
        </mc:AlternateContent>
        <mc:AlternateContent xmlns:mc="http://schemas.openxmlformats.org/markup-compatibility/2006">
          <mc:Choice Requires="x14">
            <control shapeId="231527"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231528"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231529"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231530" r:id="rId109" name="Drop Down 106">
              <controlPr defaultSize="0" autoLine="0" autoPict="0">
                <anchor moveWithCells="1">
                  <from>
                    <xdr:col>0</xdr:col>
                    <xdr:colOff>0</xdr:colOff>
                    <xdr:row>93</xdr:row>
                    <xdr:rowOff>28575</xdr:rowOff>
                  </from>
                  <to>
                    <xdr:col>1</xdr:col>
                    <xdr:colOff>9525</xdr:colOff>
                    <xdr:row>94</xdr:row>
                    <xdr:rowOff>28575</xdr:rowOff>
                  </to>
                </anchor>
              </controlPr>
            </control>
          </mc:Choice>
        </mc:AlternateContent>
        <mc:AlternateContent xmlns:mc="http://schemas.openxmlformats.org/markup-compatibility/2006">
          <mc:Choice Requires="x14">
            <control shapeId="231531" r:id="rId110" name="Drop Down 107">
              <controlPr defaultSize="0" autoLine="0" autoPict="0">
                <anchor moveWithCells="1">
                  <from>
                    <xdr:col>1</xdr:col>
                    <xdr:colOff>19050</xdr:colOff>
                    <xdr:row>94</xdr:row>
                    <xdr:rowOff>19050</xdr:rowOff>
                  </from>
                  <to>
                    <xdr:col>1</xdr:col>
                    <xdr:colOff>885825</xdr:colOff>
                    <xdr:row>95</xdr:row>
                    <xdr:rowOff>28575</xdr:rowOff>
                  </to>
                </anchor>
              </controlPr>
            </control>
          </mc:Choice>
        </mc:AlternateContent>
        <mc:AlternateContent xmlns:mc="http://schemas.openxmlformats.org/markup-compatibility/2006">
          <mc:Choice Requires="x14">
            <control shapeId="231532" r:id="rId111" name="Drop Down 108">
              <controlPr defaultSize="0" autoLine="0" autoPict="0">
                <anchor moveWithCells="1">
                  <from>
                    <xdr:col>0</xdr:col>
                    <xdr:colOff>28575</xdr:colOff>
                    <xdr:row>94</xdr:row>
                    <xdr:rowOff>28575</xdr:rowOff>
                  </from>
                  <to>
                    <xdr:col>1</xdr:col>
                    <xdr:colOff>28575</xdr:colOff>
                    <xdr:row>95</xdr:row>
                    <xdr:rowOff>9525</xdr:rowOff>
                  </to>
                </anchor>
              </controlPr>
            </control>
          </mc:Choice>
        </mc:AlternateContent>
        <mc:AlternateContent xmlns:mc="http://schemas.openxmlformats.org/markup-compatibility/2006">
          <mc:Choice Requires="x14">
            <control shapeId="231533" r:id="rId112" name="Drop Down 109">
              <controlPr defaultSize="0" autoLine="0" autoPict="0">
                <anchor moveWithCells="1">
                  <from>
                    <xdr:col>1</xdr:col>
                    <xdr:colOff>0</xdr:colOff>
                    <xdr:row>36</xdr:row>
                    <xdr:rowOff>0</xdr:rowOff>
                  </from>
                  <to>
                    <xdr:col>2</xdr:col>
                    <xdr:colOff>0</xdr:colOff>
                    <xdr:row>37</xdr:row>
                    <xdr:rowOff>0</xdr:rowOff>
                  </to>
                </anchor>
              </controlPr>
            </control>
          </mc:Choice>
        </mc:AlternateContent>
        <mc:AlternateContent xmlns:mc="http://schemas.openxmlformats.org/markup-compatibility/2006">
          <mc:Choice Requires="x14">
            <control shapeId="231534" r:id="rId113" name="Drop Down 110">
              <controlPr defaultSize="0" autoLine="0" autoPict="0">
                <anchor moveWithCells="1">
                  <from>
                    <xdr:col>0</xdr:col>
                    <xdr:colOff>9525</xdr:colOff>
                    <xdr:row>36</xdr:row>
                    <xdr:rowOff>9525</xdr:rowOff>
                  </from>
                  <to>
                    <xdr:col>1</xdr:col>
                    <xdr:colOff>0</xdr:colOff>
                    <xdr:row>37</xdr:row>
                    <xdr:rowOff>9525</xdr:rowOff>
                  </to>
                </anchor>
              </controlPr>
            </control>
          </mc:Choice>
        </mc:AlternateContent>
        <mc:AlternateContent xmlns:mc="http://schemas.openxmlformats.org/markup-compatibility/2006">
          <mc:Choice Requires="x14">
            <control shapeId="231535" r:id="rId114" name="Drop Down 111">
              <controlPr defaultSize="0" autoLine="0" autoPict="0">
                <anchor moveWithCells="1">
                  <from>
                    <xdr:col>1</xdr:col>
                    <xdr:colOff>0</xdr:colOff>
                    <xdr:row>38</xdr:row>
                    <xdr:rowOff>0</xdr:rowOff>
                  </from>
                  <to>
                    <xdr:col>1</xdr:col>
                    <xdr:colOff>885825</xdr:colOff>
                    <xdr:row>39</xdr:row>
                    <xdr:rowOff>0</xdr:rowOff>
                  </to>
                </anchor>
              </controlPr>
            </control>
          </mc:Choice>
        </mc:AlternateContent>
        <mc:AlternateContent xmlns:mc="http://schemas.openxmlformats.org/markup-compatibility/2006">
          <mc:Choice Requires="x14">
            <control shapeId="231536" r:id="rId115" name="Drop Down 112">
              <controlPr defaultSize="0" autoLine="0" autoPict="0">
                <anchor moveWithCells="1">
                  <from>
                    <xdr:col>0</xdr:col>
                    <xdr:colOff>9525</xdr:colOff>
                    <xdr:row>38</xdr:row>
                    <xdr:rowOff>0</xdr:rowOff>
                  </from>
                  <to>
                    <xdr:col>1</xdr:col>
                    <xdr:colOff>9525</xdr:colOff>
                    <xdr:row>39</xdr:row>
                    <xdr:rowOff>0</xdr:rowOff>
                  </to>
                </anchor>
              </controlPr>
            </control>
          </mc:Choice>
        </mc:AlternateContent>
        <mc:AlternateContent xmlns:mc="http://schemas.openxmlformats.org/markup-compatibility/2006">
          <mc:Choice Requires="x14">
            <control shapeId="231537"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231538"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231576" r:id="rId118" name="Drop Down 152">
              <controlPr defaultSize="0" autoLine="0" autoPict="0">
                <anchor moveWithCells="1">
                  <from>
                    <xdr:col>1</xdr:col>
                    <xdr:colOff>19050</xdr:colOff>
                    <xdr:row>46</xdr:row>
                    <xdr:rowOff>0</xdr:rowOff>
                  </from>
                  <to>
                    <xdr:col>2</xdr:col>
                    <xdr:colOff>9525</xdr:colOff>
                    <xdr:row>47</xdr:row>
                    <xdr:rowOff>0</xdr:rowOff>
                  </to>
                </anchor>
              </controlPr>
            </control>
          </mc:Choice>
        </mc:AlternateContent>
        <mc:AlternateContent xmlns:mc="http://schemas.openxmlformats.org/markup-compatibility/2006">
          <mc:Choice Requires="x14">
            <control shapeId="231578" r:id="rId119" name="Drop Down 154">
              <controlPr defaultSize="0" autoLine="0" autoPict="0">
                <anchor moveWithCells="1">
                  <from>
                    <xdr:col>0</xdr:col>
                    <xdr:colOff>28575</xdr:colOff>
                    <xdr:row>46</xdr:row>
                    <xdr:rowOff>0</xdr:rowOff>
                  </from>
                  <to>
                    <xdr:col>1</xdr:col>
                    <xdr:colOff>28575</xdr:colOff>
                    <xdr:row>47</xdr:row>
                    <xdr:rowOff>19050</xdr:rowOff>
                  </to>
                </anchor>
              </controlPr>
            </control>
          </mc:Choice>
        </mc:AlternateContent>
        <mc:AlternateContent xmlns:mc="http://schemas.openxmlformats.org/markup-compatibility/2006">
          <mc:Choice Requires="x14">
            <control shapeId="231579" r:id="rId120" name="Drop Down 155">
              <controlPr defaultSize="0" autoLine="0" autoPict="0">
                <anchor moveWithCells="1">
                  <from>
                    <xdr:col>1</xdr:col>
                    <xdr:colOff>19050</xdr:colOff>
                    <xdr:row>47</xdr:row>
                    <xdr:rowOff>19050</xdr:rowOff>
                  </from>
                  <to>
                    <xdr:col>2</xdr:col>
                    <xdr:colOff>0</xdr:colOff>
                    <xdr:row>48</xdr:row>
                    <xdr:rowOff>19050</xdr:rowOff>
                  </to>
                </anchor>
              </controlPr>
            </control>
          </mc:Choice>
        </mc:AlternateContent>
        <mc:AlternateContent xmlns:mc="http://schemas.openxmlformats.org/markup-compatibility/2006">
          <mc:Choice Requires="x14">
            <control shapeId="231580" r:id="rId121" name="Drop Down 156">
              <controlPr defaultSize="0" autoLine="0" autoPict="0">
                <anchor moveWithCells="1">
                  <from>
                    <xdr:col>0</xdr:col>
                    <xdr:colOff>38100</xdr:colOff>
                    <xdr:row>47</xdr:row>
                    <xdr:rowOff>0</xdr:rowOff>
                  </from>
                  <to>
                    <xdr:col>1</xdr:col>
                    <xdr:colOff>9525</xdr:colOff>
                    <xdr:row>48</xdr:row>
                    <xdr:rowOff>19050</xdr:rowOff>
                  </to>
                </anchor>
              </controlPr>
            </control>
          </mc:Choice>
        </mc:AlternateContent>
        <mc:AlternateContent xmlns:mc="http://schemas.openxmlformats.org/markup-compatibility/2006">
          <mc:Choice Requires="x14">
            <control shapeId="231581" r:id="rId122" name="Drop Down 157">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231582" r:id="rId123" name="Drop Down 158">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231583" r:id="rId124" name="Drop Down 159">
              <controlPr locked="0" defaultSize="0" autoLine="0" autoPict="0">
                <anchor moveWithCells="1">
                  <from>
                    <xdr:col>1</xdr:col>
                    <xdr:colOff>9525</xdr:colOff>
                    <xdr:row>95</xdr:row>
                    <xdr:rowOff>9525</xdr:rowOff>
                  </from>
                  <to>
                    <xdr:col>2</xdr:col>
                    <xdr:colOff>0</xdr:colOff>
                    <xdr:row>96</xdr:row>
                    <xdr:rowOff>9525</xdr:rowOff>
                  </to>
                </anchor>
              </controlPr>
            </control>
          </mc:Choice>
        </mc:AlternateContent>
        <mc:AlternateContent xmlns:mc="http://schemas.openxmlformats.org/markup-compatibility/2006">
          <mc:Choice Requires="x14">
            <control shapeId="231584" r:id="rId125" name="Drop Down 160">
              <controlPr defaultSize="0" autoLine="0" autoPict="0">
                <anchor moveWithCells="1">
                  <from>
                    <xdr:col>0</xdr:col>
                    <xdr:colOff>19050</xdr:colOff>
                    <xdr:row>95</xdr:row>
                    <xdr:rowOff>9525</xdr:rowOff>
                  </from>
                  <to>
                    <xdr:col>0</xdr:col>
                    <xdr:colOff>2743200</xdr:colOff>
                    <xdr:row>96</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B47:B48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159"/>
  <sheetViews>
    <sheetView topLeftCell="A97" zoomScale="90" zoomScaleNormal="90" workbookViewId="0">
      <selection activeCell="D145" sqref="D145"/>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19.7109375" customWidth="1"/>
    <col min="14" max="14" width="22.28515625" customWidth="1"/>
    <col min="15" max="15" width="18" customWidth="1"/>
    <col min="16" max="16" width="10.85546875" customWidth="1"/>
    <col min="17" max="17" width="13.5703125" customWidth="1"/>
    <col min="19" max="19" width="19.7109375" customWidth="1"/>
    <col min="20" max="20" width="22.28515625" customWidth="1"/>
    <col min="21" max="21" width="18" customWidth="1"/>
    <col min="22" max="22" width="10.85546875" customWidth="1"/>
    <col min="23" max="23" width="13.5703125" customWidth="1"/>
    <col min="25" max="25" width="23.85546875" customWidth="1"/>
    <col min="26" max="26" width="14.42578125" customWidth="1"/>
    <col min="27" max="27" width="20" customWidth="1"/>
    <col min="28" max="28" width="13.140625" customWidth="1"/>
    <col min="29" max="29" width="1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5703125" style="154"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140625" style="92"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85546875" style="92" customWidth="1"/>
    <col min="80" max="82" width="19.42578125" style="92" customWidth="1"/>
    <col min="83" max="83" width="12.7109375" customWidth="1"/>
    <col min="85" max="85" width="26.5703125" customWidth="1"/>
    <col min="86" max="86" width="13.7109375" customWidth="1"/>
    <col min="87" max="87" width="28.28515625" style="92" customWidth="1"/>
    <col min="88" max="88" width="12.85546875" style="92" customWidth="1"/>
    <col min="89" max="89" width="22.7109375" style="92" customWidth="1"/>
    <col min="90" max="90" width="22.5703125" style="92" customWidth="1"/>
    <col min="91" max="91" width="27.28515625" customWidth="1"/>
    <col min="92" max="92" width="13.7109375" customWidth="1"/>
    <col min="93" max="93" width="11.28515625" customWidth="1"/>
    <col min="94" max="94" width="12.85546875" customWidth="1"/>
    <col min="95" max="95" width="12.5703125" customWidth="1"/>
  </cols>
  <sheetData>
    <row r="1" spans="1:101" ht="23.25" x14ac:dyDescent="0.35">
      <c r="A1" s="734" t="s">
        <v>1907</v>
      </c>
      <c r="B1" s="734"/>
      <c r="C1" s="734"/>
      <c r="D1" s="734"/>
      <c r="E1" s="734"/>
      <c r="F1" s="288"/>
      <c r="G1" s="734" t="s">
        <v>1907</v>
      </c>
      <c r="H1" s="734"/>
      <c r="I1" s="734"/>
      <c r="J1" s="734"/>
      <c r="K1" s="734"/>
      <c r="M1" s="734" t="s">
        <v>1868</v>
      </c>
      <c r="N1" s="734"/>
      <c r="O1" s="734"/>
      <c r="P1" s="734"/>
      <c r="Q1" s="734"/>
      <c r="S1" s="734" t="s">
        <v>1867</v>
      </c>
      <c r="T1" s="734"/>
      <c r="U1" s="734"/>
      <c r="V1" s="734"/>
      <c r="W1" s="734"/>
      <c r="Y1" s="734" t="s">
        <v>1471</v>
      </c>
      <c r="Z1" s="734"/>
      <c r="AA1" s="734"/>
      <c r="AB1" s="734"/>
      <c r="AC1" s="734"/>
      <c r="AE1" s="734" t="s">
        <v>1360</v>
      </c>
      <c r="AF1" s="734"/>
      <c r="AG1" s="734"/>
      <c r="AH1" s="734"/>
      <c r="AI1" s="734"/>
      <c r="AK1" s="734" t="s">
        <v>1227</v>
      </c>
      <c r="AL1" s="734"/>
      <c r="AM1" s="734"/>
      <c r="AN1" s="734"/>
      <c r="AO1" s="734"/>
      <c r="AQ1" s="734" t="s">
        <v>1190</v>
      </c>
      <c r="AR1" s="734"/>
      <c r="AS1" s="734"/>
      <c r="AT1" s="734"/>
      <c r="AU1" s="734"/>
      <c r="AW1" s="734" t="s">
        <v>1138</v>
      </c>
      <c r="AX1" s="734"/>
      <c r="AY1" s="734"/>
      <c r="AZ1" s="734"/>
      <c r="BA1" s="734"/>
      <c r="BC1" s="734" t="s">
        <v>139</v>
      </c>
      <c r="BD1" s="734"/>
      <c r="BE1" s="734"/>
      <c r="BF1" s="734"/>
      <c r="BG1" s="734"/>
      <c r="BH1" s="83"/>
      <c r="BI1" s="734" t="s">
        <v>97</v>
      </c>
      <c r="BJ1" s="734"/>
      <c r="BK1" s="734"/>
      <c r="BL1" s="734"/>
      <c r="BM1" s="734"/>
      <c r="BO1" s="734" t="s">
        <v>1036</v>
      </c>
      <c r="BP1" s="734"/>
      <c r="BQ1" s="734"/>
      <c r="BR1" s="734"/>
      <c r="BS1" s="734"/>
      <c r="BU1" s="734" t="s">
        <v>1037</v>
      </c>
      <c r="BV1" s="734"/>
      <c r="BW1" s="734"/>
      <c r="BX1" s="734"/>
      <c r="BY1" s="734"/>
      <c r="CA1" s="734" t="s">
        <v>1038</v>
      </c>
      <c r="CB1" s="734"/>
      <c r="CC1" s="734"/>
      <c r="CD1" s="734"/>
      <c r="CE1" s="734"/>
      <c r="CF1" s="92"/>
      <c r="CG1" s="734" t="s">
        <v>1039</v>
      </c>
      <c r="CH1" s="734"/>
      <c r="CI1" s="734"/>
      <c r="CJ1" s="734"/>
      <c r="CK1" s="734"/>
      <c r="CL1"/>
      <c r="CM1" s="735" t="s">
        <v>1040</v>
      </c>
      <c r="CN1" s="735"/>
      <c r="CO1" s="735"/>
      <c r="CP1" s="735"/>
      <c r="CQ1" s="735"/>
      <c r="CS1" s="735" t="s">
        <v>1041</v>
      </c>
      <c r="CT1" s="735"/>
      <c r="CU1" s="735"/>
      <c r="CV1" s="735"/>
      <c r="CW1" s="735"/>
    </row>
    <row r="2" spans="1:101" ht="15.75" x14ac:dyDescent="0.25">
      <c r="A2" s="92"/>
      <c r="B2" s="92"/>
      <c r="C2" s="92"/>
      <c r="D2" s="92"/>
      <c r="E2" s="92"/>
      <c r="F2" s="92"/>
      <c r="G2" s="92"/>
      <c r="H2" s="92"/>
      <c r="I2" s="92"/>
      <c r="J2" s="92"/>
      <c r="K2" s="92"/>
      <c r="M2" s="92"/>
      <c r="N2" s="92"/>
      <c r="O2" s="92"/>
      <c r="P2" s="92"/>
      <c r="Q2" s="92"/>
      <c r="S2" s="92"/>
      <c r="T2" s="92"/>
      <c r="U2" s="92"/>
      <c r="V2" s="92"/>
      <c r="W2" s="92"/>
      <c r="Y2" s="92"/>
      <c r="Z2" s="92"/>
      <c r="AA2" s="92"/>
      <c r="AB2" s="92"/>
      <c r="AC2" s="92"/>
      <c r="AE2" s="92"/>
      <c r="AF2" s="92"/>
      <c r="AG2" s="92"/>
      <c r="AH2" s="92"/>
      <c r="AI2" s="92"/>
      <c r="AK2" s="92"/>
      <c r="AL2" s="92"/>
      <c r="AM2" s="92"/>
      <c r="AN2" s="92"/>
      <c r="AO2" s="92"/>
      <c r="AQ2" s="92"/>
      <c r="AR2" s="92"/>
      <c r="AS2" s="92"/>
      <c r="AT2" s="92"/>
      <c r="AU2" s="92"/>
      <c r="AW2" s="92"/>
      <c r="AX2" s="92"/>
      <c r="AY2" s="92"/>
      <c r="AZ2" s="92"/>
      <c r="BA2" s="92"/>
      <c r="BH2" s="83"/>
      <c r="CA2" s="93" t="s">
        <v>1042</v>
      </c>
      <c r="CE2" s="92"/>
      <c r="CF2" s="92"/>
      <c r="CG2" s="93" t="s">
        <v>1042</v>
      </c>
      <c r="CH2" s="92"/>
      <c r="CL2"/>
      <c r="CM2" s="94" t="s">
        <v>1043</v>
      </c>
      <c r="CN2" s="95">
        <v>3500</v>
      </c>
      <c r="CO2" s="92"/>
      <c r="CP2" s="92"/>
      <c r="CQ2" s="96"/>
      <c r="CR2" s="97"/>
      <c r="CS2" s="94" t="s">
        <v>1043</v>
      </c>
      <c r="CT2" s="95">
        <v>3400</v>
      </c>
      <c r="CU2" s="92"/>
      <c r="CV2" s="92"/>
      <c r="CW2" s="96"/>
    </row>
    <row r="3" spans="1:101" ht="17.25" x14ac:dyDescent="0.25">
      <c r="A3" s="736" t="s">
        <v>1908</v>
      </c>
      <c r="B3" s="736"/>
      <c r="C3" s="736"/>
      <c r="D3" s="736"/>
      <c r="E3" s="736"/>
      <c r="F3" s="289"/>
      <c r="G3" s="737" t="s">
        <v>1911</v>
      </c>
      <c r="H3" s="737"/>
      <c r="I3" s="737"/>
      <c r="J3" s="737"/>
      <c r="K3" s="737"/>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83"/>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92"/>
      <c r="CG3" s="738" t="s">
        <v>1044</v>
      </c>
      <c r="CH3" s="738"/>
      <c r="CI3" s="738"/>
      <c r="CJ3" s="738"/>
      <c r="CK3"/>
      <c r="CL3"/>
      <c r="CM3" s="98" t="s">
        <v>1045</v>
      </c>
      <c r="CN3" s="92"/>
      <c r="CO3" s="92"/>
      <c r="CP3" s="92"/>
      <c r="CQ3" s="92"/>
      <c r="CS3" s="98" t="s">
        <v>1045</v>
      </c>
      <c r="CT3" s="92"/>
      <c r="CU3" s="92"/>
      <c r="CV3" s="92"/>
      <c r="CW3" s="92"/>
    </row>
    <row r="4" spans="1:101" ht="17.25" x14ac:dyDescent="0.25">
      <c r="A4" s="99"/>
      <c r="B4" s="92"/>
      <c r="C4" s="92"/>
      <c r="D4" s="92"/>
      <c r="E4" s="92"/>
      <c r="F4" s="92"/>
      <c r="G4" s="99"/>
      <c r="H4" s="92"/>
      <c r="I4" s="92"/>
      <c r="J4" s="92"/>
      <c r="K4" s="92"/>
      <c r="M4" s="99"/>
      <c r="N4" s="92"/>
      <c r="O4" s="92"/>
      <c r="P4" s="92"/>
      <c r="Q4" s="92"/>
      <c r="S4" s="99"/>
      <c r="T4" s="92"/>
      <c r="U4" s="92"/>
      <c r="V4" s="92"/>
      <c r="W4" s="92"/>
      <c r="Y4" s="99"/>
      <c r="Z4" s="92"/>
      <c r="AA4" s="92"/>
      <c r="AB4" s="92"/>
      <c r="AC4" s="92"/>
      <c r="AE4" s="99"/>
      <c r="AF4" s="92"/>
      <c r="AG4" s="92"/>
      <c r="AH4" s="92"/>
      <c r="AI4" s="92"/>
      <c r="AK4" s="99"/>
      <c r="AL4" s="92"/>
      <c r="AM4" s="92"/>
      <c r="AN4" s="92"/>
      <c r="AO4" s="92"/>
      <c r="AQ4" s="99"/>
      <c r="AR4" s="92"/>
      <c r="AS4" s="92"/>
      <c r="AT4" s="92"/>
      <c r="AU4" s="92"/>
      <c r="AW4" s="99"/>
      <c r="AX4" s="92"/>
      <c r="AY4" s="92"/>
      <c r="AZ4" s="92"/>
      <c r="BA4" s="92"/>
      <c r="BC4" s="99"/>
      <c r="BH4" s="83"/>
      <c r="BI4" s="99"/>
      <c r="BO4" s="99"/>
      <c r="BU4" s="99"/>
      <c r="CA4" s="99"/>
      <c r="CE4" s="92"/>
      <c r="CF4" s="92"/>
      <c r="CG4" s="100" t="s">
        <v>1042</v>
      </c>
      <c r="CI4"/>
      <c r="CJ4"/>
      <c r="CK4"/>
      <c r="CL4"/>
      <c r="CM4" s="92"/>
      <c r="CN4" s="92"/>
      <c r="CO4" s="92"/>
      <c r="CP4" s="92"/>
      <c r="CQ4" s="92"/>
      <c r="CS4" s="92"/>
      <c r="CT4" s="92"/>
      <c r="CU4" s="92"/>
      <c r="CV4" s="92"/>
      <c r="CW4" s="92"/>
    </row>
    <row r="5" spans="1:101" ht="12.75" customHeight="1" x14ac:dyDescent="0.2">
      <c r="A5" s="739" t="s">
        <v>1046</v>
      </c>
      <c r="B5" s="740"/>
      <c r="C5" s="741"/>
      <c r="D5" s="742"/>
      <c r="E5" s="92"/>
      <c r="F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H5" s="83"/>
      <c r="BI5" s="739" t="s">
        <v>1046</v>
      </c>
      <c r="BJ5" s="740"/>
      <c r="BK5" s="741"/>
      <c r="BL5" s="742"/>
      <c r="BO5" s="739" t="s">
        <v>1046</v>
      </c>
      <c r="BP5" s="740"/>
      <c r="BQ5" s="741"/>
      <c r="BR5" s="742"/>
      <c r="BU5" s="739" t="s">
        <v>1046</v>
      </c>
      <c r="BV5" s="740"/>
      <c r="BW5" s="741"/>
      <c r="BX5" s="742"/>
      <c r="CA5" s="739" t="s">
        <v>1046</v>
      </c>
      <c r="CB5" s="740"/>
      <c r="CC5" s="741"/>
      <c r="CD5" s="742"/>
      <c r="CE5" s="92"/>
      <c r="CF5" s="92"/>
      <c r="CG5" s="743" t="s">
        <v>1046</v>
      </c>
      <c r="CH5" s="744"/>
      <c r="CI5" s="745"/>
      <c r="CJ5" s="746"/>
      <c r="CK5"/>
      <c r="CL5"/>
      <c r="CM5" s="739" t="s">
        <v>1046</v>
      </c>
      <c r="CN5" s="740"/>
      <c r="CO5" s="741"/>
      <c r="CP5" s="742"/>
      <c r="CQ5" s="92"/>
      <c r="CS5" s="739" t="s">
        <v>1046</v>
      </c>
      <c r="CT5" s="740"/>
      <c r="CU5" s="741"/>
      <c r="CV5" s="742"/>
      <c r="CW5" s="92"/>
    </row>
    <row r="6" spans="1:101"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83"/>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92"/>
      <c r="CG6" s="102" t="s">
        <v>1047</v>
      </c>
      <c r="CH6" s="102" t="s">
        <v>1048</v>
      </c>
      <c r="CI6" s="102" t="s">
        <v>1052</v>
      </c>
      <c r="CJ6" s="101" t="s">
        <v>1050</v>
      </c>
      <c r="CK6" s="101" t="s">
        <v>1051</v>
      </c>
      <c r="CL6"/>
      <c r="CM6" s="101" t="s">
        <v>1047</v>
      </c>
      <c r="CN6" s="101" t="s">
        <v>1048</v>
      </c>
      <c r="CO6" s="101" t="s">
        <v>1049</v>
      </c>
      <c r="CP6" s="101" t="s">
        <v>1050</v>
      </c>
      <c r="CQ6" s="101" t="s">
        <v>1051</v>
      </c>
      <c r="CS6" s="101" t="s">
        <v>1047</v>
      </c>
      <c r="CT6" s="101" t="s">
        <v>1048</v>
      </c>
      <c r="CU6" s="101" t="s">
        <v>1049</v>
      </c>
      <c r="CV6" s="101" t="s">
        <v>1050</v>
      </c>
      <c r="CW6" s="101" t="s">
        <v>1051</v>
      </c>
    </row>
    <row r="7" spans="1:101" x14ac:dyDescent="0.2">
      <c r="A7" s="168">
        <v>0</v>
      </c>
      <c r="B7" s="168">
        <v>3800</v>
      </c>
      <c r="C7" s="168">
        <v>0</v>
      </c>
      <c r="D7" s="168">
        <v>0</v>
      </c>
      <c r="E7" s="168">
        <v>0</v>
      </c>
      <c r="F7" s="292"/>
      <c r="G7" s="168">
        <v>0</v>
      </c>
      <c r="H7" s="168">
        <v>6200</v>
      </c>
      <c r="I7" s="168">
        <v>0</v>
      </c>
      <c r="J7" s="168">
        <v>0</v>
      </c>
      <c r="K7" s="168">
        <v>0</v>
      </c>
      <c r="M7" s="168">
        <v>0</v>
      </c>
      <c r="N7" s="168">
        <v>3800</v>
      </c>
      <c r="O7" s="168">
        <v>0</v>
      </c>
      <c r="P7" s="168">
        <v>0</v>
      </c>
      <c r="Q7" s="168">
        <v>0</v>
      </c>
      <c r="S7" s="168">
        <v>0</v>
      </c>
      <c r="T7" s="168">
        <v>3700</v>
      </c>
      <c r="U7" s="168">
        <v>0</v>
      </c>
      <c r="V7" s="168">
        <v>0</v>
      </c>
      <c r="W7" s="168">
        <v>0</v>
      </c>
      <c r="Y7" s="168">
        <v>0</v>
      </c>
      <c r="Z7" s="168">
        <v>2300</v>
      </c>
      <c r="AA7" s="168">
        <v>0</v>
      </c>
      <c r="AB7" s="168">
        <v>0</v>
      </c>
      <c r="AC7" s="168">
        <v>0</v>
      </c>
      <c r="AE7" s="168">
        <v>0</v>
      </c>
      <c r="AF7" s="168">
        <v>2250</v>
      </c>
      <c r="AG7" s="168">
        <v>0</v>
      </c>
      <c r="AH7" s="168">
        <v>0</v>
      </c>
      <c r="AI7" s="168">
        <v>0</v>
      </c>
      <c r="AK7" s="168">
        <v>0</v>
      </c>
      <c r="AL7" s="168">
        <v>2300</v>
      </c>
      <c r="AM7" s="168">
        <v>0</v>
      </c>
      <c r="AN7" s="168">
        <v>0</v>
      </c>
      <c r="AO7" s="168">
        <v>0</v>
      </c>
      <c r="AQ7" s="168">
        <v>0</v>
      </c>
      <c r="AR7" s="168">
        <v>2250</v>
      </c>
      <c r="AS7" s="168">
        <v>0</v>
      </c>
      <c r="AT7" s="168">
        <v>0</v>
      </c>
      <c r="AU7" s="168">
        <v>0</v>
      </c>
      <c r="AW7" s="168">
        <v>0</v>
      </c>
      <c r="AX7" s="168">
        <v>2200</v>
      </c>
      <c r="AY7" s="168">
        <v>0</v>
      </c>
      <c r="AZ7" s="168">
        <v>0</v>
      </c>
      <c r="BA7" s="168">
        <v>0</v>
      </c>
      <c r="BC7" s="103">
        <v>0</v>
      </c>
      <c r="BD7" s="103">
        <v>2150</v>
      </c>
      <c r="BE7" s="103">
        <v>0</v>
      </c>
      <c r="BF7" s="103">
        <v>0</v>
      </c>
      <c r="BG7" s="103">
        <v>0</v>
      </c>
      <c r="BH7" s="83"/>
      <c r="BI7" s="103">
        <v>0</v>
      </c>
      <c r="BJ7" s="103">
        <v>2100</v>
      </c>
      <c r="BK7" s="103">
        <v>0</v>
      </c>
      <c r="BL7" s="103">
        <v>0</v>
      </c>
      <c r="BM7" s="103" t="s">
        <v>1053</v>
      </c>
      <c r="BO7" s="103">
        <v>0</v>
      </c>
      <c r="BP7" s="103">
        <v>6050</v>
      </c>
      <c r="BQ7" s="103">
        <v>0</v>
      </c>
      <c r="BR7" s="103">
        <v>0</v>
      </c>
      <c r="BS7" s="103" t="s">
        <v>1053</v>
      </c>
      <c r="BU7" s="103">
        <v>0</v>
      </c>
      <c r="BV7" s="103">
        <v>6050</v>
      </c>
      <c r="BW7" s="103">
        <v>0</v>
      </c>
      <c r="BX7" s="103">
        <v>0</v>
      </c>
      <c r="BY7" s="103" t="s">
        <v>1053</v>
      </c>
      <c r="CA7" s="103">
        <v>0</v>
      </c>
      <c r="CB7" s="103">
        <v>7180</v>
      </c>
      <c r="CC7" s="103">
        <v>0</v>
      </c>
      <c r="CD7" s="103">
        <v>0</v>
      </c>
      <c r="CE7" s="103" t="s">
        <v>1053</v>
      </c>
      <c r="CF7" s="92"/>
      <c r="CG7" s="104">
        <v>0</v>
      </c>
      <c r="CH7" s="104">
        <v>2650</v>
      </c>
      <c r="CI7" s="103">
        <v>0</v>
      </c>
      <c r="CJ7" s="103">
        <v>0</v>
      </c>
      <c r="CK7" s="105" t="s">
        <v>1053</v>
      </c>
      <c r="CL7"/>
      <c r="CM7" s="103">
        <v>0</v>
      </c>
      <c r="CN7" s="103">
        <v>2650</v>
      </c>
      <c r="CO7" s="103">
        <v>0</v>
      </c>
      <c r="CP7" s="103">
        <v>0</v>
      </c>
      <c r="CQ7" s="103" t="s">
        <v>1053</v>
      </c>
      <c r="CS7" s="103">
        <v>0</v>
      </c>
      <c r="CT7" s="103">
        <v>2650</v>
      </c>
      <c r="CU7" s="103">
        <v>0</v>
      </c>
      <c r="CV7" s="103">
        <v>0</v>
      </c>
      <c r="CW7" s="103" t="s">
        <v>1053</v>
      </c>
    </row>
    <row r="8" spans="1:101" x14ac:dyDescent="0.2">
      <c r="A8" s="168">
        <v>3800</v>
      </c>
      <c r="B8" s="168">
        <v>13675</v>
      </c>
      <c r="C8" s="168">
        <v>0</v>
      </c>
      <c r="D8" s="169">
        <v>0.1</v>
      </c>
      <c r="E8" s="168">
        <v>3800</v>
      </c>
      <c r="F8" s="292"/>
      <c r="G8" s="168">
        <v>6200</v>
      </c>
      <c r="H8" s="168">
        <v>11138</v>
      </c>
      <c r="I8" s="168">
        <v>0</v>
      </c>
      <c r="J8" s="169">
        <v>0.1</v>
      </c>
      <c r="K8" s="168">
        <v>6200</v>
      </c>
      <c r="M8" s="168">
        <v>3800</v>
      </c>
      <c r="N8" s="168">
        <v>13500</v>
      </c>
      <c r="O8" s="168">
        <v>0</v>
      </c>
      <c r="P8" s="169">
        <v>0.1</v>
      </c>
      <c r="Q8" s="168">
        <v>3800</v>
      </c>
      <c r="S8" s="168">
        <v>3700</v>
      </c>
      <c r="T8" s="168">
        <v>13225</v>
      </c>
      <c r="U8" s="168">
        <v>0</v>
      </c>
      <c r="V8" s="169">
        <v>0.1</v>
      </c>
      <c r="W8" s="168">
        <v>3700</v>
      </c>
      <c r="Y8" s="168">
        <v>2300</v>
      </c>
      <c r="Z8" s="168">
        <v>11625</v>
      </c>
      <c r="AA8" s="168">
        <v>0</v>
      </c>
      <c r="AB8" s="169">
        <v>0.1</v>
      </c>
      <c r="AC8" s="168">
        <v>2300</v>
      </c>
      <c r="AE8" s="168">
        <v>2250</v>
      </c>
      <c r="AF8" s="168">
        <v>11525</v>
      </c>
      <c r="AG8" s="168">
        <v>0</v>
      </c>
      <c r="AH8" s="169">
        <v>0.1</v>
      </c>
      <c r="AI8" s="168">
        <v>2250</v>
      </c>
      <c r="AK8" s="168">
        <v>2300</v>
      </c>
      <c r="AL8" s="168">
        <v>11525</v>
      </c>
      <c r="AM8" s="168">
        <v>0</v>
      </c>
      <c r="AN8" s="169">
        <v>0.1</v>
      </c>
      <c r="AO8" s="168">
        <v>2300</v>
      </c>
      <c r="AQ8" s="168">
        <v>2250</v>
      </c>
      <c r="AR8" s="168">
        <v>11325</v>
      </c>
      <c r="AS8" s="168">
        <v>0</v>
      </c>
      <c r="AT8" s="169">
        <v>0.1</v>
      </c>
      <c r="AU8" s="168">
        <v>2250</v>
      </c>
      <c r="AW8" s="168">
        <v>2200</v>
      </c>
      <c r="AX8" s="168">
        <v>11125</v>
      </c>
      <c r="AY8" s="168">
        <v>0</v>
      </c>
      <c r="AZ8" s="169">
        <v>0.1</v>
      </c>
      <c r="BA8" s="168">
        <v>2200</v>
      </c>
      <c r="BC8" s="103">
        <v>2150</v>
      </c>
      <c r="BD8" s="103">
        <v>10850</v>
      </c>
      <c r="BE8" s="103">
        <v>0</v>
      </c>
      <c r="BF8" s="106">
        <v>0.1</v>
      </c>
      <c r="BG8" s="103">
        <v>2150</v>
      </c>
      <c r="BH8" s="83"/>
      <c r="BI8" s="103">
        <v>2100</v>
      </c>
      <c r="BJ8" s="103">
        <v>10600</v>
      </c>
      <c r="BK8" s="103">
        <v>0</v>
      </c>
      <c r="BL8" s="106">
        <v>0.1</v>
      </c>
      <c r="BM8" s="103">
        <v>2100</v>
      </c>
      <c r="BO8" s="103">
        <v>6050</v>
      </c>
      <c r="BP8" s="103">
        <v>10425</v>
      </c>
      <c r="BQ8" s="103">
        <v>0</v>
      </c>
      <c r="BR8" s="106">
        <v>0.1</v>
      </c>
      <c r="BS8" s="103">
        <v>6050</v>
      </c>
      <c r="BU8" s="103">
        <v>6050</v>
      </c>
      <c r="BV8" s="103">
        <v>10425</v>
      </c>
      <c r="BW8" s="103">
        <v>0</v>
      </c>
      <c r="BX8" s="106">
        <v>0.1</v>
      </c>
      <c r="BY8" s="103">
        <v>6050</v>
      </c>
      <c r="CA8" s="103">
        <v>7180</v>
      </c>
      <c r="CB8" s="103">
        <v>10400</v>
      </c>
      <c r="CC8" s="103">
        <v>0</v>
      </c>
      <c r="CD8" s="106">
        <v>0.1</v>
      </c>
      <c r="CE8" s="103">
        <v>7180</v>
      </c>
      <c r="CF8" s="92"/>
      <c r="CG8" s="107">
        <v>2650</v>
      </c>
      <c r="CH8" s="107">
        <v>10400</v>
      </c>
      <c r="CI8" s="103">
        <v>0</v>
      </c>
      <c r="CJ8" s="106">
        <v>0.1</v>
      </c>
      <c r="CK8" s="105" t="s">
        <v>1054</v>
      </c>
      <c r="CL8"/>
      <c r="CM8" s="103">
        <v>2650</v>
      </c>
      <c r="CN8" s="103">
        <v>10300</v>
      </c>
      <c r="CO8" s="103">
        <v>0</v>
      </c>
      <c r="CP8" s="106">
        <v>0.1</v>
      </c>
      <c r="CQ8" s="103">
        <v>2650</v>
      </c>
      <c r="CS8" s="103">
        <v>2650</v>
      </c>
      <c r="CT8" s="103">
        <v>10120</v>
      </c>
      <c r="CU8" s="103">
        <v>0</v>
      </c>
      <c r="CV8" s="106">
        <v>0.1</v>
      </c>
      <c r="CW8" s="103">
        <v>2650</v>
      </c>
    </row>
    <row r="9" spans="1:101" x14ac:dyDescent="0.2">
      <c r="A9" s="168">
        <v>13675</v>
      </c>
      <c r="B9" s="168">
        <v>43925</v>
      </c>
      <c r="C9" s="168">
        <v>987.5</v>
      </c>
      <c r="D9" s="169">
        <v>0.12</v>
      </c>
      <c r="E9" s="168">
        <v>13675</v>
      </c>
      <c r="F9" s="292"/>
      <c r="G9" s="168">
        <v>11138</v>
      </c>
      <c r="H9" s="168">
        <v>26263</v>
      </c>
      <c r="I9" s="168">
        <v>493.75</v>
      </c>
      <c r="J9" s="169">
        <v>0.12</v>
      </c>
      <c r="K9" s="168">
        <v>11138</v>
      </c>
      <c r="M9" s="168">
        <v>13500</v>
      </c>
      <c r="N9" s="168">
        <v>43275</v>
      </c>
      <c r="O9" s="168">
        <v>970</v>
      </c>
      <c r="P9" s="169">
        <v>0.12</v>
      </c>
      <c r="Q9" s="168">
        <v>13500</v>
      </c>
      <c r="S9" s="168">
        <v>13225</v>
      </c>
      <c r="T9" s="168">
        <v>42400</v>
      </c>
      <c r="U9" s="168">
        <v>952.5</v>
      </c>
      <c r="V9" s="169">
        <v>0.12</v>
      </c>
      <c r="W9" s="168">
        <v>13225</v>
      </c>
      <c r="Y9" s="168">
        <v>11625</v>
      </c>
      <c r="Z9" s="168">
        <v>40250</v>
      </c>
      <c r="AA9" s="168">
        <v>932.5</v>
      </c>
      <c r="AB9" s="169">
        <v>0.15</v>
      </c>
      <c r="AC9" s="168">
        <v>11625</v>
      </c>
      <c r="AE9" s="168">
        <v>11525</v>
      </c>
      <c r="AF9" s="168">
        <v>39900</v>
      </c>
      <c r="AG9" s="168">
        <v>927.5</v>
      </c>
      <c r="AH9" s="169">
        <v>0.15</v>
      </c>
      <c r="AI9" s="168">
        <v>11525</v>
      </c>
      <c r="AK9" s="168">
        <v>11525</v>
      </c>
      <c r="AL9" s="168">
        <v>39750</v>
      </c>
      <c r="AM9" s="168">
        <v>922.5</v>
      </c>
      <c r="AN9" s="169">
        <v>0.15</v>
      </c>
      <c r="AO9" s="168">
        <v>11525</v>
      </c>
      <c r="AQ9" s="168">
        <v>11325</v>
      </c>
      <c r="AR9" s="168">
        <v>39150</v>
      </c>
      <c r="AS9" s="168">
        <v>907.5</v>
      </c>
      <c r="AT9" s="169">
        <v>0.15</v>
      </c>
      <c r="AU9" s="168">
        <v>11325</v>
      </c>
      <c r="AW9" s="168">
        <v>11125</v>
      </c>
      <c r="AX9" s="168">
        <v>38450</v>
      </c>
      <c r="AY9" s="168">
        <v>892.5</v>
      </c>
      <c r="AZ9" s="169">
        <v>0.15</v>
      </c>
      <c r="BA9" s="168">
        <v>11125</v>
      </c>
      <c r="BC9" s="103">
        <v>10850</v>
      </c>
      <c r="BD9" s="103">
        <v>37500</v>
      </c>
      <c r="BE9" s="103">
        <v>870</v>
      </c>
      <c r="BF9" s="106">
        <v>0.15</v>
      </c>
      <c r="BG9" s="103">
        <v>10850</v>
      </c>
      <c r="BH9" s="83"/>
      <c r="BI9" s="103">
        <v>10600</v>
      </c>
      <c r="BJ9" s="103">
        <v>36600</v>
      </c>
      <c r="BK9" s="103">
        <v>850</v>
      </c>
      <c r="BL9" s="106">
        <v>0.15</v>
      </c>
      <c r="BM9" s="103">
        <v>10600</v>
      </c>
      <c r="BO9" s="103">
        <v>10425</v>
      </c>
      <c r="BP9" s="103">
        <v>36050</v>
      </c>
      <c r="BQ9" s="103">
        <v>437.5</v>
      </c>
      <c r="BR9" s="106">
        <v>0.15</v>
      </c>
      <c r="BS9" s="103">
        <v>1045</v>
      </c>
      <c r="BU9" s="103">
        <v>10425</v>
      </c>
      <c r="BV9" s="103">
        <v>36050</v>
      </c>
      <c r="BW9" s="103">
        <f>437.5</f>
        <v>437.5</v>
      </c>
      <c r="BX9" s="106">
        <v>0.15</v>
      </c>
      <c r="BY9" s="103">
        <v>1045</v>
      </c>
      <c r="CA9" s="103">
        <v>10400</v>
      </c>
      <c r="CB9" s="103">
        <v>36200</v>
      </c>
      <c r="CC9" s="103">
        <v>322</v>
      </c>
      <c r="CD9" s="106">
        <v>0.15</v>
      </c>
      <c r="CE9" s="103">
        <v>10400</v>
      </c>
      <c r="CF9" s="92"/>
      <c r="CG9" s="107">
        <v>10400</v>
      </c>
      <c r="CH9" s="107">
        <v>35400</v>
      </c>
      <c r="CI9" s="103">
        <v>775</v>
      </c>
      <c r="CJ9" s="106">
        <v>0.15</v>
      </c>
      <c r="CK9" s="107">
        <v>10400</v>
      </c>
      <c r="CL9"/>
      <c r="CM9" s="103">
        <v>10300</v>
      </c>
      <c r="CN9" s="103">
        <v>33960</v>
      </c>
      <c r="CO9" s="103">
        <v>765</v>
      </c>
      <c r="CP9" s="106">
        <v>0.15</v>
      </c>
      <c r="CQ9" s="103">
        <v>10300</v>
      </c>
      <c r="CS9" s="103">
        <v>10120</v>
      </c>
      <c r="CT9" s="103">
        <v>33520</v>
      </c>
      <c r="CU9" s="103">
        <v>747</v>
      </c>
      <c r="CV9" s="106">
        <v>0.15</v>
      </c>
      <c r="CW9" s="103">
        <v>10120</v>
      </c>
    </row>
    <row r="10" spans="1:101" x14ac:dyDescent="0.2">
      <c r="A10" s="168">
        <v>43925</v>
      </c>
      <c r="B10" s="168">
        <v>89325</v>
      </c>
      <c r="C10" s="168">
        <v>4617.5</v>
      </c>
      <c r="D10" s="169">
        <v>0.22</v>
      </c>
      <c r="E10" s="168">
        <v>43925</v>
      </c>
      <c r="F10" s="292"/>
      <c r="G10" s="168">
        <v>26263</v>
      </c>
      <c r="H10" s="168">
        <v>48963</v>
      </c>
      <c r="I10" s="168">
        <v>2308.75</v>
      </c>
      <c r="J10" s="169">
        <v>0.22</v>
      </c>
      <c r="K10" s="168">
        <v>26263</v>
      </c>
      <c r="M10" s="168">
        <v>43275</v>
      </c>
      <c r="N10" s="168">
        <v>88000</v>
      </c>
      <c r="O10" s="168">
        <v>4543</v>
      </c>
      <c r="P10" s="169">
        <v>0.22</v>
      </c>
      <c r="Q10" s="168">
        <v>43275</v>
      </c>
      <c r="S10" s="168">
        <v>42400</v>
      </c>
      <c r="T10" s="168">
        <v>86200</v>
      </c>
      <c r="U10" s="168">
        <v>4453.5</v>
      </c>
      <c r="V10" s="169">
        <v>0.22</v>
      </c>
      <c r="W10" s="168">
        <v>42400</v>
      </c>
      <c r="Y10" s="168">
        <v>40250</v>
      </c>
      <c r="Z10" s="168">
        <v>94200</v>
      </c>
      <c r="AA10" s="168">
        <v>5226.25</v>
      </c>
      <c r="AB10" s="169">
        <v>0.25</v>
      </c>
      <c r="AC10" s="168">
        <v>40250</v>
      </c>
      <c r="AE10" s="168">
        <v>39900</v>
      </c>
      <c r="AF10" s="168">
        <v>93400</v>
      </c>
      <c r="AG10" s="168">
        <v>5183.75</v>
      </c>
      <c r="AH10" s="169">
        <v>0.25</v>
      </c>
      <c r="AI10" s="168">
        <v>39900</v>
      </c>
      <c r="AK10" s="168">
        <v>39750</v>
      </c>
      <c r="AL10" s="168">
        <v>93050</v>
      </c>
      <c r="AM10" s="168">
        <v>5156.25</v>
      </c>
      <c r="AN10" s="169">
        <v>0.25</v>
      </c>
      <c r="AO10" s="168">
        <v>39750</v>
      </c>
      <c r="AQ10" s="168">
        <v>39150</v>
      </c>
      <c r="AR10" s="168">
        <v>91600</v>
      </c>
      <c r="AS10" s="168">
        <v>5081.25</v>
      </c>
      <c r="AT10" s="169">
        <v>0.25</v>
      </c>
      <c r="AU10" s="168">
        <v>39150</v>
      </c>
      <c r="AW10" s="168">
        <v>38450</v>
      </c>
      <c r="AX10" s="168">
        <v>90050</v>
      </c>
      <c r="AY10" s="168">
        <v>4991.25</v>
      </c>
      <c r="AZ10" s="169">
        <v>0.25</v>
      </c>
      <c r="BA10" s="168">
        <v>38450</v>
      </c>
      <c r="BC10" s="103">
        <v>37500</v>
      </c>
      <c r="BD10" s="103">
        <v>87800</v>
      </c>
      <c r="BE10" s="103">
        <v>4867.5</v>
      </c>
      <c r="BF10" s="106">
        <v>0.25</v>
      </c>
      <c r="BG10" s="103">
        <v>37500</v>
      </c>
      <c r="BH10" s="83"/>
      <c r="BI10" s="103">
        <v>36600</v>
      </c>
      <c r="BJ10" s="103">
        <v>85700</v>
      </c>
      <c r="BK10" s="103">
        <v>4750</v>
      </c>
      <c r="BL10" s="106">
        <v>0.25</v>
      </c>
      <c r="BM10" s="103">
        <v>36600</v>
      </c>
      <c r="BO10" s="103">
        <v>36050</v>
      </c>
      <c r="BP10" s="103">
        <v>67700</v>
      </c>
      <c r="BQ10" s="103">
        <v>4281.25</v>
      </c>
      <c r="BR10" s="106">
        <v>0.25</v>
      </c>
      <c r="BS10" s="103">
        <v>36050</v>
      </c>
      <c r="BU10" s="103">
        <v>36050</v>
      </c>
      <c r="BV10" s="103">
        <v>67700</v>
      </c>
      <c r="BW10" s="103">
        <v>4281.25</v>
      </c>
      <c r="BX10" s="106">
        <v>0.25</v>
      </c>
      <c r="BY10" s="103">
        <v>36050</v>
      </c>
      <c r="CA10" s="103">
        <v>36200</v>
      </c>
      <c r="CB10" s="103">
        <v>66530</v>
      </c>
      <c r="CC10" s="103">
        <v>4192</v>
      </c>
      <c r="CD10" s="106">
        <v>0.25</v>
      </c>
      <c r="CE10" s="103">
        <v>36200</v>
      </c>
      <c r="CF10" s="92"/>
      <c r="CG10" s="107">
        <v>35400</v>
      </c>
      <c r="CH10" s="107">
        <v>84300</v>
      </c>
      <c r="CI10" s="103">
        <v>4525</v>
      </c>
      <c r="CJ10" s="106">
        <v>0.25</v>
      </c>
      <c r="CK10" s="107">
        <v>35400</v>
      </c>
      <c r="CL10"/>
      <c r="CM10" s="103">
        <v>33960</v>
      </c>
      <c r="CN10" s="103">
        <v>79725</v>
      </c>
      <c r="CO10" s="103">
        <v>4314</v>
      </c>
      <c r="CP10" s="106">
        <v>0.25</v>
      </c>
      <c r="CQ10" s="103">
        <v>33960</v>
      </c>
      <c r="CS10" s="103">
        <v>33520</v>
      </c>
      <c r="CT10" s="103">
        <v>77075</v>
      </c>
      <c r="CU10" s="103">
        <v>4257</v>
      </c>
      <c r="CV10" s="106">
        <v>0.25</v>
      </c>
      <c r="CW10" s="103">
        <v>33520</v>
      </c>
    </row>
    <row r="11" spans="1:101" x14ac:dyDescent="0.2">
      <c r="A11" s="168">
        <v>89325</v>
      </c>
      <c r="B11" s="168">
        <v>167100</v>
      </c>
      <c r="C11" s="168">
        <v>14605.5</v>
      </c>
      <c r="D11" s="169">
        <v>0.24</v>
      </c>
      <c r="E11" s="168">
        <v>89325</v>
      </c>
      <c r="F11" s="292"/>
      <c r="G11" s="168">
        <v>48963</v>
      </c>
      <c r="H11" s="168">
        <v>87850</v>
      </c>
      <c r="I11" s="168">
        <v>7302.75</v>
      </c>
      <c r="J11" s="169">
        <v>0.24</v>
      </c>
      <c r="K11" s="168">
        <v>48963</v>
      </c>
      <c r="M11" s="168">
        <v>88000</v>
      </c>
      <c r="N11" s="168">
        <v>164525</v>
      </c>
      <c r="O11" s="168">
        <v>14382.5</v>
      </c>
      <c r="P11" s="169">
        <v>0.24</v>
      </c>
      <c r="Q11" s="168">
        <v>88000</v>
      </c>
      <c r="S11" s="168">
        <v>86200</v>
      </c>
      <c r="T11" s="168">
        <v>161200</v>
      </c>
      <c r="U11" s="168">
        <v>14089.5</v>
      </c>
      <c r="V11" s="169">
        <v>0.24</v>
      </c>
      <c r="W11" s="168">
        <v>86200</v>
      </c>
      <c r="Y11" s="168">
        <v>94200</v>
      </c>
      <c r="Z11" s="168">
        <v>193950</v>
      </c>
      <c r="AA11" s="168">
        <v>18713.75</v>
      </c>
      <c r="AB11" s="169">
        <v>0.28000000000000003</v>
      </c>
      <c r="AC11" s="168">
        <v>94200</v>
      </c>
      <c r="AE11" s="168">
        <v>93400</v>
      </c>
      <c r="AF11" s="168">
        <v>192400</v>
      </c>
      <c r="AG11" s="168">
        <v>18558.75</v>
      </c>
      <c r="AH11" s="169">
        <v>0.28000000000000003</v>
      </c>
      <c r="AI11" s="168">
        <v>93400</v>
      </c>
      <c r="AK11" s="168">
        <v>93050</v>
      </c>
      <c r="AL11" s="168">
        <v>191600</v>
      </c>
      <c r="AM11" s="168">
        <v>18481.25</v>
      </c>
      <c r="AN11" s="169">
        <v>0.28000000000000003</v>
      </c>
      <c r="AO11" s="168">
        <v>93050</v>
      </c>
      <c r="AQ11" s="168">
        <v>91600</v>
      </c>
      <c r="AR11" s="168">
        <v>188600</v>
      </c>
      <c r="AS11" s="168">
        <v>18193.75</v>
      </c>
      <c r="AT11" s="169">
        <v>0.28000000000000003</v>
      </c>
      <c r="AU11" s="168">
        <v>91600</v>
      </c>
      <c r="AW11" s="168">
        <v>90050</v>
      </c>
      <c r="AX11" s="168">
        <v>185450</v>
      </c>
      <c r="AY11" s="168">
        <v>17891.25</v>
      </c>
      <c r="AZ11" s="169">
        <v>0.28000000000000003</v>
      </c>
      <c r="BA11" s="168">
        <v>90050</v>
      </c>
      <c r="BC11" s="103">
        <v>87800</v>
      </c>
      <c r="BD11" s="103">
        <v>180800</v>
      </c>
      <c r="BE11" s="103">
        <v>17442.5</v>
      </c>
      <c r="BF11" s="106">
        <v>0.28000000000000003</v>
      </c>
      <c r="BG11" s="103">
        <v>87800</v>
      </c>
      <c r="BH11" s="83"/>
      <c r="BI11" s="103">
        <v>85700</v>
      </c>
      <c r="BJ11" s="103">
        <v>176500</v>
      </c>
      <c r="BK11" s="103">
        <v>17025</v>
      </c>
      <c r="BL11" s="106">
        <v>0.28000000000000003</v>
      </c>
      <c r="BM11" s="103">
        <v>85700</v>
      </c>
      <c r="BO11" s="103">
        <v>67700</v>
      </c>
      <c r="BP11" s="103">
        <v>84450</v>
      </c>
      <c r="BQ11" s="103">
        <v>12193.75</v>
      </c>
      <c r="BR11" s="106">
        <v>0.27</v>
      </c>
      <c r="BS11" s="103">
        <v>67700</v>
      </c>
      <c r="BU11" s="103">
        <v>67700</v>
      </c>
      <c r="BV11" s="103">
        <v>84450</v>
      </c>
      <c r="BW11" s="103">
        <v>12193.75</v>
      </c>
      <c r="BX11" s="106">
        <v>0.27</v>
      </c>
      <c r="BY11" s="103">
        <v>67700</v>
      </c>
      <c r="CA11" s="103">
        <v>66530</v>
      </c>
      <c r="CB11" s="103">
        <v>173600</v>
      </c>
      <c r="CC11" s="103">
        <v>11774.5</v>
      </c>
      <c r="CD11" s="106">
        <v>0.28000000000000003</v>
      </c>
      <c r="CE11" s="103">
        <v>66530</v>
      </c>
      <c r="CF11" s="92"/>
      <c r="CG11" s="107">
        <v>84300</v>
      </c>
      <c r="CH11" s="107">
        <v>173600</v>
      </c>
      <c r="CI11" s="103">
        <v>16750</v>
      </c>
      <c r="CJ11" s="106">
        <v>0.28000000000000003</v>
      </c>
      <c r="CK11" s="107">
        <v>84300</v>
      </c>
      <c r="CL11"/>
      <c r="CM11" s="103">
        <v>79725</v>
      </c>
      <c r="CN11" s="103">
        <v>166500</v>
      </c>
      <c r="CO11" s="103">
        <v>15755.25</v>
      </c>
      <c r="CP11" s="106">
        <v>0.28000000000000003</v>
      </c>
      <c r="CQ11" s="103">
        <v>79725</v>
      </c>
      <c r="CS11" s="103">
        <v>77075</v>
      </c>
      <c r="CT11" s="103">
        <v>162800</v>
      </c>
      <c r="CU11" s="103">
        <v>15145.75</v>
      </c>
      <c r="CV11" s="106">
        <v>0.28000000000000003</v>
      </c>
      <c r="CW11" s="103">
        <v>77075</v>
      </c>
    </row>
    <row r="12" spans="1:101" x14ac:dyDescent="0.2">
      <c r="A12" s="168">
        <v>167100</v>
      </c>
      <c r="B12" s="168">
        <v>211150</v>
      </c>
      <c r="C12" s="168">
        <v>33271.5</v>
      </c>
      <c r="D12" s="169">
        <v>0.32</v>
      </c>
      <c r="E12" s="168">
        <v>167100</v>
      </c>
      <c r="F12" s="292"/>
      <c r="G12" s="168">
        <v>87850</v>
      </c>
      <c r="H12" s="168">
        <v>109875</v>
      </c>
      <c r="I12" s="168">
        <v>16635.75</v>
      </c>
      <c r="J12" s="169">
        <v>0.32</v>
      </c>
      <c r="K12" s="168">
        <v>87850</v>
      </c>
      <c r="M12" s="168">
        <v>164525</v>
      </c>
      <c r="N12" s="168">
        <v>207900</v>
      </c>
      <c r="O12" s="168">
        <v>32748.5</v>
      </c>
      <c r="P12" s="169">
        <v>0.32</v>
      </c>
      <c r="Q12" s="168">
        <v>164525</v>
      </c>
      <c r="S12" s="168">
        <v>161200</v>
      </c>
      <c r="T12" s="168">
        <v>203700</v>
      </c>
      <c r="U12" s="168">
        <v>32089.5</v>
      </c>
      <c r="V12" s="169">
        <v>0.32</v>
      </c>
      <c r="W12" s="168">
        <v>161200</v>
      </c>
      <c r="Y12" s="168">
        <v>193950</v>
      </c>
      <c r="Z12" s="168">
        <v>419000</v>
      </c>
      <c r="AA12" s="168">
        <v>46643.75</v>
      </c>
      <c r="AB12" s="169">
        <v>0.33</v>
      </c>
      <c r="AC12" s="168">
        <v>193950</v>
      </c>
      <c r="AE12" s="168">
        <v>192400</v>
      </c>
      <c r="AF12" s="168">
        <v>415600</v>
      </c>
      <c r="AG12" s="168">
        <v>46278.75</v>
      </c>
      <c r="AH12" s="169">
        <v>0.33</v>
      </c>
      <c r="AI12" s="168">
        <v>192400</v>
      </c>
      <c r="AK12" s="168">
        <v>191600</v>
      </c>
      <c r="AL12" s="168">
        <v>413800</v>
      </c>
      <c r="AM12" s="168">
        <v>46075.25</v>
      </c>
      <c r="AN12" s="169">
        <v>0.33</v>
      </c>
      <c r="AO12" s="168">
        <v>191600</v>
      </c>
      <c r="AQ12" s="168">
        <v>188600</v>
      </c>
      <c r="AR12" s="168">
        <v>407350</v>
      </c>
      <c r="AS12" s="168">
        <v>45353.75</v>
      </c>
      <c r="AT12" s="169">
        <v>0.33</v>
      </c>
      <c r="AU12" s="168">
        <v>188600</v>
      </c>
      <c r="AW12" s="168">
        <v>185450</v>
      </c>
      <c r="AX12" s="168">
        <v>400550</v>
      </c>
      <c r="AY12" s="168">
        <v>44603.25</v>
      </c>
      <c r="AZ12" s="169">
        <v>0.33</v>
      </c>
      <c r="BA12" s="168">
        <v>185450</v>
      </c>
      <c r="BC12" s="103">
        <v>180800</v>
      </c>
      <c r="BD12" s="103">
        <v>390500</v>
      </c>
      <c r="BE12" s="103">
        <v>43482.5</v>
      </c>
      <c r="BF12" s="106">
        <v>0.33</v>
      </c>
      <c r="BG12" s="103">
        <v>180800</v>
      </c>
      <c r="BH12" s="83"/>
      <c r="BI12" s="103">
        <v>176500</v>
      </c>
      <c r="BJ12" s="103">
        <v>381250</v>
      </c>
      <c r="BK12" s="103">
        <v>42449</v>
      </c>
      <c r="BL12" s="106">
        <v>0.33</v>
      </c>
      <c r="BM12" s="103">
        <v>176500</v>
      </c>
      <c r="BO12" s="103">
        <v>84450</v>
      </c>
      <c r="BP12" s="103">
        <v>87700</v>
      </c>
      <c r="BQ12" s="103">
        <v>16716.25</v>
      </c>
      <c r="BR12" s="106">
        <v>0.3</v>
      </c>
      <c r="BS12" s="103">
        <v>84450</v>
      </c>
      <c r="BU12" s="103">
        <v>84450</v>
      </c>
      <c r="BV12" s="103">
        <v>87700</v>
      </c>
      <c r="BW12" s="103">
        <v>16716.25</v>
      </c>
      <c r="BX12" s="106">
        <v>0.3</v>
      </c>
      <c r="BY12" s="103">
        <v>84450</v>
      </c>
      <c r="CA12" s="103">
        <v>173600</v>
      </c>
      <c r="CB12" s="103">
        <v>375000</v>
      </c>
      <c r="CC12" s="103">
        <v>41754.1</v>
      </c>
      <c r="CD12" s="106">
        <v>0.33</v>
      </c>
      <c r="CE12" s="103">
        <v>173600</v>
      </c>
      <c r="CF12" s="92"/>
      <c r="CG12" s="107">
        <v>173600</v>
      </c>
      <c r="CH12" s="107">
        <v>375000</v>
      </c>
      <c r="CI12" s="103">
        <v>41754</v>
      </c>
      <c r="CJ12" s="106">
        <v>0.33</v>
      </c>
      <c r="CK12" s="107">
        <v>173600</v>
      </c>
      <c r="CL12"/>
      <c r="CM12" s="103">
        <v>166500</v>
      </c>
      <c r="CN12" s="103">
        <v>359650</v>
      </c>
      <c r="CO12" s="103">
        <v>40052.25</v>
      </c>
      <c r="CP12" s="106">
        <v>0.33</v>
      </c>
      <c r="CQ12" s="103">
        <v>166500</v>
      </c>
      <c r="CS12" s="103">
        <v>162800</v>
      </c>
      <c r="CT12" s="103">
        <v>351650</v>
      </c>
      <c r="CU12" s="103">
        <v>39148.75</v>
      </c>
      <c r="CV12" s="106">
        <v>0.33</v>
      </c>
      <c r="CW12" s="103">
        <v>162800</v>
      </c>
    </row>
    <row r="13" spans="1:101" ht="25.5" x14ac:dyDescent="0.2">
      <c r="A13" s="168">
        <v>211150</v>
      </c>
      <c r="B13" s="168">
        <v>522200</v>
      </c>
      <c r="C13" s="168">
        <v>47367.5</v>
      </c>
      <c r="D13" s="169">
        <v>0.35</v>
      </c>
      <c r="E13" s="168">
        <v>211150</v>
      </c>
      <c r="F13" s="292"/>
      <c r="G13" s="168">
        <v>109875</v>
      </c>
      <c r="H13" s="168">
        <v>265400</v>
      </c>
      <c r="I13" s="168">
        <v>23683.75</v>
      </c>
      <c r="J13" s="169">
        <v>0.35</v>
      </c>
      <c r="K13" s="168">
        <v>109875</v>
      </c>
      <c r="M13" s="168">
        <v>207900</v>
      </c>
      <c r="N13" s="168">
        <v>514100</v>
      </c>
      <c r="O13" s="168">
        <v>46628.5</v>
      </c>
      <c r="P13" s="169">
        <v>0.35</v>
      </c>
      <c r="Q13" s="168">
        <v>207900</v>
      </c>
      <c r="S13" s="168">
        <v>203700</v>
      </c>
      <c r="T13" s="168">
        <v>503700</v>
      </c>
      <c r="U13" s="168">
        <v>45689.5</v>
      </c>
      <c r="V13" s="169">
        <v>0.35</v>
      </c>
      <c r="W13" s="168">
        <v>203700</v>
      </c>
      <c r="Y13" s="168">
        <v>419000</v>
      </c>
      <c r="Z13" s="168">
        <v>420700</v>
      </c>
      <c r="AA13" s="168">
        <v>120910.25</v>
      </c>
      <c r="AB13" s="169">
        <v>0.35</v>
      </c>
      <c r="AC13" s="168">
        <v>419000</v>
      </c>
      <c r="AE13" s="168">
        <v>415600</v>
      </c>
      <c r="AF13" s="168">
        <v>417300</v>
      </c>
      <c r="AG13" s="168">
        <v>119934.75</v>
      </c>
      <c r="AH13" s="169">
        <v>0.35</v>
      </c>
      <c r="AI13" s="168">
        <v>415600</v>
      </c>
      <c r="AK13" s="168">
        <v>413800</v>
      </c>
      <c r="AL13" s="168">
        <v>415500</v>
      </c>
      <c r="AM13" s="168">
        <v>119401.25</v>
      </c>
      <c r="AN13" s="169">
        <v>0.35</v>
      </c>
      <c r="AO13" s="168">
        <v>413800</v>
      </c>
      <c r="AQ13" s="168">
        <v>407350</v>
      </c>
      <c r="AR13" s="168">
        <v>409000</v>
      </c>
      <c r="AS13" s="168">
        <v>117541.25</v>
      </c>
      <c r="AT13" s="169">
        <v>0.35</v>
      </c>
      <c r="AU13" s="168">
        <v>407350</v>
      </c>
      <c r="AW13" s="168">
        <v>400550</v>
      </c>
      <c r="AX13" s="168">
        <v>402200</v>
      </c>
      <c r="AY13" s="168">
        <v>115586.25</v>
      </c>
      <c r="AZ13" s="169">
        <v>0.35</v>
      </c>
      <c r="BA13" s="168">
        <v>400550</v>
      </c>
      <c r="BC13" s="103">
        <v>390500</v>
      </c>
      <c r="BD13" s="103" t="s">
        <v>1057</v>
      </c>
      <c r="BE13" s="103">
        <v>112683.5</v>
      </c>
      <c r="BF13" s="106">
        <v>0.35</v>
      </c>
      <c r="BG13" s="103">
        <v>390500</v>
      </c>
      <c r="BH13" s="83"/>
      <c r="BI13" s="103">
        <v>381250</v>
      </c>
      <c r="BJ13" s="103" t="s">
        <v>13</v>
      </c>
      <c r="BK13" s="103">
        <v>110016.5</v>
      </c>
      <c r="BL13" s="106">
        <v>0.35</v>
      </c>
      <c r="BM13" s="103">
        <v>381250</v>
      </c>
      <c r="BO13" s="103">
        <v>87700</v>
      </c>
      <c r="BP13" s="103">
        <v>173900</v>
      </c>
      <c r="BQ13" s="103">
        <v>17691.25</v>
      </c>
      <c r="BR13" s="106">
        <v>0.28000000000000003</v>
      </c>
      <c r="BS13" s="103">
        <v>87700</v>
      </c>
      <c r="BU13" s="103">
        <v>87700</v>
      </c>
      <c r="BV13" s="103">
        <v>173900</v>
      </c>
      <c r="BW13" s="103">
        <v>17691.25</v>
      </c>
      <c r="BX13" s="106">
        <v>0.28000000000000003</v>
      </c>
      <c r="BY13" s="103">
        <v>87700</v>
      </c>
      <c r="CA13" s="103">
        <v>375000</v>
      </c>
      <c r="CB13" s="103" t="s">
        <v>13</v>
      </c>
      <c r="CC13" s="103">
        <v>108216.1</v>
      </c>
      <c r="CD13" s="106">
        <v>0.35</v>
      </c>
      <c r="CE13" s="103">
        <v>375000</v>
      </c>
      <c r="CF13" s="92"/>
      <c r="CG13" s="107">
        <v>375000</v>
      </c>
      <c r="CH13" s="105" t="s">
        <v>13</v>
      </c>
      <c r="CI13" s="103">
        <v>108216</v>
      </c>
      <c r="CJ13" s="106">
        <v>0.35</v>
      </c>
      <c r="CK13" s="107">
        <v>375000</v>
      </c>
      <c r="CL13"/>
      <c r="CM13" s="103">
        <v>359650</v>
      </c>
      <c r="CN13" s="103" t="s">
        <v>13</v>
      </c>
      <c r="CO13" s="103">
        <v>103791.75</v>
      </c>
      <c r="CP13" s="106">
        <v>0.35</v>
      </c>
      <c r="CQ13" s="103">
        <v>359650</v>
      </c>
      <c r="CS13" s="103">
        <v>351650</v>
      </c>
      <c r="CT13" s="103" t="s">
        <v>13</v>
      </c>
      <c r="CU13" s="103">
        <v>101469.25</v>
      </c>
      <c r="CV13" s="106">
        <v>0.35</v>
      </c>
      <c r="CW13" s="103">
        <v>351650</v>
      </c>
    </row>
    <row r="14" spans="1:101" x14ac:dyDescent="0.2">
      <c r="A14" s="168">
        <v>522200</v>
      </c>
      <c r="B14" s="168" t="s">
        <v>1057</v>
      </c>
      <c r="C14" s="168">
        <v>156235</v>
      </c>
      <c r="D14" s="169">
        <v>0.37</v>
      </c>
      <c r="E14" s="168">
        <v>522200</v>
      </c>
      <c r="F14" s="292"/>
      <c r="G14" s="168">
        <v>265400</v>
      </c>
      <c r="H14" s="168" t="s">
        <v>1057</v>
      </c>
      <c r="I14" s="168">
        <v>78117.5</v>
      </c>
      <c r="J14" s="169">
        <v>0.37</v>
      </c>
      <c r="K14" s="168">
        <v>265400</v>
      </c>
      <c r="M14" s="168">
        <v>514100</v>
      </c>
      <c r="N14" s="168" t="s">
        <v>1057</v>
      </c>
      <c r="O14" s="168">
        <v>153798.5</v>
      </c>
      <c r="P14" s="169">
        <v>0.37</v>
      </c>
      <c r="Q14" s="168">
        <v>514100</v>
      </c>
      <c r="S14" s="168">
        <v>503700</v>
      </c>
      <c r="T14" s="168" t="s">
        <v>1057</v>
      </c>
      <c r="U14" s="168">
        <v>150689.5</v>
      </c>
      <c r="V14" s="169">
        <v>0.37</v>
      </c>
      <c r="W14" s="168">
        <v>503700</v>
      </c>
      <c r="Y14" s="168">
        <v>420700</v>
      </c>
      <c r="Z14" s="168" t="s">
        <v>1057</v>
      </c>
      <c r="AA14" s="168">
        <v>121505.25</v>
      </c>
      <c r="AB14" s="169">
        <v>0.39600000000000002</v>
      </c>
      <c r="AC14" s="168">
        <v>420700</v>
      </c>
      <c r="AE14" s="168">
        <v>417300</v>
      </c>
      <c r="AF14" s="168" t="s">
        <v>1057</v>
      </c>
      <c r="AG14" s="168">
        <v>120529.75</v>
      </c>
      <c r="AH14" s="169">
        <v>0.39600000000000002</v>
      </c>
      <c r="AI14" s="168">
        <v>417300</v>
      </c>
      <c r="AK14" s="168">
        <v>415500</v>
      </c>
      <c r="AL14" s="168" t="s">
        <v>1057</v>
      </c>
      <c r="AM14" s="168">
        <v>119996.25</v>
      </c>
      <c r="AN14" s="169">
        <v>0.39600000000000002</v>
      </c>
      <c r="AO14" s="168">
        <v>415500</v>
      </c>
      <c r="AQ14" s="168">
        <v>409000</v>
      </c>
      <c r="AR14" s="168" t="s">
        <v>1057</v>
      </c>
      <c r="AS14" s="168">
        <v>118118.75</v>
      </c>
      <c r="AT14" s="169">
        <v>0.39600000000000002</v>
      </c>
      <c r="AU14" s="168">
        <v>409000</v>
      </c>
      <c r="AW14" s="168">
        <v>402200</v>
      </c>
      <c r="AX14" s="168" t="s">
        <v>1057</v>
      </c>
      <c r="AY14" s="168">
        <v>116163.75</v>
      </c>
      <c r="AZ14" s="169">
        <v>0.39600000000000002</v>
      </c>
      <c r="BA14" s="168">
        <v>402200</v>
      </c>
      <c r="BC14" s="103">
        <v>0</v>
      </c>
      <c r="BD14" s="103">
        <v>0</v>
      </c>
      <c r="BE14" s="103">
        <v>0</v>
      </c>
      <c r="BF14" s="106">
        <v>0</v>
      </c>
      <c r="BG14" s="103">
        <v>0</v>
      </c>
      <c r="BH14" s="83"/>
      <c r="BI14" s="103">
        <v>0</v>
      </c>
      <c r="BJ14" s="103">
        <v>0</v>
      </c>
      <c r="BK14" s="103">
        <v>0</v>
      </c>
      <c r="BL14" s="106">
        <v>0</v>
      </c>
      <c r="BM14" s="103">
        <v>0</v>
      </c>
      <c r="BO14" s="103">
        <v>173900</v>
      </c>
      <c r="BP14" s="103">
        <v>375700</v>
      </c>
      <c r="BQ14" s="103">
        <v>41827.25</v>
      </c>
      <c r="BR14" s="106">
        <v>0.33</v>
      </c>
      <c r="BS14" s="103">
        <v>173900</v>
      </c>
      <c r="BU14" s="103">
        <v>173900</v>
      </c>
      <c r="BV14" s="103">
        <v>375700</v>
      </c>
      <c r="BW14" s="103">
        <v>41827.25</v>
      </c>
      <c r="BX14" s="106">
        <v>0.33</v>
      </c>
      <c r="BY14" s="103">
        <v>173900</v>
      </c>
      <c r="CE14" s="92"/>
      <c r="CF14" s="92"/>
      <c r="CI14"/>
      <c r="CJ14"/>
      <c r="CK14"/>
      <c r="CL14"/>
      <c r="CM14" s="92"/>
      <c r="CN14" s="92"/>
      <c r="CO14" s="92"/>
      <c r="CP14" s="92"/>
      <c r="CQ14" s="92"/>
      <c r="CS14" s="92"/>
      <c r="CT14" s="92"/>
      <c r="CU14" s="92"/>
      <c r="CV14" s="92"/>
      <c r="CW14" s="92"/>
    </row>
    <row r="15" spans="1:101"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H15" s="83"/>
      <c r="BI15" s="103">
        <v>0</v>
      </c>
      <c r="BJ15" s="103">
        <v>0</v>
      </c>
      <c r="BK15" s="103">
        <v>0</v>
      </c>
      <c r="BL15" s="106">
        <v>0</v>
      </c>
      <c r="BM15" s="103">
        <v>0</v>
      </c>
      <c r="BO15" s="103">
        <v>375700</v>
      </c>
      <c r="BP15" s="103" t="s">
        <v>13</v>
      </c>
      <c r="BQ15" s="103">
        <v>108421.25</v>
      </c>
      <c r="BR15" s="106">
        <v>0.35</v>
      </c>
      <c r="BS15" s="103">
        <v>375700</v>
      </c>
      <c r="BU15" s="103">
        <v>375700</v>
      </c>
      <c r="BV15" s="103" t="s">
        <v>13</v>
      </c>
      <c r="BW15" s="103">
        <v>108421.25</v>
      </c>
      <c r="BX15" s="106">
        <v>0.35</v>
      </c>
      <c r="BY15" s="103">
        <v>375700</v>
      </c>
      <c r="CA15" s="736" t="s">
        <v>1055</v>
      </c>
      <c r="CB15" s="736"/>
      <c r="CC15" s="736"/>
      <c r="CD15" s="736"/>
      <c r="CE15" s="736"/>
      <c r="CF15" s="92"/>
      <c r="CG15" s="108" t="s">
        <v>1055</v>
      </c>
      <c r="CI15"/>
      <c r="CJ15"/>
      <c r="CK15"/>
      <c r="CL15"/>
      <c r="CM15" s="98" t="s">
        <v>1055</v>
      </c>
      <c r="CN15" s="92"/>
      <c r="CO15" s="92"/>
      <c r="CP15" s="92"/>
      <c r="CQ15" s="92"/>
      <c r="CS15" s="98" t="s">
        <v>1055</v>
      </c>
      <c r="CT15" s="92"/>
      <c r="CU15" s="92"/>
      <c r="CV15" s="92"/>
      <c r="CW15" s="92"/>
    </row>
    <row r="16" spans="1:101" x14ac:dyDescent="0.2">
      <c r="A16" s="92"/>
      <c r="B16" s="92"/>
      <c r="C16" s="92"/>
      <c r="D16" s="92"/>
      <c r="E16" s="92"/>
      <c r="F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K16" s="92"/>
      <c r="AL16" s="92"/>
      <c r="AM16" s="92"/>
      <c r="AN16" s="92"/>
      <c r="AO16" s="92"/>
      <c r="AQ16" s="92"/>
      <c r="AR16" s="92"/>
      <c r="AS16" s="92"/>
      <c r="AT16" s="92"/>
      <c r="AU16" s="92"/>
      <c r="AW16" s="92"/>
      <c r="AX16" s="92"/>
      <c r="AY16" s="92"/>
      <c r="AZ16" s="92"/>
      <c r="BA16" s="92"/>
      <c r="BH16" s="83"/>
      <c r="CE16" s="92"/>
      <c r="CF16" s="92"/>
      <c r="CI16"/>
      <c r="CJ16"/>
      <c r="CK16"/>
      <c r="CL16"/>
      <c r="CM16" s="92"/>
      <c r="CN16" s="92"/>
      <c r="CO16" s="92"/>
      <c r="CP16" s="92"/>
      <c r="CQ16" s="92"/>
      <c r="CS16" s="92"/>
      <c r="CT16" s="92"/>
      <c r="CU16" s="92"/>
      <c r="CV16" s="92"/>
      <c r="CW16" s="92"/>
    </row>
    <row r="17" spans="1:101" ht="17.25" x14ac:dyDescent="0.25">
      <c r="A17" s="736" t="s">
        <v>1909</v>
      </c>
      <c r="B17" s="736"/>
      <c r="C17" s="736"/>
      <c r="D17" s="736"/>
      <c r="E17" s="736"/>
      <c r="F17" s="289"/>
      <c r="G17" s="736" t="s">
        <v>1912</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H17" s="83"/>
      <c r="BI17" s="736" t="s">
        <v>1055</v>
      </c>
      <c r="BJ17" s="736"/>
      <c r="BK17" s="736"/>
      <c r="BL17" s="736"/>
      <c r="BM17" s="736"/>
      <c r="BO17" s="736" t="s">
        <v>1055</v>
      </c>
      <c r="BP17" s="736"/>
      <c r="BQ17" s="736"/>
      <c r="BR17" s="736"/>
      <c r="BS17" s="736"/>
      <c r="BU17" s="736" t="s">
        <v>1055</v>
      </c>
      <c r="BV17" s="736"/>
      <c r="BW17" s="736"/>
      <c r="BX17" s="736"/>
      <c r="BY17" s="736"/>
      <c r="CA17" s="739" t="s">
        <v>1046</v>
      </c>
      <c r="CB17" s="740"/>
      <c r="CC17" s="109"/>
      <c r="CD17" s="110"/>
      <c r="CE17" s="92"/>
      <c r="CF17" s="92"/>
      <c r="CG17" s="743" t="s">
        <v>1046</v>
      </c>
      <c r="CH17" s="744"/>
      <c r="CI17" s="747"/>
      <c r="CJ17" s="748"/>
      <c r="CK17"/>
      <c r="CL17"/>
      <c r="CM17" s="739" t="s">
        <v>1046</v>
      </c>
      <c r="CN17" s="740"/>
      <c r="CO17" s="741"/>
      <c r="CP17" s="742"/>
      <c r="CQ17" s="92"/>
      <c r="CS17" s="739" t="s">
        <v>1046</v>
      </c>
      <c r="CT17" s="740"/>
      <c r="CU17" s="741"/>
      <c r="CV17" s="742"/>
      <c r="CW17" s="92"/>
    </row>
    <row r="18" spans="1:101" ht="51" x14ac:dyDescent="0.2">
      <c r="A18" s="92"/>
      <c r="B18" s="92"/>
      <c r="C18" s="92"/>
      <c r="D18" s="92"/>
      <c r="E18" s="92"/>
      <c r="F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K18" s="92"/>
      <c r="AL18" s="92"/>
      <c r="AM18" s="92"/>
      <c r="AN18" s="92"/>
      <c r="AO18" s="92"/>
      <c r="AQ18" s="92"/>
      <c r="AR18" s="92"/>
      <c r="AS18" s="92"/>
      <c r="AT18" s="92"/>
      <c r="AU18" s="92"/>
      <c r="AW18" s="92"/>
      <c r="AX18" s="92"/>
      <c r="AY18" s="92"/>
      <c r="AZ18" s="92"/>
      <c r="BA18" s="92"/>
      <c r="BH18" s="83"/>
      <c r="CA18" s="101" t="s">
        <v>1047</v>
      </c>
      <c r="CB18" s="101" t="s">
        <v>1048</v>
      </c>
      <c r="CC18" s="101" t="s">
        <v>1049</v>
      </c>
      <c r="CD18" s="101" t="s">
        <v>1050</v>
      </c>
      <c r="CE18" s="101" t="s">
        <v>1051</v>
      </c>
      <c r="CF18" s="92"/>
      <c r="CG18" s="102" t="s">
        <v>1047</v>
      </c>
      <c r="CH18" s="102" t="s">
        <v>1048</v>
      </c>
      <c r="CI18" s="102" t="s">
        <v>1052</v>
      </c>
      <c r="CJ18" s="101" t="s">
        <v>1050</v>
      </c>
      <c r="CK18" s="101" t="s">
        <v>1051</v>
      </c>
      <c r="CL18"/>
      <c r="CM18" s="101" t="s">
        <v>1047</v>
      </c>
      <c r="CN18" s="101" t="s">
        <v>1048</v>
      </c>
      <c r="CO18" s="101" t="s">
        <v>1049</v>
      </c>
      <c r="CP18" s="101" t="s">
        <v>1050</v>
      </c>
      <c r="CQ18" s="101" t="s">
        <v>1051</v>
      </c>
      <c r="CS18" s="101" t="s">
        <v>1047</v>
      </c>
      <c r="CT18" s="101" t="s">
        <v>1048</v>
      </c>
      <c r="CU18" s="101" t="s">
        <v>1049</v>
      </c>
      <c r="CV18" s="101" t="s">
        <v>1050</v>
      </c>
      <c r="CW18" s="101" t="s">
        <v>1051</v>
      </c>
    </row>
    <row r="19" spans="1:101" ht="12.75" customHeight="1" x14ac:dyDescent="0.2">
      <c r="A19" s="739" t="s">
        <v>1046</v>
      </c>
      <c r="B19" s="740"/>
      <c r="C19" s="109"/>
      <c r="D19" s="110"/>
      <c r="E19" s="92"/>
      <c r="F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H19" s="83"/>
      <c r="BI19" s="739" t="s">
        <v>1046</v>
      </c>
      <c r="BJ19" s="740"/>
      <c r="BK19" s="109"/>
      <c r="BL19" s="110"/>
      <c r="BO19" s="739" t="s">
        <v>1046</v>
      </c>
      <c r="BP19" s="740"/>
      <c r="BQ19" s="109"/>
      <c r="BR19" s="110"/>
      <c r="BU19" s="739" t="s">
        <v>1046</v>
      </c>
      <c r="BV19" s="740"/>
      <c r="BW19" s="109"/>
      <c r="BX19" s="110"/>
      <c r="CA19" s="103">
        <v>0</v>
      </c>
      <c r="CB19" s="103">
        <v>15750</v>
      </c>
      <c r="CC19" s="103">
        <v>0</v>
      </c>
      <c r="CD19" s="103">
        <v>0</v>
      </c>
      <c r="CE19" s="103" t="s">
        <v>1056</v>
      </c>
      <c r="CF19" s="92"/>
      <c r="CG19" s="104">
        <v>0</v>
      </c>
      <c r="CH19" s="104">
        <v>8000</v>
      </c>
      <c r="CI19" s="103">
        <v>0</v>
      </c>
      <c r="CJ19" s="103">
        <v>0</v>
      </c>
      <c r="CK19" s="103" t="s">
        <v>1056</v>
      </c>
      <c r="CL19"/>
      <c r="CM19" s="103">
        <v>0</v>
      </c>
      <c r="CN19" s="103">
        <v>8000</v>
      </c>
      <c r="CO19" s="103">
        <v>0</v>
      </c>
      <c r="CP19" s="103">
        <v>0</v>
      </c>
      <c r="CQ19" s="103" t="s">
        <v>1056</v>
      </c>
      <c r="CS19" s="103">
        <v>0</v>
      </c>
      <c r="CT19" s="103">
        <v>8000</v>
      </c>
      <c r="CU19" s="103">
        <v>0</v>
      </c>
      <c r="CV19" s="103">
        <v>0</v>
      </c>
      <c r="CW19" s="103" t="s">
        <v>1056</v>
      </c>
    </row>
    <row r="20" spans="1:101"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H20" s="83"/>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3">
        <v>15750</v>
      </c>
      <c r="CB20" s="103">
        <v>24450</v>
      </c>
      <c r="CC20" s="103">
        <v>0</v>
      </c>
      <c r="CD20" s="106">
        <v>0.1</v>
      </c>
      <c r="CE20" s="103">
        <v>15750</v>
      </c>
      <c r="CF20" s="92"/>
      <c r="CG20" s="107">
        <v>8000</v>
      </c>
      <c r="CH20" s="107">
        <v>23950</v>
      </c>
      <c r="CI20" s="103">
        <v>0</v>
      </c>
      <c r="CJ20" s="106">
        <v>0.1</v>
      </c>
      <c r="CK20" s="107">
        <v>8000</v>
      </c>
      <c r="CL20"/>
      <c r="CM20" s="103">
        <v>8000</v>
      </c>
      <c r="CN20" s="103">
        <v>23550</v>
      </c>
      <c r="CO20" s="103">
        <v>0</v>
      </c>
      <c r="CP20" s="106">
        <v>0.1</v>
      </c>
      <c r="CQ20" s="103">
        <v>8000</v>
      </c>
      <c r="CS20" s="103">
        <v>8000</v>
      </c>
      <c r="CT20" s="103">
        <v>23350</v>
      </c>
      <c r="CU20" s="103">
        <v>0</v>
      </c>
      <c r="CV20" s="106">
        <v>0.1</v>
      </c>
      <c r="CW20" s="103">
        <v>8000</v>
      </c>
    </row>
    <row r="21" spans="1:101" x14ac:dyDescent="0.2">
      <c r="A21" s="168">
        <v>0</v>
      </c>
      <c r="B21" s="168">
        <v>11900</v>
      </c>
      <c r="C21" s="168">
        <v>0</v>
      </c>
      <c r="D21" s="168">
        <v>0</v>
      </c>
      <c r="E21" s="168">
        <v>0</v>
      </c>
      <c r="F21" s="292"/>
      <c r="G21" s="168">
        <v>0</v>
      </c>
      <c r="H21" s="168">
        <v>12400</v>
      </c>
      <c r="I21" s="168">
        <v>0</v>
      </c>
      <c r="J21" s="168">
        <v>0</v>
      </c>
      <c r="K21" s="168">
        <v>0</v>
      </c>
      <c r="M21" s="168">
        <v>0</v>
      </c>
      <c r="N21" s="168">
        <v>11800</v>
      </c>
      <c r="O21" s="168">
        <v>0</v>
      </c>
      <c r="P21" s="168">
        <v>0</v>
      </c>
      <c r="Q21" s="168">
        <v>0</v>
      </c>
      <c r="S21" s="168">
        <v>0</v>
      </c>
      <c r="T21" s="168">
        <v>11550</v>
      </c>
      <c r="U21" s="168">
        <v>0</v>
      </c>
      <c r="V21" s="168">
        <v>0</v>
      </c>
      <c r="W21" s="168">
        <v>0</v>
      </c>
      <c r="Y21" s="168">
        <v>0</v>
      </c>
      <c r="Z21" s="168">
        <v>8650</v>
      </c>
      <c r="AA21" s="168">
        <v>0</v>
      </c>
      <c r="AB21" s="168">
        <v>0</v>
      </c>
      <c r="AC21" s="168">
        <v>0</v>
      </c>
      <c r="AE21" s="168">
        <v>0</v>
      </c>
      <c r="AF21" s="168">
        <v>8550</v>
      </c>
      <c r="AG21" s="168">
        <v>0</v>
      </c>
      <c r="AH21" s="168">
        <v>0</v>
      </c>
      <c r="AI21" s="168">
        <v>0</v>
      </c>
      <c r="AK21" s="168">
        <v>0</v>
      </c>
      <c r="AL21" s="168">
        <v>8600</v>
      </c>
      <c r="AM21" s="168">
        <v>0</v>
      </c>
      <c r="AN21" s="168">
        <v>0</v>
      </c>
      <c r="AO21" s="168">
        <v>0</v>
      </c>
      <c r="AQ21" s="168">
        <v>0</v>
      </c>
      <c r="AR21" s="168">
        <v>8450</v>
      </c>
      <c r="AS21" s="168">
        <v>0</v>
      </c>
      <c r="AT21" s="168">
        <v>0</v>
      </c>
      <c r="AU21" s="168">
        <v>0</v>
      </c>
      <c r="AW21" s="168">
        <v>0</v>
      </c>
      <c r="AX21" s="168">
        <v>8300</v>
      </c>
      <c r="AY21" s="168">
        <v>0</v>
      </c>
      <c r="AZ21" s="168">
        <v>0</v>
      </c>
      <c r="BA21" s="168">
        <v>0</v>
      </c>
      <c r="BC21" s="103">
        <v>0</v>
      </c>
      <c r="BD21" s="103">
        <v>8100</v>
      </c>
      <c r="BE21" s="103">
        <v>0</v>
      </c>
      <c r="BF21" s="103">
        <v>0</v>
      </c>
      <c r="BG21" s="103">
        <v>0</v>
      </c>
      <c r="BH21" s="83"/>
      <c r="BI21" s="103">
        <v>0</v>
      </c>
      <c r="BJ21" s="103">
        <v>7900</v>
      </c>
      <c r="BK21" s="103">
        <v>0</v>
      </c>
      <c r="BL21" s="103">
        <v>0</v>
      </c>
      <c r="BM21" s="103" t="s">
        <v>1056</v>
      </c>
      <c r="BO21" s="103">
        <v>0</v>
      </c>
      <c r="BP21" s="103">
        <v>13750</v>
      </c>
      <c r="BQ21" s="103">
        <v>0</v>
      </c>
      <c r="BR21" s="103">
        <v>0</v>
      </c>
      <c r="BS21" s="103" t="s">
        <v>1056</v>
      </c>
      <c r="BU21" s="103">
        <v>0</v>
      </c>
      <c r="BV21" s="103">
        <v>13750</v>
      </c>
      <c r="BW21" s="103">
        <v>0</v>
      </c>
      <c r="BX21" s="103">
        <v>0</v>
      </c>
      <c r="BY21" s="103" t="s">
        <v>1056</v>
      </c>
      <c r="CA21" s="103">
        <v>24450</v>
      </c>
      <c r="CB21" s="103">
        <v>75650</v>
      </c>
      <c r="CC21" s="103">
        <v>870</v>
      </c>
      <c r="CD21" s="106">
        <v>0.15</v>
      </c>
      <c r="CE21" s="103">
        <v>24450</v>
      </c>
      <c r="CF21" s="92"/>
      <c r="CG21" s="107">
        <v>23950</v>
      </c>
      <c r="CH21" s="107">
        <v>75650</v>
      </c>
      <c r="CI21" s="107">
        <v>1595</v>
      </c>
      <c r="CJ21" s="106">
        <v>0.15</v>
      </c>
      <c r="CK21" s="107">
        <v>23950</v>
      </c>
      <c r="CL21"/>
      <c r="CM21" s="103">
        <v>23550</v>
      </c>
      <c r="CN21" s="103">
        <v>72150</v>
      </c>
      <c r="CO21" s="103">
        <v>1555</v>
      </c>
      <c r="CP21" s="106">
        <v>0.15</v>
      </c>
      <c r="CQ21" s="103">
        <v>23550</v>
      </c>
      <c r="CS21" s="103">
        <v>23350</v>
      </c>
      <c r="CT21" s="103">
        <v>70700</v>
      </c>
      <c r="CU21" s="103">
        <v>1535</v>
      </c>
      <c r="CV21" s="106">
        <v>0.15</v>
      </c>
      <c r="CW21" s="103">
        <v>23350</v>
      </c>
    </row>
    <row r="22" spans="1:101" x14ac:dyDescent="0.2">
      <c r="A22" s="168">
        <v>11900</v>
      </c>
      <c r="B22" s="168">
        <v>31650</v>
      </c>
      <c r="C22" s="168">
        <v>0</v>
      </c>
      <c r="D22" s="169">
        <v>0.1</v>
      </c>
      <c r="E22" s="168">
        <v>11900</v>
      </c>
      <c r="F22" s="292"/>
      <c r="G22" s="168">
        <v>12400</v>
      </c>
      <c r="H22" s="168">
        <v>22275</v>
      </c>
      <c r="I22" s="168">
        <v>0</v>
      </c>
      <c r="J22" s="169">
        <v>0.1</v>
      </c>
      <c r="K22" s="168">
        <v>12400</v>
      </c>
      <c r="M22" s="168">
        <v>11800</v>
      </c>
      <c r="N22" s="168">
        <v>31200</v>
      </c>
      <c r="O22" s="168">
        <v>0</v>
      </c>
      <c r="P22" s="169">
        <v>0.1</v>
      </c>
      <c r="Q22" s="168">
        <v>11800</v>
      </c>
      <c r="S22" s="168">
        <v>11550</v>
      </c>
      <c r="T22" s="168">
        <v>30600</v>
      </c>
      <c r="U22" s="168">
        <v>0</v>
      </c>
      <c r="V22" s="169">
        <v>0.1</v>
      </c>
      <c r="W22" s="168">
        <v>11550</v>
      </c>
      <c r="Y22" s="168">
        <v>8650</v>
      </c>
      <c r="Z22" s="168">
        <v>27300</v>
      </c>
      <c r="AA22" s="168">
        <v>0</v>
      </c>
      <c r="AB22" s="169">
        <v>0.1</v>
      </c>
      <c r="AC22" s="168">
        <v>8650</v>
      </c>
      <c r="AE22" s="168">
        <v>8550</v>
      </c>
      <c r="AF22" s="168">
        <v>27100</v>
      </c>
      <c r="AG22" s="168">
        <v>0</v>
      </c>
      <c r="AH22" s="169">
        <v>0.1</v>
      </c>
      <c r="AI22" s="168">
        <v>8550</v>
      </c>
      <c r="AK22" s="168">
        <v>8600</v>
      </c>
      <c r="AL22" s="168">
        <v>27050</v>
      </c>
      <c r="AM22" s="168">
        <v>0</v>
      </c>
      <c r="AN22" s="169">
        <v>0.1</v>
      </c>
      <c r="AO22" s="168">
        <v>8600</v>
      </c>
      <c r="AQ22" s="168">
        <v>8450</v>
      </c>
      <c r="AR22" s="168">
        <v>26600</v>
      </c>
      <c r="AS22" s="168">
        <v>0</v>
      </c>
      <c r="AT22" s="169">
        <v>0.1</v>
      </c>
      <c r="AU22" s="168">
        <v>8450</v>
      </c>
      <c r="AW22" s="168">
        <v>8300</v>
      </c>
      <c r="AX22" s="168">
        <v>26150</v>
      </c>
      <c r="AY22" s="168">
        <v>0</v>
      </c>
      <c r="AZ22" s="169">
        <v>0.1</v>
      </c>
      <c r="BA22" s="168">
        <v>8300</v>
      </c>
      <c r="BC22" s="103">
        <v>8100</v>
      </c>
      <c r="BD22" s="103">
        <v>25500</v>
      </c>
      <c r="BE22" s="103">
        <v>0</v>
      </c>
      <c r="BF22" s="106">
        <v>0.1</v>
      </c>
      <c r="BG22" s="103">
        <v>8100</v>
      </c>
      <c r="BH22" s="83"/>
      <c r="BI22" s="103">
        <v>7900</v>
      </c>
      <c r="BJ22" s="103">
        <v>24900</v>
      </c>
      <c r="BK22" s="103">
        <v>0</v>
      </c>
      <c r="BL22" s="106">
        <v>0.1</v>
      </c>
      <c r="BM22" s="103">
        <v>7900</v>
      </c>
      <c r="BO22" s="103">
        <v>13750</v>
      </c>
      <c r="BP22" s="103">
        <v>24500</v>
      </c>
      <c r="BQ22" s="103">
        <v>0</v>
      </c>
      <c r="BR22" s="106">
        <v>0.1</v>
      </c>
      <c r="BS22" s="103">
        <v>13750</v>
      </c>
      <c r="BU22" s="103">
        <v>13750</v>
      </c>
      <c r="BV22" s="103">
        <v>24500</v>
      </c>
      <c r="BW22" s="103">
        <v>0</v>
      </c>
      <c r="BX22" s="106">
        <v>0.1</v>
      </c>
      <c r="BY22" s="103">
        <v>13750</v>
      </c>
      <c r="CA22" s="103">
        <v>75650</v>
      </c>
      <c r="CB22" s="103">
        <v>118130</v>
      </c>
      <c r="CC22" s="103">
        <v>8550</v>
      </c>
      <c r="CD22" s="106">
        <v>0.25</v>
      </c>
      <c r="CE22" s="103">
        <v>75650</v>
      </c>
      <c r="CF22" s="92"/>
      <c r="CG22" s="107">
        <v>75650</v>
      </c>
      <c r="CH22" s="107">
        <v>144800</v>
      </c>
      <c r="CI22" s="107">
        <v>9350</v>
      </c>
      <c r="CJ22" s="106">
        <v>0.25</v>
      </c>
      <c r="CK22" s="107">
        <v>75650</v>
      </c>
      <c r="CL22"/>
      <c r="CM22" s="103">
        <v>72150</v>
      </c>
      <c r="CN22" s="103">
        <v>137850</v>
      </c>
      <c r="CO22" s="103">
        <v>8845</v>
      </c>
      <c r="CP22" s="106">
        <v>0.25</v>
      </c>
      <c r="CQ22" s="103">
        <v>72150</v>
      </c>
      <c r="CS22" s="103">
        <v>70700</v>
      </c>
      <c r="CT22" s="103">
        <v>133800</v>
      </c>
      <c r="CU22" s="103">
        <v>8637.5</v>
      </c>
      <c r="CV22" s="106">
        <v>0.25</v>
      </c>
      <c r="CW22" s="103">
        <v>70700</v>
      </c>
    </row>
    <row r="23" spans="1:101" x14ac:dyDescent="0.2">
      <c r="A23" s="168">
        <v>31650</v>
      </c>
      <c r="B23" s="168">
        <v>92150</v>
      </c>
      <c r="C23" s="168">
        <v>1975</v>
      </c>
      <c r="D23" s="169">
        <v>0.12</v>
      </c>
      <c r="E23" s="168">
        <v>31650</v>
      </c>
      <c r="F23" s="292"/>
      <c r="G23" s="168">
        <v>22275</v>
      </c>
      <c r="H23" s="168">
        <v>52525</v>
      </c>
      <c r="I23" s="168">
        <v>987.5</v>
      </c>
      <c r="J23" s="169">
        <v>0.12</v>
      </c>
      <c r="K23" s="168">
        <v>22275</v>
      </c>
      <c r="M23" s="168">
        <v>31200</v>
      </c>
      <c r="N23" s="168">
        <v>90750</v>
      </c>
      <c r="O23" s="168">
        <v>1940</v>
      </c>
      <c r="P23" s="169">
        <v>0.12</v>
      </c>
      <c r="Q23" s="168">
        <v>31200</v>
      </c>
      <c r="S23" s="168">
        <v>30600</v>
      </c>
      <c r="T23" s="168">
        <v>88950</v>
      </c>
      <c r="U23" s="168">
        <v>1905</v>
      </c>
      <c r="V23" s="169">
        <v>0.12</v>
      </c>
      <c r="W23" s="168">
        <v>30600</v>
      </c>
      <c r="Y23" s="168">
        <v>27300</v>
      </c>
      <c r="Z23" s="168">
        <v>84550</v>
      </c>
      <c r="AA23" s="168">
        <v>1865</v>
      </c>
      <c r="AB23" s="169">
        <v>0.15</v>
      </c>
      <c r="AC23" s="168">
        <v>27300</v>
      </c>
      <c r="AE23" s="168">
        <v>27100</v>
      </c>
      <c r="AF23" s="168">
        <v>83850</v>
      </c>
      <c r="AG23" s="168">
        <v>1855</v>
      </c>
      <c r="AH23" s="169">
        <v>0.15</v>
      </c>
      <c r="AI23" s="168">
        <v>27100</v>
      </c>
      <c r="AK23" s="168">
        <v>27050</v>
      </c>
      <c r="AL23" s="168">
        <v>83500</v>
      </c>
      <c r="AM23" s="168">
        <v>1845</v>
      </c>
      <c r="AN23" s="169">
        <v>0.15</v>
      </c>
      <c r="AO23" s="168">
        <v>27050</v>
      </c>
      <c r="AQ23" s="168">
        <v>26600</v>
      </c>
      <c r="AR23" s="168">
        <v>82250</v>
      </c>
      <c r="AS23" s="168">
        <v>1815</v>
      </c>
      <c r="AT23" s="169">
        <v>0.15</v>
      </c>
      <c r="AU23" s="168">
        <v>26600</v>
      </c>
      <c r="AW23" s="168">
        <v>26150</v>
      </c>
      <c r="AX23" s="168">
        <v>80800</v>
      </c>
      <c r="AY23" s="168">
        <v>1785</v>
      </c>
      <c r="AZ23" s="169">
        <v>0.15</v>
      </c>
      <c r="BA23" s="168">
        <v>26150</v>
      </c>
      <c r="BC23" s="103">
        <v>25500</v>
      </c>
      <c r="BD23" s="103">
        <v>78800</v>
      </c>
      <c r="BE23" s="103">
        <v>1740</v>
      </c>
      <c r="BF23" s="106">
        <v>0.15</v>
      </c>
      <c r="BG23" s="103">
        <v>25500</v>
      </c>
      <c r="BH23" s="83"/>
      <c r="BI23" s="103">
        <v>24900</v>
      </c>
      <c r="BJ23" s="103">
        <v>76900</v>
      </c>
      <c r="BK23" s="103">
        <v>1700</v>
      </c>
      <c r="BL23" s="106">
        <v>0.15</v>
      </c>
      <c r="BM23" s="103">
        <v>24900</v>
      </c>
      <c r="BO23" s="103">
        <v>24500</v>
      </c>
      <c r="BP23" s="103">
        <v>75750</v>
      </c>
      <c r="BQ23" s="103">
        <v>1075</v>
      </c>
      <c r="BR23" s="106">
        <v>0.15</v>
      </c>
      <c r="BS23" s="103">
        <v>24500</v>
      </c>
      <c r="BU23" s="103">
        <v>24500</v>
      </c>
      <c r="BV23" s="103">
        <v>75750</v>
      </c>
      <c r="BW23" s="103">
        <v>1075</v>
      </c>
      <c r="BX23" s="106">
        <v>0.15</v>
      </c>
      <c r="BY23" s="103">
        <v>24500</v>
      </c>
      <c r="CA23" s="103">
        <v>118130</v>
      </c>
      <c r="CB23" s="103">
        <v>216600</v>
      </c>
      <c r="CC23" s="103">
        <v>19170</v>
      </c>
      <c r="CD23" s="106">
        <v>0.28000000000000003</v>
      </c>
      <c r="CE23" s="103">
        <v>118130</v>
      </c>
      <c r="CF23" s="92"/>
      <c r="CG23" s="107">
        <v>144800</v>
      </c>
      <c r="CH23" s="107">
        <v>216600</v>
      </c>
      <c r="CI23" s="107">
        <v>26637.5</v>
      </c>
      <c r="CJ23" s="106">
        <v>0.28000000000000003</v>
      </c>
      <c r="CK23" s="107">
        <v>144800</v>
      </c>
      <c r="CL23"/>
      <c r="CM23" s="103">
        <v>137850</v>
      </c>
      <c r="CN23" s="103">
        <v>207700</v>
      </c>
      <c r="CO23" s="103">
        <v>25270</v>
      </c>
      <c r="CP23" s="106">
        <v>0.28000000000000003</v>
      </c>
      <c r="CQ23" s="103">
        <v>137850</v>
      </c>
      <c r="CS23" s="103">
        <v>133800</v>
      </c>
      <c r="CT23" s="103">
        <v>203150</v>
      </c>
      <c r="CU23" s="103">
        <v>24412.5</v>
      </c>
      <c r="CV23" s="106">
        <v>0.28000000000000003</v>
      </c>
      <c r="CW23" s="103">
        <v>133800</v>
      </c>
    </row>
    <row r="24" spans="1:101" x14ac:dyDescent="0.2">
      <c r="A24" s="168">
        <v>92150</v>
      </c>
      <c r="B24" s="168">
        <v>182950</v>
      </c>
      <c r="C24" s="168">
        <v>9235</v>
      </c>
      <c r="D24" s="169">
        <v>0.22</v>
      </c>
      <c r="E24" s="168">
        <v>92150</v>
      </c>
      <c r="F24" s="292"/>
      <c r="G24" s="168">
        <v>52525</v>
      </c>
      <c r="H24" s="168">
        <v>97925</v>
      </c>
      <c r="I24" s="168">
        <v>4617.5</v>
      </c>
      <c r="J24" s="169">
        <v>0.22</v>
      </c>
      <c r="K24" s="168">
        <v>52525</v>
      </c>
      <c r="M24" s="168">
        <v>90750</v>
      </c>
      <c r="N24" s="168">
        <v>180200</v>
      </c>
      <c r="O24" s="168">
        <v>9086</v>
      </c>
      <c r="P24" s="169">
        <v>0.22</v>
      </c>
      <c r="Q24" s="168">
        <v>90750</v>
      </c>
      <c r="S24" s="168">
        <v>88950</v>
      </c>
      <c r="T24" s="168">
        <v>176550</v>
      </c>
      <c r="U24" s="168">
        <v>8907</v>
      </c>
      <c r="V24" s="169">
        <v>0.22</v>
      </c>
      <c r="W24" s="168">
        <v>88950</v>
      </c>
      <c r="Y24" s="168">
        <v>84550</v>
      </c>
      <c r="Z24" s="168">
        <v>161750</v>
      </c>
      <c r="AA24" s="168">
        <v>10452.5</v>
      </c>
      <c r="AB24" s="169">
        <v>0.25</v>
      </c>
      <c r="AC24" s="168">
        <v>84550</v>
      </c>
      <c r="AE24" s="168">
        <v>83850</v>
      </c>
      <c r="AF24" s="168">
        <v>160450</v>
      </c>
      <c r="AG24" s="168">
        <v>10367.5</v>
      </c>
      <c r="AH24" s="169">
        <v>0.25</v>
      </c>
      <c r="AI24" s="168">
        <v>83850</v>
      </c>
      <c r="AK24" s="168">
        <v>83500</v>
      </c>
      <c r="AL24" s="168">
        <v>159800</v>
      </c>
      <c r="AM24" s="168">
        <v>10312.5</v>
      </c>
      <c r="AN24" s="169">
        <v>0.25</v>
      </c>
      <c r="AO24" s="168">
        <v>83500</v>
      </c>
      <c r="AQ24" s="168">
        <v>82250</v>
      </c>
      <c r="AR24" s="168">
        <v>157300</v>
      </c>
      <c r="AS24" s="168">
        <v>10162.5</v>
      </c>
      <c r="AT24" s="169">
        <v>0.25</v>
      </c>
      <c r="AU24" s="168">
        <v>82250</v>
      </c>
      <c r="AW24" s="168">
        <v>80800</v>
      </c>
      <c r="AX24" s="168">
        <v>154700</v>
      </c>
      <c r="AY24" s="168">
        <v>9982.5</v>
      </c>
      <c r="AZ24" s="169">
        <v>0.25</v>
      </c>
      <c r="BA24" s="168">
        <v>80800</v>
      </c>
      <c r="BC24" s="103">
        <v>78800</v>
      </c>
      <c r="BD24" s="103">
        <v>150800</v>
      </c>
      <c r="BE24" s="103">
        <v>9735</v>
      </c>
      <c r="BF24" s="106">
        <v>0.25</v>
      </c>
      <c r="BG24" s="103">
        <v>78800</v>
      </c>
      <c r="BH24" s="83"/>
      <c r="BI24" s="103">
        <v>76900</v>
      </c>
      <c r="BJ24" s="103">
        <v>147250</v>
      </c>
      <c r="BK24" s="103">
        <v>9500</v>
      </c>
      <c r="BL24" s="106">
        <v>0.25</v>
      </c>
      <c r="BM24" s="103">
        <v>76900</v>
      </c>
      <c r="BO24" s="103">
        <v>75750</v>
      </c>
      <c r="BP24" s="103">
        <v>94050</v>
      </c>
      <c r="BQ24" s="103">
        <v>8762.5</v>
      </c>
      <c r="BR24" s="106">
        <v>0.25</v>
      </c>
      <c r="BS24" s="103">
        <v>75750</v>
      </c>
      <c r="BU24" s="103">
        <v>75750</v>
      </c>
      <c r="BV24" s="103">
        <v>94050</v>
      </c>
      <c r="BW24" s="103">
        <v>8762.5</v>
      </c>
      <c r="BX24" s="106">
        <v>0.25</v>
      </c>
      <c r="BY24" s="103">
        <v>75750</v>
      </c>
      <c r="CA24" s="103">
        <v>216600</v>
      </c>
      <c r="CB24" s="103">
        <v>380700</v>
      </c>
      <c r="CC24" s="103">
        <v>46741.599999999999</v>
      </c>
      <c r="CD24" s="106">
        <v>0.33</v>
      </c>
      <c r="CE24" s="103">
        <v>216600</v>
      </c>
      <c r="CF24" s="92"/>
      <c r="CG24" s="107">
        <v>216600</v>
      </c>
      <c r="CH24" s="107">
        <v>380700</v>
      </c>
      <c r="CI24" s="107">
        <v>46741.5</v>
      </c>
      <c r="CJ24" s="106">
        <v>0.33</v>
      </c>
      <c r="CK24" s="107">
        <v>216600</v>
      </c>
      <c r="CL24"/>
      <c r="CM24" s="103">
        <v>207700</v>
      </c>
      <c r="CN24" s="103">
        <v>365100</v>
      </c>
      <c r="CO24" s="103">
        <v>44828</v>
      </c>
      <c r="CP24" s="106">
        <v>0.33</v>
      </c>
      <c r="CQ24" s="103">
        <v>207700</v>
      </c>
      <c r="CS24" s="103">
        <v>203150</v>
      </c>
      <c r="CT24" s="103">
        <v>357000</v>
      </c>
      <c r="CU24" s="103">
        <v>43830.5</v>
      </c>
      <c r="CV24" s="106">
        <v>0.33</v>
      </c>
      <c r="CW24" s="103">
        <v>203150</v>
      </c>
    </row>
    <row r="25" spans="1:101" ht="25.5" x14ac:dyDescent="0.2">
      <c r="A25" s="168">
        <v>182950</v>
      </c>
      <c r="B25" s="168">
        <v>338500</v>
      </c>
      <c r="C25" s="168">
        <v>29211</v>
      </c>
      <c r="D25" s="169">
        <v>0.24</v>
      </c>
      <c r="E25" s="168">
        <v>182950</v>
      </c>
      <c r="F25" s="292"/>
      <c r="G25" s="168">
        <v>97925</v>
      </c>
      <c r="H25" s="168">
        <v>175700</v>
      </c>
      <c r="I25" s="168">
        <v>14605.5</v>
      </c>
      <c r="J25" s="169">
        <v>0.24</v>
      </c>
      <c r="K25" s="168">
        <v>97925</v>
      </c>
      <c r="M25" s="168">
        <v>180200</v>
      </c>
      <c r="N25" s="168">
        <v>333250</v>
      </c>
      <c r="O25" s="168">
        <v>28765</v>
      </c>
      <c r="P25" s="169">
        <v>0.24</v>
      </c>
      <c r="Q25" s="168">
        <v>180200</v>
      </c>
      <c r="S25" s="168">
        <v>176550</v>
      </c>
      <c r="T25" s="168">
        <v>326550</v>
      </c>
      <c r="U25" s="168">
        <v>28179</v>
      </c>
      <c r="V25" s="169">
        <v>0.24</v>
      </c>
      <c r="W25" s="168">
        <v>176550</v>
      </c>
      <c r="Y25" s="168">
        <v>161750</v>
      </c>
      <c r="Z25" s="168">
        <v>242000</v>
      </c>
      <c r="AA25" s="168">
        <v>29752.5</v>
      </c>
      <c r="AB25" s="169">
        <v>0.28000000000000003</v>
      </c>
      <c r="AC25" s="168">
        <v>161750</v>
      </c>
      <c r="AE25" s="168">
        <v>160450</v>
      </c>
      <c r="AF25" s="168">
        <v>240000</v>
      </c>
      <c r="AG25" s="168">
        <v>29517.5</v>
      </c>
      <c r="AH25" s="169">
        <v>0.28000000000000003</v>
      </c>
      <c r="AI25" s="168">
        <v>160450</v>
      </c>
      <c r="AK25" s="168">
        <v>159800</v>
      </c>
      <c r="AL25" s="168">
        <v>239050</v>
      </c>
      <c r="AM25" s="168">
        <v>29387.5</v>
      </c>
      <c r="AN25" s="169">
        <v>0.28000000000000003</v>
      </c>
      <c r="AO25" s="168">
        <v>159800</v>
      </c>
      <c r="AQ25" s="168">
        <v>157300</v>
      </c>
      <c r="AR25" s="168">
        <v>235300</v>
      </c>
      <c r="AS25" s="168">
        <v>28925</v>
      </c>
      <c r="AT25" s="169">
        <v>0.28000000000000003</v>
      </c>
      <c r="AU25" s="168">
        <v>157300</v>
      </c>
      <c r="AW25" s="168">
        <v>154700</v>
      </c>
      <c r="AX25" s="168">
        <v>231350</v>
      </c>
      <c r="AY25" s="168">
        <v>28457.5</v>
      </c>
      <c r="AZ25" s="169">
        <v>0.28000000000000003</v>
      </c>
      <c r="BA25" s="168">
        <v>154700</v>
      </c>
      <c r="BC25" s="103">
        <v>150800</v>
      </c>
      <c r="BD25" s="103">
        <v>225550</v>
      </c>
      <c r="BE25" s="103">
        <v>27735</v>
      </c>
      <c r="BF25" s="106">
        <v>0.28000000000000003</v>
      </c>
      <c r="BG25" s="103">
        <v>150800</v>
      </c>
      <c r="BH25" s="83"/>
      <c r="BI25" s="103">
        <v>147250</v>
      </c>
      <c r="BJ25" s="103">
        <v>220200</v>
      </c>
      <c r="BK25" s="103">
        <v>27087.5</v>
      </c>
      <c r="BL25" s="106">
        <v>0.28000000000000003</v>
      </c>
      <c r="BM25" s="103">
        <v>147250</v>
      </c>
      <c r="BO25" s="103">
        <v>94050</v>
      </c>
      <c r="BP25" s="103">
        <v>124050</v>
      </c>
      <c r="BQ25" s="103">
        <v>13337.5</v>
      </c>
      <c r="BR25" s="106">
        <v>0.27</v>
      </c>
      <c r="BS25" s="103">
        <v>94050</v>
      </c>
      <c r="BU25" s="103">
        <v>94050</v>
      </c>
      <c r="BV25" s="103">
        <v>124050</v>
      </c>
      <c r="BW25" s="103">
        <v>13337.5</v>
      </c>
      <c r="BX25" s="106">
        <v>0.27</v>
      </c>
      <c r="BY25" s="103">
        <v>94050</v>
      </c>
      <c r="CA25" s="103">
        <v>380700</v>
      </c>
      <c r="CB25" s="103" t="s">
        <v>1057</v>
      </c>
      <c r="CC25" s="103">
        <v>100894.6</v>
      </c>
      <c r="CD25" s="106">
        <v>0.35</v>
      </c>
      <c r="CE25" s="103">
        <v>380700</v>
      </c>
      <c r="CF25" s="92"/>
      <c r="CG25" s="107">
        <v>380700</v>
      </c>
      <c r="CH25" s="105" t="s">
        <v>1057</v>
      </c>
      <c r="CI25" s="105">
        <v>100894.5</v>
      </c>
      <c r="CJ25" s="106">
        <v>0.35</v>
      </c>
      <c r="CK25" s="103">
        <v>380700</v>
      </c>
      <c r="CL25"/>
      <c r="CM25" s="103">
        <v>365100</v>
      </c>
      <c r="CN25" s="103" t="s">
        <v>1057</v>
      </c>
      <c r="CO25" s="103">
        <v>96770</v>
      </c>
      <c r="CP25" s="106">
        <v>0.35</v>
      </c>
      <c r="CQ25" s="103">
        <v>365100</v>
      </c>
      <c r="CS25" s="103">
        <v>357000</v>
      </c>
      <c r="CT25" s="103" t="s">
        <v>1057</v>
      </c>
      <c r="CU25" s="103">
        <v>94601</v>
      </c>
      <c r="CV25" s="106">
        <v>0.35</v>
      </c>
      <c r="CW25" s="103">
        <v>357000</v>
      </c>
    </row>
    <row r="26" spans="1:101" x14ac:dyDescent="0.2">
      <c r="A26" s="168">
        <v>338500</v>
      </c>
      <c r="B26" s="168">
        <v>426600</v>
      </c>
      <c r="C26" s="168">
        <v>66543</v>
      </c>
      <c r="D26" s="169">
        <v>0.32</v>
      </c>
      <c r="E26" s="168">
        <v>338500</v>
      </c>
      <c r="F26" s="292"/>
      <c r="G26" s="168">
        <v>175700</v>
      </c>
      <c r="H26" s="168">
        <v>219750</v>
      </c>
      <c r="I26" s="168">
        <v>33271.5</v>
      </c>
      <c r="J26" s="169">
        <v>0.32</v>
      </c>
      <c r="K26" s="168">
        <v>175700</v>
      </c>
      <c r="M26" s="168">
        <v>333250</v>
      </c>
      <c r="N26" s="168">
        <v>420000</v>
      </c>
      <c r="O26" s="168">
        <v>65497</v>
      </c>
      <c r="P26" s="169">
        <v>0.32</v>
      </c>
      <c r="Q26" s="168">
        <v>333250</v>
      </c>
      <c r="S26" s="168">
        <v>326550</v>
      </c>
      <c r="T26" s="168">
        <v>411550</v>
      </c>
      <c r="U26" s="168">
        <v>64179</v>
      </c>
      <c r="V26" s="169">
        <v>0.32</v>
      </c>
      <c r="W26" s="168">
        <v>326550</v>
      </c>
      <c r="Y26" s="168">
        <v>242000</v>
      </c>
      <c r="Z26" s="168">
        <v>425350</v>
      </c>
      <c r="AA26" s="168">
        <v>52222.5</v>
      </c>
      <c r="AB26" s="169">
        <v>0.33</v>
      </c>
      <c r="AC26" s="168">
        <v>242000</v>
      </c>
      <c r="AE26" s="168">
        <v>240000</v>
      </c>
      <c r="AF26" s="168">
        <v>421900</v>
      </c>
      <c r="AG26" s="168">
        <v>51791.5</v>
      </c>
      <c r="AH26" s="169">
        <v>0.33</v>
      </c>
      <c r="AI26" s="168">
        <v>240000</v>
      </c>
      <c r="AK26" s="168">
        <v>239050</v>
      </c>
      <c r="AL26" s="168">
        <v>420100</v>
      </c>
      <c r="AM26" s="168">
        <v>51577.5</v>
      </c>
      <c r="AN26" s="169">
        <v>0.33</v>
      </c>
      <c r="AO26" s="168">
        <v>239050</v>
      </c>
      <c r="AQ26" s="168">
        <v>235300</v>
      </c>
      <c r="AR26" s="168">
        <v>413550</v>
      </c>
      <c r="AS26" s="168">
        <v>50765</v>
      </c>
      <c r="AT26" s="169">
        <v>0.33</v>
      </c>
      <c r="AU26" s="168">
        <v>235300</v>
      </c>
      <c r="AW26" s="168">
        <v>231350</v>
      </c>
      <c r="AX26" s="168">
        <v>406650</v>
      </c>
      <c r="AY26" s="168">
        <v>49919.5</v>
      </c>
      <c r="AZ26" s="169">
        <v>0.33</v>
      </c>
      <c r="BA26" s="168">
        <v>231350</v>
      </c>
      <c r="BC26" s="103">
        <v>225550</v>
      </c>
      <c r="BD26" s="103">
        <v>396450</v>
      </c>
      <c r="BE26" s="103">
        <v>48665</v>
      </c>
      <c r="BF26" s="106">
        <v>0.33</v>
      </c>
      <c r="BG26" s="103">
        <v>225550</v>
      </c>
      <c r="BH26" s="83"/>
      <c r="BI26" s="103">
        <v>220200</v>
      </c>
      <c r="BJ26" s="103">
        <v>387050</v>
      </c>
      <c r="BK26" s="103">
        <v>47513.5</v>
      </c>
      <c r="BL26" s="106">
        <v>0.33</v>
      </c>
      <c r="BM26" s="103">
        <v>220200</v>
      </c>
      <c r="BO26" s="103">
        <v>124050</v>
      </c>
      <c r="BP26" s="103">
        <v>145050</v>
      </c>
      <c r="BQ26" s="103">
        <v>21437.5</v>
      </c>
      <c r="BR26" s="106">
        <v>0.25</v>
      </c>
      <c r="BS26" s="103">
        <v>124050</v>
      </c>
      <c r="BU26" s="103">
        <v>124050</v>
      </c>
      <c r="BV26" s="103">
        <v>145050</v>
      </c>
      <c r="BW26" s="103">
        <v>21437.5</v>
      </c>
      <c r="BX26" s="106">
        <v>0.25</v>
      </c>
      <c r="BY26" s="103">
        <v>124050</v>
      </c>
      <c r="CE26" s="92"/>
      <c r="CF26" s="92"/>
      <c r="CG26" s="92"/>
      <c r="CH26" s="92"/>
      <c r="CK26"/>
      <c r="CL26"/>
      <c r="CM26" s="92"/>
      <c r="CN26" s="92"/>
      <c r="CO26" s="92"/>
      <c r="CP26" s="92"/>
      <c r="CQ26" s="92"/>
      <c r="CS26" s="92"/>
      <c r="CT26" s="92"/>
      <c r="CU26" s="92"/>
      <c r="CV26" s="92"/>
      <c r="CW26" s="92"/>
    </row>
    <row r="27" spans="1:101" s="79" customFormat="1" x14ac:dyDescent="0.2">
      <c r="A27" s="168">
        <v>426600</v>
      </c>
      <c r="B27" s="168">
        <v>633950</v>
      </c>
      <c r="C27" s="168">
        <v>94735</v>
      </c>
      <c r="D27" s="169">
        <v>0.35</v>
      </c>
      <c r="E27" s="168">
        <v>426600</v>
      </c>
      <c r="F27" s="292"/>
      <c r="G27" s="168">
        <v>219700</v>
      </c>
      <c r="H27" s="168">
        <v>323425</v>
      </c>
      <c r="I27" s="168">
        <v>47367.5</v>
      </c>
      <c r="J27" s="169">
        <v>0.35</v>
      </c>
      <c r="K27" s="168">
        <v>219750</v>
      </c>
      <c r="M27" s="168">
        <v>420000</v>
      </c>
      <c r="N27" s="168">
        <v>624150</v>
      </c>
      <c r="O27" s="168">
        <v>93257</v>
      </c>
      <c r="P27" s="169">
        <v>0.35</v>
      </c>
      <c r="Q27" s="168">
        <v>420000</v>
      </c>
      <c r="S27" s="168">
        <v>411550</v>
      </c>
      <c r="T27" s="168">
        <v>611550</v>
      </c>
      <c r="U27" s="168">
        <v>91379</v>
      </c>
      <c r="V27" s="169">
        <v>0.35</v>
      </c>
      <c r="W27" s="168">
        <v>411550</v>
      </c>
      <c r="Y27" s="168">
        <v>425350</v>
      </c>
      <c r="Z27" s="168">
        <v>479350</v>
      </c>
      <c r="AA27" s="168">
        <v>112728</v>
      </c>
      <c r="AB27" s="169">
        <v>0.35</v>
      </c>
      <c r="AC27" s="168">
        <v>425350</v>
      </c>
      <c r="AE27" s="168">
        <v>421900</v>
      </c>
      <c r="AF27" s="168">
        <v>475500</v>
      </c>
      <c r="AG27" s="168">
        <v>111818.5</v>
      </c>
      <c r="AH27" s="169">
        <v>0.35</v>
      </c>
      <c r="AI27" s="168">
        <v>421900</v>
      </c>
      <c r="AK27" s="168">
        <v>420100</v>
      </c>
      <c r="AL27" s="168">
        <v>473450</v>
      </c>
      <c r="AM27" s="168">
        <v>111324</v>
      </c>
      <c r="AN27" s="169">
        <v>0.35</v>
      </c>
      <c r="AO27" s="168">
        <v>420100</v>
      </c>
      <c r="AQ27" s="168">
        <v>413550</v>
      </c>
      <c r="AR27" s="168">
        <v>466050</v>
      </c>
      <c r="AS27" s="168">
        <v>109587.5</v>
      </c>
      <c r="AT27" s="169">
        <v>0.35</v>
      </c>
      <c r="AU27" s="168">
        <v>413550</v>
      </c>
      <c r="AW27" s="168">
        <v>406650</v>
      </c>
      <c r="AX27" s="168">
        <v>458300</v>
      </c>
      <c r="AY27" s="168">
        <v>107768.5</v>
      </c>
      <c r="AZ27" s="169">
        <v>0.35</v>
      </c>
      <c r="BA27" s="168">
        <v>406650</v>
      </c>
      <c r="BC27" s="103">
        <v>396450</v>
      </c>
      <c r="BD27" s="103" t="s">
        <v>1057</v>
      </c>
      <c r="BE27" s="103">
        <v>105062</v>
      </c>
      <c r="BF27" s="106">
        <v>0.35</v>
      </c>
      <c r="BG27" s="103">
        <v>396450</v>
      </c>
      <c r="BH27" s="88"/>
      <c r="BI27" s="103">
        <v>387050</v>
      </c>
      <c r="BJ27" s="103" t="s">
        <v>13</v>
      </c>
      <c r="BK27" s="103">
        <v>102574</v>
      </c>
      <c r="BL27" s="106">
        <v>0.35</v>
      </c>
      <c r="BM27" s="103">
        <v>387050</v>
      </c>
      <c r="BN27" s="111"/>
      <c r="BO27" s="103">
        <v>145050</v>
      </c>
      <c r="BP27" s="103">
        <v>217000</v>
      </c>
      <c r="BQ27" s="103">
        <v>26687.5</v>
      </c>
      <c r="BR27" s="106">
        <v>0.28000000000000003</v>
      </c>
      <c r="BS27" s="103">
        <v>145050</v>
      </c>
      <c r="BT27" s="111"/>
      <c r="BU27" s="103">
        <v>145050</v>
      </c>
      <c r="BV27" s="103">
        <v>217000</v>
      </c>
      <c r="BW27" s="103">
        <v>26687.5</v>
      </c>
      <c r="BX27" s="106">
        <v>0.28000000000000003</v>
      </c>
      <c r="BY27" s="103">
        <v>145050</v>
      </c>
      <c r="BZ27" s="111"/>
      <c r="CA27" s="111"/>
      <c r="CB27" s="111" t="s">
        <v>1058</v>
      </c>
      <c r="CC27" s="111" t="s">
        <v>1059</v>
      </c>
      <c r="CD27" s="111" t="s">
        <v>1060</v>
      </c>
      <c r="CE27" s="111"/>
      <c r="CF27" s="111"/>
      <c r="CG27" s="111"/>
      <c r="CH27" s="111" t="s">
        <v>1058</v>
      </c>
      <c r="CI27" s="111" t="s">
        <v>1059</v>
      </c>
      <c r="CJ27" s="111" t="s">
        <v>1060</v>
      </c>
      <c r="CM27" s="111"/>
      <c r="CN27" s="111" t="s">
        <v>1058</v>
      </c>
      <c r="CO27" s="111" t="s">
        <v>1059</v>
      </c>
      <c r="CP27" s="111" t="s">
        <v>1060</v>
      </c>
      <c r="CQ27" s="111"/>
      <c r="CS27" s="111"/>
      <c r="CT27" s="111" t="s">
        <v>1058</v>
      </c>
      <c r="CU27" s="111" t="s">
        <v>1059</v>
      </c>
      <c r="CV27" s="111" t="s">
        <v>1060</v>
      </c>
      <c r="CW27" s="111"/>
    </row>
    <row r="28" spans="1:101" x14ac:dyDescent="0.2">
      <c r="A28" s="168">
        <v>633950</v>
      </c>
      <c r="B28" s="168" t="s">
        <v>1057</v>
      </c>
      <c r="C28" s="168">
        <v>167307.5</v>
      </c>
      <c r="D28" s="169">
        <v>0.37</v>
      </c>
      <c r="E28" s="168">
        <v>633950</v>
      </c>
      <c r="F28" s="292"/>
      <c r="G28" s="168">
        <v>323425</v>
      </c>
      <c r="H28" s="168" t="s">
        <v>1057</v>
      </c>
      <c r="I28" s="168">
        <v>83653.75</v>
      </c>
      <c r="J28" s="169">
        <v>0.37</v>
      </c>
      <c r="K28" s="168">
        <v>323425</v>
      </c>
      <c r="M28" s="168">
        <v>624150</v>
      </c>
      <c r="N28" s="168" t="s">
        <v>1057</v>
      </c>
      <c r="O28" s="168">
        <v>164709.5</v>
      </c>
      <c r="P28" s="169">
        <v>0.37</v>
      </c>
      <c r="Q28" s="168">
        <v>624150</v>
      </c>
      <c r="S28" s="168">
        <v>611550</v>
      </c>
      <c r="T28" s="168" t="s">
        <v>1057</v>
      </c>
      <c r="U28" s="168">
        <v>161379</v>
      </c>
      <c r="V28" s="169">
        <v>0.37</v>
      </c>
      <c r="W28" s="168">
        <v>611550</v>
      </c>
      <c r="Y28" s="168">
        <v>479350</v>
      </c>
      <c r="Z28" s="168" t="s">
        <v>1057</v>
      </c>
      <c r="AA28" s="168">
        <v>131628</v>
      </c>
      <c r="AB28" s="169">
        <v>0.39600000000000002</v>
      </c>
      <c r="AC28" s="168">
        <v>479350</v>
      </c>
      <c r="AE28" s="168">
        <v>475500</v>
      </c>
      <c r="AF28" s="168" t="s">
        <v>1057</v>
      </c>
      <c r="AG28" s="168">
        <v>130578.5</v>
      </c>
      <c r="AH28" s="169">
        <v>0.39600000000000002</v>
      </c>
      <c r="AI28" s="168">
        <v>475500</v>
      </c>
      <c r="AK28" s="168">
        <v>473450</v>
      </c>
      <c r="AL28" s="168" t="s">
        <v>1057</v>
      </c>
      <c r="AM28" s="168">
        <v>129996.5</v>
      </c>
      <c r="AN28" s="169">
        <v>0.39600000000000002</v>
      </c>
      <c r="AO28" s="168">
        <v>473450</v>
      </c>
      <c r="AQ28" s="168">
        <v>466050</v>
      </c>
      <c r="AR28" s="168" t="s">
        <v>1057</v>
      </c>
      <c r="AS28" s="168">
        <v>127962.5</v>
      </c>
      <c r="AT28" s="169">
        <v>0.39600000000000002</v>
      </c>
      <c r="AU28" s="168">
        <v>466050</v>
      </c>
      <c r="AW28" s="168">
        <v>458300</v>
      </c>
      <c r="AX28" s="168" t="s">
        <v>1057</v>
      </c>
      <c r="AY28" s="168">
        <v>125846</v>
      </c>
      <c r="AZ28" s="169">
        <v>0.39600000000000002</v>
      </c>
      <c r="BA28" s="168">
        <v>458300</v>
      </c>
      <c r="BC28" s="103">
        <v>0</v>
      </c>
      <c r="BD28" s="103">
        <v>0</v>
      </c>
      <c r="BE28" s="103">
        <v>0</v>
      </c>
      <c r="BF28" s="106">
        <v>0</v>
      </c>
      <c r="BG28" s="103">
        <v>0</v>
      </c>
      <c r="BH28" s="83"/>
      <c r="BI28" s="103">
        <v>0</v>
      </c>
      <c r="BJ28" s="103">
        <v>0</v>
      </c>
      <c r="BK28" s="103">
        <v>0</v>
      </c>
      <c r="BL28" s="106">
        <v>0</v>
      </c>
      <c r="BM28" s="103">
        <v>0</v>
      </c>
      <c r="BO28" s="103">
        <v>217000</v>
      </c>
      <c r="BP28" s="103">
        <v>381400</v>
      </c>
      <c r="BQ28" s="103">
        <v>46833.5</v>
      </c>
      <c r="BR28" s="106">
        <v>0.33</v>
      </c>
      <c r="BS28" s="103">
        <v>217000</v>
      </c>
      <c r="BU28" s="103">
        <v>217000</v>
      </c>
      <c r="BV28" s="103">
        <v>381400</v>
      </c>
      <c r="BW28" s="103">
        <v>46833.5</v>
      </c>
      <c r="BX28" s="106">
        <v>0.33</v>
      </c>
      <c r="BY28" s="103">
        <v>217000</v>
      </c>
      <c r="CA28" s="92" t="s">
        <v>1061</v>
      </c>
      <c r="CB28" s="112">
        <v>854.17</v>
      </c>
      <c r="CE28" s="92"/>
      <c r="CF28" s="92"/>
      <c r="CG28" s="92" t="s">
        <v>1061</v>
      </c>
      <c r="CH28" s="112">
        <v>854.17</v>
      </c>
      <c r="CK28"/>
      <c r="CL28"/>
      <c r="CM28" s="92" t="s">
        <v>1061</v>
      </c>
      <c r="CN28" s="112">
        <v>854.17</v>
      </c>
      <c r="CO28" s="92"/>
      <c r="CP28" s="92"/>
      <c r="CQ28" s="92"/>
      <c r="CS28" s="92" t="s">
        <v>1061</v>
      </c>
      <c r="CT28" s="112">
        <v>854.17</v>
      </c>
      <c r="CU28" s="92"/>
      <c r="CV28" s="92"/>
      <c r="CW28" s="92"/>
    </row>
    <row r="29" spans="1:101"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H29" s="83"/>
      <c r="BI29" s="103">
        <v>0</v>
      </c>
      <c r="BJ29" s="103">
        <v>0</v>
      </c>
      <c r="BK29" s="103">
        <v>0</v>
      </c>
      <c r="BL29" s="106">
        <v>0</v>
      </c>
      <c r="BM29" s="103">
        <v>0</v>
      </c>
      <c r="BO29" s="103">
        <v>381400</v>
      </c>
      <c r="BP29" s="103" t="s">
        <v>1057</v>
      </c>
      <c r="BQ29" s="103">
        <v>101085.5</v>
      </c>
      <c r="BR29" s="106">
        <v>0.35</v>
      </c>
      <c r="BS29" s="103">
        <v>381400</v>
      </c>
      <c r="BU29" s="103">
        <v>381400</v>
      </c>
      <c r="BV29" s="103" t="s">
        <v>1057</v>
      </c>
      <c r="BW29" s="103">
        <v>101085.5</v>
      </c>
      <c r="BX29" s="106">
        <v>0.35</v>
      </c>
      <c r="BY29" s="103">
        <v>381400</v>
      </c>
      <c r="CA29" s="92" t="s">
        <v>1062</v>
      </c>
      <c r="CB29" s="92">
        <f>CB28*CC29</f>
        <v>427.08499999999998</v>
      </c>
      <c r="CC29" s="92">
        <v>0.5</v>
      </c>
      <c r="CE29" s="92"/>
      <c r="CF29" s="92"/>
      <c r="CG29" s="92" t="s">
        <v>1062</v>
      </c>
      <c r="CH29" s="92">
        <f>CH28*CI29</f>
        <v>427.08499999999998</v>
      </c>
      <c r="CI29" s="92">
        <v>0.5</v>
      </c>
      <c r="CK29"/>
      <c r="CL29"/>
      <c r="CM29" s="92" t="s">
        <v>1062</v>
      </c>
      <c r="CN29" s="92">
        <f>CN28*CO29</f>
        <v>427.08499999999998</v>
      </c>
      <c r="CO29" s="92">
        <v>0.5</v>
      </c>
      <c r="CP29" s="92"/>
      <c r="CQ29" s="92"/>
      <c r="CS29" s="92" t="s">
        <v>1062</v>
      </c>
      <c r="CT29" s="92">
        <f>CT28*CU29</f>
        <v>427.08499999999998</v>
      </c>
      <c r="CU29" s="92">
        <v>0.5</v>
      </c>
      <c r="CV29" s="92"/>
      <c r="CW29" s="92"/>
    </row>
    <row r="30" spans="1:101" x14ac:dyDescent="0.2">
      <c r="A30" s="92"/>
      <c r="B30" s="92"/>
      <c r="C30" s="92"/>
      <c r="D30" s="92"/>
      <c r="E30" s="92"/>
      <c r="F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K30" s="92"/>
      <c r="AL30" s="92"/>
      <c r="AM30" s="92"/>
      <c r="AN30" s="92"/>
      <c r="AO30" s="92"/>
      <c r="AQ30" s="92"/>
      <c r="AR30" s="92"/>
      <c r="AS30" s="92"/>
      <c r="AT30" s="92"/>
      <c r="AU30" s="92"/>
      <c r="AW30" s="92"/>
      <c r="AX30" s="92"/>
      <c r="AY30" s="92"/>
      <c r="AZ30" s="92"/>
      <c r="BA30" s="92"/>
      <c r="BH30" s="83"/>
      <c r="CC30" s="113">
        <v>54</v>
      </c>
      <c r="CD30" s="92">
        <f>CB29*CC30</f>
        <v>23062.59</v>
      </c>
      <c r="CE30" s="92"/>
      <c r="CF30" s="92"/>
      <c r="CG30" s="92"/>
      <c r="CH30" s="92"/>
      <c r="CI30" s="113">
        <v>54</v>
      </c>
      <c r="CJ30" s="92">
        <f>CH29*CI30</f>
        <v>23062.59</v>
      </c>
      <c r="CK30"/>
      <c r="CL30"/>
      <c r="CM30" s="92"/>
      <c r="CN30" s="92"/>
      <c r="CO30" s="113">
        <v>52</v>
      </c>
      <c r="CP30" s="92">
        <f>CN29*CO30</f>
        <v>22208.42</v>
      </c>
      <c r="CQ30" s="92"/>
      <c r="CS30" s="92"/>
      <c r="CT30" s="92"/>
      <c r="CU30" s="113">
        <v>52</v>
      </c>
      <c r="CV30" s="92">
        <f>CT29*CU30</f>
        <v>22208.42</v>
      </c>
      <c r="CW30" s="92"/>
    </row>
    <row r="31" spans="1:101" ht="17.25" x14ac:dyDescent="0.25">
      <c r="A31" s="736" t="s">
        <v>1910</v>
      </c>
      <c r="B31" s="736"/>
      <c r="C31" s="736"/>
      <c r="D31" s="736"/>
      <c r="E31" s="736"/>
      <c r="F31" s="289"/>
      <c r="G31" s="736" t="s">
        <v>1913</v>
      </c>
      <c r="H31" s="736"/>
      <c r="I31" s="736"/>
      <c r="J31" s="736"/>
      <c r="K31" s="736"/>
      <c r="M31" s="92"/>
      <c r="N31" s="92"/>
      <c r="O31" s="92"/>
      <c r="P31" s="92"/>
      <c r="Q31" s="92"/>
      <c r="S31" s="92"/>
      <c r="T31" s="92"/>
      <c r="U31" s="92"/>
      <c r="V31" s="92"/>
      <c r="W31" s="92"/>
      <c r="Y31" s="92"/>
      <c r="Z31" s="92"/>
      <c r="AA31" s="92"/>
      <c r="AB31" s="92"/>
      <c r="AC31" s="92"/>
      <c r="AE31" s="92"/>
      <c r="AF31" s="92"/>
      <c r="AG31" s="92"/>
      <c r="AH31" s="92"/>
      <c r="AI31" s="92"/>
      <c r="AK31" s="92"/>
      <c r="AL31" s="92"/>
      <c r="AM31" s="92"/>
      <c r="AN31" s="92"/>
      <c r="AO31" s="92"/>
      <c r="AQ31" s="92"/>
      <c r="AR31" s="92"/>
      <c r="AS31" s="92"/>
      <c r="AT31" s="92"/>
      <c r="AU31" s="92"/>
      <c r="AW31" s="92"/>
      <c r="AX31" s="92"/>
      <c r="AY31" s="92"/>
      <c r="AZ31" s="92"/>
      <c r="BA31" s="92"/>
      <c r="BH31" s="83"/>
      <c r="CC31" s="113"/>
      <c r="CE31" s="92"/>
      <c r="CF31" s="92"/>
      <c r="CG31" s="92"/>
      <c r="CH31" s="92"/>
      <c r="CI31" s="113"/>
      <c r="CK31"/>
      <c r="CL31"/>
      <c r="CM31" s="92"/>
      <c r="CN31" s="92"/>
      <c r="CO31" s="113"/>
      <c r="CP31" s="92"/>
      <c r="CQ31" s="92"/>
      <c r="CS31" s="92"/>
      <c r="CT31" s="92"/>
      <c r="CU31" s="113"/>
      <c r="CV31" s="92"/>
      <c r="CW31" s="92"/>
    </row>
    <row r="32" spans="1:101" x14ac:dyDescent="0.2">
      <c r="A32" s="92"/>
      <c r="B32" s="92"/>
      <c r="C32" s="92"/>
      <c r="D32" s="92"/>
      <c r="E32" s="92"/>
      <c r="F32" s="92"/>
      <c r="G32" s="92"/>
      <c r="H32" s="92"/>
      <c r="I32" s="92"/>
      <c r="J32" s="92"/>
      <c r="K32" s="92"/>
      <c r="M32" s="92"/>
      <c r="N32" s="92"/>
      <c r="O32" s="92"/>
      <c r="P32" s="92"/>
      <c r="Q32" s="92"/>
      <c r="S32" s="92"/>
      <c r="T32" s="92"/>
      <c r="U32" s="92"/>
      <c r="V32" s="92"/>
      <c r="W32" s="92"/>
      <c r="Y32" s="92"/>
      <c r="Z32" s="92"/>
      <c r="AA32" s="92"/>
      <c r="AB32" s="92"/>
      <c r="AC32" s="92"/>
      <c r="AE32" s="92"/>
      <c r="AF32" s="92"/>
      <c r="AG32" s="92"/>
      <c r="AH32" s="92"/>
      <c r="AI32" s="92"/>
      <c r="AK32" s="92"/>
      <c r="AL32" s="92"/>
      <c r="AM32" s="92"/>
      <c r="AN32" s="92"/>
      <c r="AO32" s="92"/>
      <c r="AQ32" s="92"/>
      <c r="AR32" s="92"/>
      <c r="AS32" s="92"/>
      <c r="AT32" s="92"/>
      <c r="AU32" s="92"/>
      <c r="AW32" s="92"/>
      <c r="AX32" s="92"/>
      <c r="AY32" s="92"/>
      <c r="AZ32" s="92"/>
      <c r="BA32" s="92"/>
      <c r="BH32" s="83"/>
      <c r="CC32" s="113"/>
      <c r="CE32" s="92"/>
      <c r="CF32" s="92"/>
      <c r="CG32" s="92"/>
      <c r="CH32" s="92"/>
      <c r="CI32" s="113"/>
      <c r="CK32"/>
      <c r="CL32"/>
      <c r="CM32" s="92"/>
      <c r="CN32" s="92"/>
      <c r="CO32" s="113"/>
      <c r="CP32" s="92"/>
      <c r="CQ32" s="92"/>
      <c r="CS32" s="92"/>
      <c r="CT32" s="92"/>
      <c r="CU32" s="113"/>
      <c r="CV32" s="92"/>
      <c r="CW32" s="92"/>
    </row>
    <row r="33" spans="1:101" x14ac:dyDescent="0.2">
      <c r="A33" s="739" t="s">
        <v>1046</v>
      </c>
      <c r="B33" s="740"/>
      <c r="C33" s="109"/>
      <c r="D33" s="110"/>
      <c r="E33" s="92"/>
      <c r="F33" s="92"/>
      <c r="G33" s="739" t="s">
        <v>1046</v>
      </c>
      <c r="H33" s="740"/>
      <c r="I33" s="109"/>
      <c r="J33" s="110"/>
      <c r="K33" s="92"/>
      <c r="M33" s="92"/>
      <c r="N33" s="92"/>
      <c r="O33" s="92"/>
      <c r="P33" s="92"/>
      <c r="Q33" s="92"/>
      <c r="S33" s="92"/>
      <c r="T33" s="92"/>
      <c r="U33" s="92"/>
      <c r="V33" s="92"/>
      <c r="W33" s="92"/>
      <c r="Y33" s="92"/>
      <c r="Z33" s="92"/>
      <c r="AA33" s="92"/>
      <c r="AB33" s="92"/>
      <c r="AC33" s="92"/>
      <c r="AE33" s="92"/>
      <c r="AF33" s="92"/>
      <c r="AG33" s="92"/>
      <c r="AH33" s="92"/>
      <c r="AI33" s="92"/>
      <c r="AK33" s="92"/>
      <c r="AL33" s="92"/>
      <c r="AM33" s="92"/>
      <c r="AN33" s="92"/>
      <c r="AO33" s="92"/>
      <c r="AQ33" s="92"/>
      <c r="AR33" s="92"/>
      <c r="AS33" s="92"/>
      <c r="AT33" s="92"/>
      <c r="AU33" s="92"/>
      <c r="AW33" s="92"/>
      <c r="AX33" s="92"/>
      <c r="AY33" s="92"/>
      <c r="AZ33" s="92"/>
      <c r="BA33" s="92"/>
      <c r="BH33" s="83"/>
      <c r="CC33" s="113"/>
      <c r="CE33" s="92"/>
      <c r="CF33" s="92"/>
      <c r="CG33" s="92"/>
      <c r="CH33" s="92"/>
      <c r="CI33" s="113"/>
      <c r="CK33"/>
      <c r="CL33"/>
      <c r="CM33" s="92"/>
      <c r="CN33" s="92"/>
      <c r="CO33" s="113"/>
      <c r="CP33" s="92"/>
      <c r="CQ33" s="92"/>
      <c r="CS33" s="92"/>
      <c r="CT33" s="92"/>
      <c r="CU33" s="113"/>
      <c r="CV33" s="92"/>
      <c r="CW33" s="92"/>
    </row>
    <row r="34" spans="1:101"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92"/>
      <c r="N34" s="92"/>
      <c r="O34" s="92"/>
      <c r="P34" s="92"/>
      <c r="Q34" s="92"/>
      <c r="S34" s="92"/>
      <c r="T34" s="92"/>
      <c r="U34" s="92"/>
      <c r="V34" s="92"/>
      <c r="W34" s="92"/>
      <c r="Y34" s="92"/>
      <c r="Z34" s="92"/>
      <c r="AA34" s="92"/>
      <c r="AB34" s="92"/>
      <c r="AC34" s="92"/>
      <c r="AE34" s="92"/>
      <c r="AF34" s="92"/>
      <c r="AG34" s="92"/>
      <c r="AH34" s="92"/>
      <c r="AI34" s="92"/>
      <c r="AK34" s="92"/>
      <c r="AL34" s="92"/>
      <c r="AM34" s="92"/>
      <c r="AN34" s="92"/>
      <c r="AO34" s="92"/>
      <c r="AQ34" s="92"/>
      <c r="AR34" s="92"/>
      <c r="AS34" s="92"/>
      <c r="AT34" s="92"/>
      <c r="AU34" s="92"/>
      <c r="AW34" s="92"/>
      <c r="AX34" s="92"/>
      <c r="AY34" s="92"/>
      <c r="AZ34" s="92"/>
      <c r="BA34" s="92"/>
      <c r="BH34" s="83"/>
      <c r="CC34" s="113"/>
      <c r="CE34" s="92"/>
      <c r="CF34" s="92"/>
      <c r="CG34" s="92"/>
      <c r="CH34" s="92"/>
      <c r="CI34" s="113"/>
      <c r="CK34"/>
      <c r="CL34"/>
      <c r="CM34" s="92"/>
      <c r="CN34" s="92"/>
      <c r="CO34" s="113"/>
      <c r="CP34" s="92"/>
      <c r="CQ34" s="92"/>
      <c r="CS34" s="92"/>
      <c r="CT34" s="92"/>
      <c r="CU34" s="113"/>
      <c r="CV34" s="92"/>
      <c r="CW34" s="92"/>
    </row>
    <row r="35" spans="1:101" x14ac:dyDescent="0.2">
      <c r="A35" s="168">
        <v>0</v>
      </c>
      <c r="B35" s="168">
        <v>10050</v>
      </c>
      <c r="C35" s="168">
        <v>0</v>
      </c>
      <c r="D35" s="168">
        <v>0</v>
      </c>
      <c r="E35" s="168">
        <v>0</v>
      </c>
      <c r="F35" s="292"/>
      <c r="G35" s="168">
        <v>0</v>
      </c>
      <c r="H35" s="168">
        <v>9325</v>
      </c>
      <c r="I35" s="168">
        <v>0</v>
      </c>
      <c r="J35" s="168">
        <v>0</v>
      </c>
      <c r="K35" s="168">
        <v>0</v>
      </c>
      <c r="M35" s="92"/>
      <c r="N35" s="92"/>
      <c r="O35" s="92"/>
      <c r="P35" s="92"/>
      <c r="Q35" s="92"/>
      <c r="S35" s="92"/>
      <c r="T35" s="92"/>
      <c r="U35" s="92"/>
      <c r="V35" s="92"/>
      <c r="W35" s="92"/>
      <c r="Y35" s="92"/>
      <c r="Z35" s="92"/>
      <c r="AA35" s="92"/>
      <c r="AB35" s="92"/>
      <c r="AC35" s="92"/>
      <c r="AE35" s="92"/>
      <c r="AF35" s="92"/>
      <c r="AG35" s="92"/>
      <c r="AH35" s="92"/>
      <c r="AI35" s="92"/>
      <c r="AK35" s="92"/>
      <c r="AL35" s="92"/>
      <c r="AM35" s="92"/>
      <c r="AN35" s="92"/>
      <c r="AO35" s="92"/>
      <c r="AQ35" s="92"/>
      <c r="AR35" s="92"/>
      <c r="AS35" s="92"/>
      <c r="AT35" s="92"/>
      <c r="AU35" s="92"/>
      <c r="AW35" s="92"/>
      <c r="AX35" s="92"/>
      <c r="AY35" s="92"/>
      <c r="AZ35" s="92"/>
      <c r="BA35" s="92"/>
      <c r="BH35" s="83"/>
      <c r="CC35" s="113"/>
      <c r="CE35" s="92"/>
      <c r="CF35" s="92"/>
      <c r="CG35" s="92"/>
      <c r="CH35" s="92"/>
      <c r="CI35" s="113"/>
      <c r="CK35"/>
      <c r="CL35"/>
      <c r="CM35" s="92"/>
      <c r="CN35" s="92"/>
      <c r="CO35" s="113"/>
      <c r="CP35" s="92"/>
      <c r="CQ35" s="92"/>
      <c r="CS35" s="92"/>
      <c r="CT35" s="92"/>
      <c r="CU35" s="113"/>
      <c r="CV35" s="92"/>
      <c r="CW35" s="92"/>
    </row>
    <row r="36" spans="1:101" x14ac:dyDescent="0.2">
      <c r="A36" s="168">
        <v>10050</v>
      </c>
      <c r="B36" s="168">
        <v>24150</v>
      </c>
      <c r="C36" s="168">
        <v>0</v>
      </c>
      <c r="D36" s="169">
        <v>0.1</v>
      </c>
      <c r="E36" s="168">
        <v>10050</v>
      </c>
      <c r="F36" s="292"/>
      <c r="G36" s="168">
        <v>9325</v>
      </c>
      <c r="H36" s="168">
        <v>16375</v>
      </c>
      <c r="I36" s="168">
        <v>0</v>
      </c>
      <c r="J36" s="169">
        <v>0.1</v>
      </c>
      <c r="K36" s="168">
        <v>9325</v>
      </c>
      <c r="M36" s="92"/>
      <c r="N36" s="92"/>
      <c r="O36" s="92"/>
      <c r="P36" s="92"/>
      <c r="Q36" s="92"/>
      <c r="S36" s="92"/>
      <c r="T36" s="92"/>
      <c r="U36" s="92"/>
      <c r="V36" s="92"/>
      <c r="W36" s="92"/>
      <c r="Y36" s="92"/>
      <c r="Z36" s="92"/>
      <c r="AA36" s="92"/>
      <c r="AB36" s="92"/>
      <c r="AC36" s="92"/>
      <c r="AE36" s="92"/>
      <c r="AF36" s="92"/>
      <c r="AG36" s="92"/>
      <c r="AH36" s="92"/>
      <c r="AI36" s="92"/>
      <c r="AK36" s="92"/>
      <c r="AL36" s="92"/>
      <c r="AM36" s="92"/>
      <c r="AN36" s="92"/>
      <c r="AO36" s="92"/>
      <c r="AQ36" s="92"/>
      <c r="AR36" s="92"/>
      <c r="AS36" s="92"/>
      <c r="AT36" s="92"/>
      <c r="AU36" s="92"/>
      <c r="AW36" s="92"/>
      <c r="AX36" s="92"/>
      <c r="AY36" s="92"/>
      <c r="AZ36" s="92"/>
      <c r="BA36" s="92"/>
      <c r="BH36" s="83"/>
      <c r="CC36" s="113"/>
      <c r="CE36" s="92"/>
      <c r="CF36" s="92"/>
      <c r="CG36" s="92"/>
      <c r="CH36" s="92"/>
      <c r="CI36" s="113"/>
      <c r="CK36"/>
      <c r="CL36"/>
      <c r="CM36" s="92"/>
      <c r="CN36" s="92"/>
      <c r="CO36" s="113"/>
      <c r="CP36" s="92"/>
      <c r="CQ36" s="92"/>
      <c r="CS36" s="92"/>
      <c r="CT36" s="92"/>
      <c r="CU36" s="113"/>
      <c r="CV36" s="92"/>
      <c r="CW36" s="92"/>
    </row>
    <row r="37" spans="1:101" x14ac:dyDescent="0.2">
      <c r="A37" s="168">
        <v>24150</v>
      </c>
      <c r="B37" s="168">
        <v>63750</v>
      </c>
      <c r="C37" s="168">
        <v>1410</v>
      </c>
      <c r="D37" s="169">
        <v>0.12</v>
      </c>
      <c r="E37" s="168">
        <v>24150</v>
      </c>
      <c r="F37" s="292"/>
      <c r="G37" s="168">
        <v>16375</v>
      </c>
      <c r="H37" s="168">
        <v>36175</v>
      </c>
      <c r="I37" s="168">
        <v>705</v>
      </c>
      <c r="J37" s="169">
        <v>0.12</v>
      </c>
      <c r="K37" s="168">
        <v>16375</v>
      </c>
      <c r="M37" s="92"/>
      <c r="N37" s="92"/>
      <c r="O37" s="92"/>
      <c r="P37" s="92"/>
      <c r="Q37" s="92"/>
      <c r="S37" s="92"/>
      <c r="T37" s="92"/>
      <c r="U37" s="92"/>
      <c r="V37" s="92"/>
      <c r="W37" s="92"/>
      <c r="Y37" s="92"/>
      <c r="Z37" s="92"/>
      <c r="AA37" s="92"/>
      <c r="AB37" s="92"/>
      <c r="AC37" s="92"/>
      <c r="AE37" s="92"/>
      <c r="AF37" s="92"/>
      <c r="AG37" s="92"/>
      <c r="AH37" s="92"/>
      <c r="AI37" s="92"/>
      <c r="AK37" s="92"/>
      <c r="AL37" s="92"/>
      <c r="AM37" s="92"/>
      <c r="AN37" s="92"/>
      <c r="AO37" s="92"/>
      <c r="AQ37" s="92"/>
      <c r="AR37" s="92"/>
      <c r="AS37" s="92"/>
      <c r="AT37" s="92"/>
      <c r="AU37" s="92"/>
      <c r="AW37" s="92"/>
      <c r="AX37" s="92"/>
      <c r="AY37" s="92"/>
      <c r="AZ37" s="92"/>
      <c r="BA37" s="92"/>
      <c r="BH37" s="83"/>
      <c r="CC37" s="113"/>
      <c r="CE37" s="92"/>
      <c r="CF37" s="92"/>
      <c r="CG37" s="92"/>
      <c r="CH37" s="92"/>
      <c r="CI37" s="113"/>
      <c r="CK37"/>
      <c r="CL37"/>
      <c r="CM37" s="92"/>
      <c r="CN37" s="92"/>
      <c r="CO37" s="113"/>
      <c r="CP37" s="92"/>
      <c r="CQ37" s="92"/>
      <c r="CS37" s="92"/>
      <c r="CT37" s="92"/>
      <c r="CU37" s="113"/>
      <c r="CV37" s="92"/>
      <c r="CW37" s="92"/>
    </row>
    <row r="38" spans="1:101" x14ac:dyDescent="0.2">
      <c r="A38" s="168">
        <v>63750</v>
      </c>
      <c r="B38" s="168">
        <v>95550</v>
      </c>
      <c r="C38" s="168">
        <v>6162</v>
      </c>
      <c r="D38" s="169">
        <v>0.22</v>
      </c>
      <c r="E38" s="168">
        <v>63750</v>
      </c>
      <c r="F38" s="292"/>
      <c r="G38" s="168">
        <v>36175</v>
      </c>
      <c r="H38" s="168">
        <v>52075</v>
      </c>
      <c r="I38" s="168">
        <v>3081</v>
      </c>
      <c r="J38" s="169">
        <v>0.22</v>
      </c>
      <c r="K38" s="168">
        <v>36175</v>
      </c>
      <c r="M38" s="92"/>
      <c r="N38" s="92"/>
      <c r="O38" s="92"/>
      <c r="P38" s="92"/>
      <c r="Q38" s="92"/>
      <c r="S38" s="92"/>
      <c r="T38" s="92"/>
      <c r="U38" s="92"/>
      <c r="V38" s="92"/>
      <c r="W38" s="92"/>
      <c r="Y38" s="92"/>
      <c r="Z38" s="92"/>
      <c r="AA38" s="92"/>
      <c r="AB38" s="92"/>
      <c r="AC38" s="92"/>
      <c r="AE38" s="92"/>
      <c r="AF38" s="92"/>
      <c r="AG38" s="92"/>
      <c r="AH38" s="92"/>
      <c r="AI38" s="92"/>
      <c r="AK38" s="92"/>
      <c r="AL38" s="92"/>
      <c r="AM38" s="92"/>
      <c r="AN38" s="92"/>
      <c r="AO38" s="92"/>
      <c r="AQ38" s="92"/>
      <c r="AR38" s="92"/>
      <c r="AS38" s="92"/>
      <c r="AT38" s="92"/>
      <c r="AU38" s="92"/>
      <c r="AW38" s="92"/>
      <c r="AX38" s="92"/>
      <c r="AY38" s="92"/>
      <c r="AZ38" s="92"/>
      <c r="BA38" s="92"/>
      <c r="BH38" s="83"/>
      <c r="CC38" s="113"/>
      <c r="CE38" s="92"/>
      <c r="CF38" s="92"/>
      <c r="CG38" s="92"/>
      <c r="CH38" s="92"/>
      <c r="CI38" s="113"/>
      <c r="CK38"/>
      <c r="CL38"/>
      <c r="CM38" s="92"/>
      <c r="CN38" s="92"/>
      <c r="CO38" s="113"/>
      <c r="CP38" s="92"/>
      <c r="CQ38" s="92"/>
      <c r="CS38" s="92"/>
      <c r="CT38" s="92"/>
      <c r="CU38" s="113"/>
      <c r="CV38" s="92"/>
      <c r="CW38" s="92"/>
    </row>
    <row r="39" spans="1:101" x14ac:dyDescent="0.2">
      <c r="A39" s="168">
        <v>95550</v>
      </c>
      <c r="B39" s="168">
        <v>173350</v>
      </c>
      <c r="C39" s="168">
        <v>13158</v>
      </c>
      <c r="D39" s="169">
        <v>0.24</v>
      </c>
      <c r="E39" s="168">
        <v>95550</v>
      </c>
      <c r="F39" s="292"/>
      <c r="G39" s="168">
        <v>52075</v>
      </c>
      <c r="H39" s="168">
        <v>90975</v>
      </c>
      <c r="I39" s="168">
        <v>6579</v>
      </c>
      <c r="J39" s="169">
        <v>0.24</v>
      </c>
      <c r="K39" s="168">
        <v>52075</v>
      </c>
      <c r="M39" s="92"/>
      <c r="N39" s="92"/>
      <c r="O39" s="92"/>
      <c r="P39" s="92"/>
      <c r="Q39" s="92"/>
      <c r="S39" s="92"/>
      <c r="T39" s="92"/>
      <c r="U39" s="92"/>
      <c r="V39" s="92"/>
      <c r="W39" s="92"/>
      <c r="Y39" s="92"/>
      <c r="Z39" s="92"/>
      <c r="AA39" s="92"/>
      <c r="AB39" s="92"/>
      <c r="AC39" s="92"/>
      <c r="AE39" s="92"/>
      <c r="AF39" s="92"/>
      <c r="AG39" s="92"/>
      <c r="AH39" s="92"/>
      <c r="AI39" s="92"/>
      <c r="AK39" s="92"/>
      <c r="AL39" s="92"/>
      <c r="AM39" s="92"/>
      <c r="AN39" s="92"/>
      <c r="AO39" s="92"/>
      <c r="AQ39" s="92"/>
      <c r="AR39" s="92"/>
      <c r="AS39" s="92"/>
      <c r="AT39" s="92"/>
      <c r="AU39" s="92"/>
      <c r="AW39" s="92"/>
      <c r="AX39" s="92"/>
      <c r="AY39" s="92"/>
      <c r="AZ39" s="92"/>
      <c r="BA39" s="92"/>
      <c r="BH39" s="83"/>
      <c r="CC39" s="113"/>
      <c r="CE39" s="92"/>
      <c r="CF39" s="92"/>
      <c r="CG39" s="92"/>
      <c r="CH39" s="92"/>
      <c r="CI39" s="113"/>
      <c r="CK39"/>
      <c r="CL39"/>
      <c r="CM39" s="92"/>
      <c r="CN39" s="92"/>
      <c r="CO39" s="113"/>
      <c r="CP39" s="92"/>
      <c r="CQ39" s="92"/>
      <c r="CS39" s="92"/>
      <c r="CT39" s="92"/>
      <c r="CU39" s="113"/>
      <c r="CV39" s="92"/>
      <c r="CW39" s="92"/>
    </row>
    <row r="40" spans="1:101" x14ac:dyDescent="0.2">
      <c r="A40" s="168">
        <v>173350</v>
      </c>
      <c r="B40" s="168">
        <v>217400</v>
      </c>
      <c r="C40" s="168">
        <v>31830</v>
      </c>
      <c r="D40" s="169">
        <v>0.32</v>
      </c>
      <c r="E40" s="168">
        <v>173350</v>
      </c>
      <c r="F40" s="292"/>
      <c r="G40" s="168">
        <v>90975</v>
      </c>
      <c r="H40" s="168">
        <v>113000</v>
      </c>
      <c r="I40" s="168">
        <v>15915</v>
      </c>
      <c r="J40" s="169">
        <v>0.32</v>
      </c>
      <c r="K40" s="168">
        <v>90975</v>
      </c>
      <c r="M40" s="92"/>
      <c r="N40" s="92"/>
      <c r="O40" s="92"/>
      <c r="P40" s="92"/>
      <c r="Q40" s="92"/>
      <c r="S40" s="92"/>
      <c r="T40" s="92"/>
      <c r="U40" s="92"/>
      <c r="V40" s="92"/>
      <c r="W40" s="92"/>
      <c r="Y40" s="92"/>
      <c r="Z40" s="92"/>
      <c r="AA40" s="92"/>
      <c r="AB40" s="92"/>
      <c r="AC40" s="92"/>
      <c r="AE40" s="92"/>
      <c r="AF40" s="92"/>
      <c r="AG40" s="92"/>
      <c r="AH40" s="92"/>
      <c r="AI40" s="92"/>
      <c r="AK40" s="92"/>
      <c r="AL40" s="92"/>
      <c r="AM40" s="92"/>
      <c r="AN40" s="92"/>
      <c r="AO40" s="92"/>
      <c r="AQ40" s="92"/>
      <c r="AR40" s="92"/>
      <c r="AS40" s="92"/>
      <c r="AT40" s="92"/>
      <c r="AU40" s="92"/>
      <c r="AW40" s="92"/>
      <c r="AX40" s="92"/>
      <c r="AY40" s="92"/>
      <c r="AZ40" s="92"/>
      <c r="BA40" s="92"/>
      <c r="BH40" s="83"/>
      <c r="CC40" s="113"/>
      <c r="CE40" s="92"/>
      <c r="CF40" s="92"/>
      <c r="CG40" s="92"/>
      <c r="CH40" s="92"/>
      <c r="CI40" s="113"/>
      <c r="CK40"/>
      <c r="CL40"/>
      <c r="CM40" s="92"/>
      <c r="CN40" s="92"/>
      <c r="CO40" s="113"/>
      <c r="CP40" s="92"/>
      <c r="CQ40" s="92"/>
      <c r="CS40" s="92"/>
      <c r="CT40" s="92"/>
      <c r="CU40" s="113"/>
      <c r="CV40" s="92"/>
      <c r="CW40" s="92"/>
    </row>
    <row r="41" spans="1:101" x14ac:dyDescent="0.2">
      <c r="A41" s="168">
        <v>217400</v>
      </c>
      <c r="B41" s="168">
        <v>528450</v>
      </c>
      <c r="C41" s="168">
        <v>45926</v>
      </c>
      <c r="D41" s="169">
        <v>0.35</v>
      </c>
      <c r="E41" s="168">
        <v>217400</v>
      </c>
      <c r="F41" s="292"/>
      <c r="G41" s="168">
        <v>113000</v>
      </c>
      <c r="H41" s="168">
        <v>268525</v>
      </c>
      <c r="I41" s="168">
        <v>22963</v>
      </c>
      <c r="J41" s="169">
        <v>0.35</v>
      </c>
      <c r="K41" s="168">
        <v>113000</v>
      </c>
      <c r="L41" s="79"/>
      <c r="M41" s="92"/>
      <c r="N41" s="92"/>
      <c r="O41" s="92"/>
      <c r="P41" s="92"/>
      <c r="Q41" s="92"/>
      <c r="S41" s="92"/>
      <c r="T41" s="92"/>
      <c r="U41" s="92"/>
      <c r="V41" s="92"/>
      <c r="W41" s="92"/>
      <c r="Y41" s="92"/>
      <c r="Z41" s="92"/>
      <c r="AA41" s="92"/>
      <c r="AB41" s="92"/>
      <c r="AC41" s="92"/>
      <c r="AE41" s="92"/>
      <c r="AF41" s="92"/>
      <c r="AG41" s="92"/>
      <c r="AH41" s="92"/>
      <c r="AI41" s="92"/>
      <c r="AK41" s="92"/>
      <c r="AL41" s="92"/>
      <c r="AM41" s="92"/>
      <c r="AN41" s="92"/>
      <c r="AO41" s="92"/>
      <c r="AQ41" s="92"/>
      <c r="AR41" s="92"/>
      <c r="AS41" s="92"/>
      <c r="AT41" s="92"/>
      <c r="AU41" s="92"/>
      <c r="AW41" s="92"/>
      <c r="AX41" s="92"/>
      <c r="AY41" s="92"/>
      <c r="AZ41" s="92"/>
      <c r="BA41" s="92"/>
      <c r="BH41" s="83"/>
      <c r="CC41" s="113"/>
      <c r="CE41" s="92"/>
      <c r="CF41" s="92"/>
      <c r="CG41" s="92"/>
      <c r="CH41" s="92"/>
      <c r="CI41" s="113"/>
      <c r="CK41"/>
      <c r="CL41"/>
      <c r="CM41" s="92"/>
      <c r="CN41" s="92"/>
      <c r="CO41" s="113"/>
      <c r="CP41" s="92"/>
      <c r="CQ41" s="92"/>
      <c r="CS41" s="92"/>
      <c r="CT41" s="92"/>
      <c r="CU41" s="113"/>
      <c r="CV41" s="92"/>
      <c r="CW41" s="92"/>
    </row>
    <row r="42" spans="1:101" x14ac:dyDescent="0.2">
      <c r="A42" s="168">
        <v>528450</v>
      </c>
      <c r="B42" s="168" t="s">
        <v>1057</v>
      </c>
      <c r="C42" s="168">
        <v>154793.5</v>
      </c>
      <c r="D42" s="169">
        <v>0.37</v>
      </c>
      <c r="E42" s="168">
        <v>528450</v>
      </c>
      <c r="F42" s="292"/>
      <c r="G42" s="168">
        <v>268525</v>
      </c>
      <c r="H42" s="168" t="s">
        <v>1057</v>
      </c>
      <c r="I42" s="168">
        <v>77396.75</v>
      </c>
      <c r="J42" s="169">
        <v>0.37</v>
      </c>
      <c r="K42" s="168">
        <v>268525</v>
      </c>
      <c r="M42" s="92"/>
      <c r="N42" s="92"/>
      <c r="O42" s="92"/>
      <c r="P42" s="92"/>
      <c r="Q42" s="92"/>
      <c r="S42" s="92"/>
      <c r="T42" s="92"/>
      <c r="U42" s="92"/>
      <c r="V42" s="92"/>
      <c r="W42" s="92"/>
      <c r="Y42" s="92"/>
      <c r="Z42" s="92"/>
      <c r="AA42" s="92"/>
      <c r="AB42" s="92"/>
      <c r="AC42" s="92"/>
      <c r="AE42" s="92"/>
      <c r="AF42" s="92"/>
      <c r="AG42" s="92"/>
      <c r="AH42" s="92"/>
      <c r="AI42" s="92"/>
      <c r="AK42" s="92"/>
      <c r="AL42" s="92"/>
      <c r="AM42" s="92"/>
      <c r="AN42" s="92"/>
      <c r="AO42" s="92"/>
      <c r="AQ42" s="92"/>
      <c r="AR42" s="92"/>
      <c r="AS42" s="92"/>
      <c r="AT42" s="92"/>
      <c r="AU42" s="92"/>
      <c r="AW42" s="92"/>
      <c r="AX42" s="92"/>
      <c r="AY42" s="92"/>
      <c r="AZ42" s="92"/>
      <c r="BA42" s="92"/>
      <c r="BH42" s="83"/>
      <c r="CC42" s="113"/>
      <c r="CE42" s="92"/>
      <c r="CF42" s="92"/>
      <c r="CG42" s="92"/>
      <c r="CH42" s="92"/>
      <c r="CI42" s="113"/>
      <c r="CK42"/>
      <c r="CL42"/>
      <c r="CM42" s="92"/>
      <c r="CN42" s="92"/>
      <c r="CO42" s="113"/>
      <c r="CP42" s="92"/>
      <c r="CQ42" s="92"/>
      <c r="CS42" s="92"/>
      <c r="CT42" s="92"/>
      <c r="CU42" s="113"/>
      <c r="CV42" s="92"/>
      <c r="CW42" s="92"/>
    </row>
    <row r="43" spans="1:101" x14ac:dyDescent="0.2">
      <c r="A43" s="103">
        <v>0</v>
      </c>
      <c r="B43" s="103">
        <v>0</v>
      </c>
      <c r="C43" s="103">
        <v>0</v>
      </c>
      <c r="D43" s="106">
        <v>0</v>
      </c>
      <c r="E43" s="103">
        <v>0</v>
      </c>
      <c r="F43" s="290"/>
      <c r="G43" s="103">
        <v>0</v>
      </c>
      <c r="H43" s="103">
        <v>0</v>
      </c>
      <c r="I43" s="103">
        <v>0</v>
      </c>
      <c r="J43" s="106">
        <v>0</v>
      </c>
      <c r="K43" s="103">
        <v>0</v>
      </c>
      <c r="M43" s="92"/>
      <c r="N43" s="92"/>
      <c r="O43" s="92"/>
      <c r="P43" s="92"/>
      <c r="Q43" s="92"/>
      <c r="S43" s="92"/>
      <c r="T43" s="92"/>
      <c r="U43" s="92"/>
      <c r="V43" s="92"/>
      <c r="W43" s="92"/>
      <c r="Y43" s="92"/>
      <c r="Z43" s="92"/>
      <c r="AA43" s="92"/>
      <c r="AB43" s="92"/>
      <c r="AC43" s="92"/>
      <c r="AE43" s="92"/>
      <c r="AF43" s="92"/>
      <c r="AG43" s="92"/>
      <c r="AH43" s="92"/>
      <c r="AI43" s="92"/>
      <c r="AK43" s="92"/>
      <c r="AL43" s="92"/>
      <c r="AM43" s="92"/>
      <c r="AN43" s="92"/>
      <c r="AO43" s="92"/>
      <c r="AQ43" s="92"/>
      <c r="AR43" s="92"/>
      <c r="AS43" s="92"/>
      <c r="AT43" s="92"/>
      <c r="AU43" s="92"/>
      <c r="AW43" s="92"/>
      <c r="AX43" s="92"/>
      <c r="AY43" s="92"/>
      <c r="AZ43" s="92"/>
      <c r="BA43" s="92"/>
      <c r="BH43" s="83"/>
      <c r="CC43" s="113"/>
      <c r="CE43" s="92"/>
      <c r="CF43" s="92"/>
      <c r="CG43" s="92"/>
      <c r="CH43" s="92"/>
      <c r="CI43" s="113"/>
      <c r="CK43"/>
      <c r="CL43"/>
      <c r="CM43" s="92"/>
      <c r="CN43" s="92"/>
      <c r="CO43" s="113"/>
      <c r="CP43" s="92"/>
      <c r="CQ43" s="92"/>
      <c r="CS43" s="92"/>
      <c r="CT43" s="92"/>
      <c r="CU43" s="113"/>
      <c r="CV43" s="92"/>
      <c r="CW43" s="92"/>
    </row>
    <row r="44" spans="1:101" ht="12" customHeight="1" x14ac:dyDescent="0.2">
      <c r="A44" s="92"/>
      <c r="B44" s="92"/>
      <c r="C44" s="92"/>
      <c r="D44" s="92"/>
      <c r="E44" s="92"/>
      <c r="F44" s="92"/>
      <c r="G44" s="92"/>
      <c r="H44" s="92"/>
      <c r="I44" s="92"/>
      <c r="J44" s="92"/>
      <c r="K44" s="92"/>
      <c r="M44" s="92"/>
      <c r="N44" s="92"/>
      <c r="O44" s="92"/>
      <c r="P44" s="92"/>
      <c r="Q44" s="92"/>
      <c r="S44" s="92"/>
      <c r="T44" s="92"/>
      <c r="U44" s="92"/>
      <c r="V44" s="92"/>
      <c r="W44" s="92"/>
      <c r="Y44" s="92"/>
      <c r="Z44" s="92"/>
      <c r="AA44" s="92"/>
      <c r="AB44" s="92"/>
      <c r="AC44" s="92"/>
      <c r="AE44" s="92"/>
      <c r="AF44" s="92"/>
      <c r="AG44" s="92"/>
      <c r="AH44" s="92"/>
      <c r="AI44" s="92"/>
      <c r="AK44" s="92"/>
      <c r="AL44" s="92"/>
      <c r="AM44" s="92"/>
      <c r="AN44" s="92"/>
      <c r="AO44" s="92"/>
      <c r="AQ44" s="92"/>
      <c r="AR44" s="92"/>
      <c r="AS44" s="92"/>
      <c r="AT44" s="92"/>
      <c r="AU44" s="92"/>
      <c r="AW44" s="92"/>
      <c r="AX44" s="92"/>
      <c r="AY44" s="92"/>
      <c r="AZ44" s="92"/>
      <c r="BA44" s="92"/>
      <c r="BH44" s="83"/>
      <c r="CC44" s="113"/>
      <c r="CE44" s="92"/>
      <c r="CF44" s="92"/>
      <c r="CG44" s="92"/>
      <c r="CH44" s="92"/>
      <c r="CI44" s="113"/>
      <c r="CK44"/>
      <c r="CL44"/>
      <c r="CM44" s="92"/>
      <c r="CN44" s="92"/>
      <c r="CO44" s="113"/>
      <c r="CP44" s="92"/>
      <c r="CQ44" s="92"/>
      <c r="CS44" s="92"/>
      <c r="CT44" s="92"/>
      <c r="CU44" s="113"/>
      <c r="CV44" s="92"/>
      <c r="CW44" s="92"/>
    </row>
    <row r="45" spans="1:101" x14ac:dyDescent="0.2">
      <c r="A45" s="92"/>
      <c r="B45" s="92"/>
      <c r="C45" s="92"/>
      <c r="D45" s="92"/>
      <c r="E45" s="92"/>
      <c r="F45" s="92"/>
      <c r="G45" s="92"/>
      <c r="H45" s="92"/>
      <c r="I45" s="92"/>
      <c r="J45" s="92"/>
      <c r="K45" s="92"/>
      <c r="M45" s="92"/>
      <c r="N45" s="92"/>
      <c r="O45" s="92"/>
      <c r="P45" s="92"/>
      <c r="Q45" s="92"/>
      <c r="S45" s="92"/>
      <c r="T45" s="92"/>
      <c r="U45" s="92"/>
      <c r="V45" s="92"/>
      <c r="W45" s="92"/>
      <c r="Y45" s="92"/>
      <c r="Z45" s="92"/>
      <c r="AA45" s="92"/>
      <c r="AB45" s="92"/>
      <c r="AC45" s="92"/>
      <c r="AE45" s="92"/>
      <c r="AF45" s="92"/>
      <c r="AG45" s="92"/>
      <c r="AH45" s="92"/>
      <c r="AI45" s="92"/>
      <c r="AK45" s="92"/>
      <c r="AL45" s="92"/>
      <c r="AM45" s="92"/>
      <c r="AN45" s="92"/>
      <c r="AO45" s="92"/>
      <c r="AQ45" s="92"/>
      <c r="AR45" s="92"/>
      <c r="AS45" s="92"/>
      <c r="AT45" s="92"/>
      <c r="AU45" s="92"/>
      <c r="AW45" s="92"/>
      <c r="AX45" s="92"/>
      <c r="AY45" s="92"/>
      <c r="AZ45" s="92"/>
      <c r="BA45" s="92"/>
      <c r="BH45" s="83"/>
      <c r="CC45" s="113"/>
      <c r="CE45" s="92"/>
      <c r="CF45" s="92"/>
      <c r="CG45" s="92"/>
      <c r="CH45" s="92"/>
      <c r="CI45" s="113"/>
      <c r="CK45"/>
      <c r="CL45"/>
      <c r="CM45" s="92"/>
      <c r="CN45" s="92"/>
      <c r="CO45" s="113"/>
      <c r="CP45" s="92"/>
      <c r="CQ45" s="92"/>
      <c r="CS45" s="92"/>
      <c r="CT45" s="92"/>
      <c r="CU45" s="113"/>
      <c r="CV45" s="92"/>
      <c r="CW45" s="92"/>
    </row>
    <row r="46" spans="1:101"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S46" s="111"/>
      <c r="T46" s="111" t="s">
        <v>1058</v>
      </c>
      <c r="U46" s="111" t="s">
        <v>1059</v>
      </c>
      <c r="V46" s="111" t="s">
        <v>1060</v>
      </c>
      <c r="W46" s="111"/>
      <c r="Y46" s="111"/>
      <c r="Z46" s="111" t="s">
        <v>1058</v>
      </c>
      <c r="AA46" s="111" t="s">
        <v>1059</v>
      </c>
      <c r="AB46" s="111" t="s">
        <v>1060</v>
      </c>
      <c r="AC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H46" s="83"/>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92" t="s">
        <v>1063</v>
      </c>
      <c r="CB46" s="114" t="s">
        <v>1064</v>
      </c>
      <c r="CE46" s="92"/>
      <c r="CF46" s="92"/>
      <c r="CG46" s="92" t="s">
        <v>1063</v>
      </c>
      <c r="CH46" s="114" t="s">
        <v>1064</v>
      </c>
      <c r="CK46"/>
      <c r="CL46"/>
      <c r="CM46" s="92" t="s">
        <v>1063</v>
      </c>
      <c r="CN46" s="114" t="s">
        <v>1064</v>
      </c>
      <c r="CO46" s="92"/>
      <c r="CP46" s="92"/>
      <c r="CQ46" s="92"/>
      <c r="CS46" s="92" t="s">
        <v>1063</v>
      </c>
      <c r="CT46" s="114" t="s">
        <v>1064</v>
      </c>
      <c r="CU46" s="92"/>
      <c r="CV46" s="92"/>
      <c r="CW46" s="92"/>
    </row>
    <row r="47" spans="1:101" x14ac:dyDescent="0.2">
      <c r="A47" s="92" t="s">
        <v>1065</v>
      </c>
      <c r="B47" s="112">
        <f>'2020-FORM GAO-70a'!C97</f>
        <v>0</v>
      </c>
      <c r="C47" s="92"/>
      <c r="D47" s="92"/>
      <c r="E47" s="92"/>
      <c r="F47" s="92"/>
      <c r="G47" s="92" t="s">
        <v>1065</v>
      </c>
      <c r="H47" s="112">
        <f>'2020-FORM GAO-70a'!I97</f>
        <v>0</v>
      </c>
      <c r="I47" s="92"/>
      <c r="J47" s="92"/>
      <c r="K47" s="92"/>
      <c r="M47" s="92" t="s">
        <v>1065</v>
      </c>
      <c r="N47" s="112">
        <f>'2019-FORM GAO-70a'!C97</f>
        <v>0</v>
      </c>
      <c r="O47" s="92"/>
      <c r="P47" s="92"/>
      <c r="Q47" s="92"/>
      <c r="S47" s="92" t="s">
        <v>1065</v>
      </c>
      <c r="T47" s="112" t="e">
        <f>#REF!</f>
        <v>#REF!</v>
      </c>
      <c r="U47" s="92"/>
      <c r="V47" s="92"/>
      <c r="W47" s="92"/>
      <c r="Y47" s="92" t="s">
        <v>1065</v>
      </c>
      <c r="Z47" s="112" t="e">
        <f>#REF!</f>
        <v>#REF!</v>
      </c>
      <c r="AA47" s="92"/>
      <c r="AB47" s="92"/>
      <c r="AC47" s="92"/>
      <c r="AE47" s="92" t="s">
        <v>1065</v>
      </c>
      <c r="AF47" s="112" t="e">
        <f>#REF!</f>
        <v>#REF!</v>
      </c>
      <c r="AG47" s="92"/>
      <c r="AH47" s="92"/>
      <c r="AI47" s="92"/>
      <c r="AK47" s="92" t="s">
        <v>1065</v>
      </c>
      <c r="AL47" s="112" t="e">
        <f>#REF!</f>
        <v>#REF!</v>
      </c>
      <c r="AM47" s="92"/>
      <c r="AN47" s="92"/>
      <c r="AO47" s="92"/>
      <c r="AQ47" s="92" t="s">
        <v>1065</v>
      </c>
      <c r="AR47" s="112" t="e">
        <f>#REF!</f>
        <v>#REF!</v>
      </c>
      <c r="AS47" s="92"/>
      <c r="AT47" s="92"/>
      <c r="AU47" s="92"/>
      <c r="AW47" s="92" t="s">
        <v>1065</v>
      </c>
      <c r="AX47" s="112" t="e">
        <f>#REF!</f>
        <v>#REF!</v>
      </c>
      <c r="AY47" s="92"/>
      <c r="AZ47" s="92"/>
      <c r="BA47" s="92"/>
      <c r="BC47" s="92" t="s">
        <v>1065</v>
      </c>
      <c r="BD47" s="112" t="e">
        <f>#REF!</f>
        <v>#REF!</v>
      </c>
      <c r="BH47" s="83"/>
      <c r="BI47" s="92" t="s">
        <v>1065</v>
      </c>
      <c r="BJ47" s="112">
        <v>15019.25</v>
      </c>
      <c r="BO47" s="92" t="s">
        <v>1065</v>
      </c>
      <c r="BP47" s="112">
        <v>1838.67</v>
      </c>
      <c r="BU47" s="92" t="s">
        <v>1065</v>
      </c>
      <c r="BV47" s="112">
        <v>1518.54</v>
      </c>
      <c r="CA47" s="92" t="s">
        <v>1043</v>
      </c>
      <c r="CB47" s="115">
        <v>2</v>
      </c>
      <c r="CC47" s="92">
        <v>3650</v>
      </c>
      <c r="CD47" s="92">
        <f>CB47*CC47</f>
        <v>7300</v>
      </c>
      <c r="CE47" s="92"/>
      <c r="CF47" s="92"/>
      <c r="CG47" s="92" t="s">
        <v>1043</v>
      </c>
      <c r="CH47" s="115">
        <v>2</v>
      </c>
      <c r="CI47" s="92">
        <v>3650</v>
      </c>
      <c r="CJ47" s="92">
        <f>CH47*CI47</f>
        <v>7300</v>
      </c>
      <c r="CK47"/>
      <c r="CL47"/>
      <c r="CM47" s="92" t="s">
        <v>1043</v>
      </c>
      <c r="CN47" s="115">
        <v>2</v>
      </c>
      <c r="CO47" s="92">
        <v>3650</v>
      </c>
      <c r="CP47" s="92">
        <f>CN47*CO47</f>
        <v>7300</v>
      </c>
      <c r="CQ47" s="92"/>
      <c r="CS47" s="92" t="s">
        <v>1043</v>
      </c>
      <c r="CT47" s="115">
        <v>2</v>
      </c>
      <c r="CU47" s="92">
        <v>3650</v>
      </c>
      <c r="CV47" s="92">
        <f>CT47*CU47</f>
        <v>7300</v>
      </c>
      <c r="CW47" s="92"/>
    </row>
    <row r="48" spans="1:101" ht="13.5" thickBot="1" x14ac:dyDescent="0.25">
      <c r="A48" s="92" t="s">
        <v>1062</v>
      </c>
      <c r="B48" s="92">
        <f>B47*C48</f>
        <v>0</v>
      </c>
      <c r="C48" s="92">
        <v>0.5</v>
      </c>
      <c r="D48" s="92"/>
      <c r="E48" s="92"/>
      <c r="F48" s="92"/>
      <c r="G48" s="92" t="s">
        <v>1062</v>
      </c>
      <c r="H48" s="92">
        <f>H47*I48</f>
        <v>0</v>
      </c>
      <c r="I48" s="92">
        <v>0.5</v>
      </c>
      <c r="J48" s="92"/>
      <c r="K48" s="92"/>
      <c r="M48" s="92" t="s">
        <v>1062</v>
      </c>
      <c r="N48" s="92">
        <f>N47*O48</f>
        <v>0</v>
      </c>
      <c r="O48" s="92">
        <v>0.5</v>
      </c>
      <c r="P48" s="92"/>
      <c r="Q48" s="92"/>
      <c r="S48" s="92" t="s">
        <v>1062</v>
      </c>
      <c r="T48" s="92" t="e">
        <f>T47*U48</f>
        <v>#REF!</v>
      </c>
      <c r="U48" s="92">
        <v>0.5</v>
      </c>
      <c r="V48" s="92"/>
      <c r="W48" s="92"/>
      <c r="Y48" s="92" t="s">
        <v>1062</v>
      </c>
      <c r="Z48" s="92" t="e">
        <f>Z47*AA48</f>
        <v>#REF!</v>
      </c>
      <c r="AA48" s="92">
        <v>0.5</v>
      </c>
      <c r="AB48" s="92"/>
      <c r="AC48" s="92"/>
      <c r="AE48" s="92" t="s">
        <v>1062</v>
      </c>
      <c r="AF48" s="92" t="e">
        <f>AF47*AG48</f>
        <v>#REF!</v>
      </c>
      <c r="AG48" s="92">
        <v>0.5</v>
      </c>
      <c r="AH48" s="92"/>
      <c r="AI48" s="92"/>
      <c r="AK48" s="92" t="s">
        <v>1062</v>
      </c>
      <c r="AL48" s="92" t="e">
        <f>AL47*AM48</f>
        <v>#REF!</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H48" s="83"/>
      <c r="BI48" s="92" t="s">
        <v>1062</v>
      </c>
      <c r="BJ48" s="92">
        <f>BJ47*BK48</f>
        <v>7509.625</v>
      </c>
      <c r="BK48" s="92">
        <v>0.5</v>
      </c>
      <c r="BO48" s="92" t="s">
        <v>1062</v>
      </c>
      <c r="BP48" s="92">
        <f>BP47*BQ48</f>
        <v>919.33500000000004</v>
      </c>
      <c r="BQ48" s="92">
        <v>0.5</v>
      </c>
      <c r="BU48" s="92" t="s">
        <v>1062</v>
      </c>
      <c r="BV48" s="92">
        <f>BV47*BW48</f>
        <v>759.27</v>
      </c>
      <c r="BW48" s="92">
        <v>0.5</v>
      </c>
      <c r="CA48" s="92" t="s">
        <v>1066</v>
      </c>
      <c r="CD48" s="93">
        <f>CD30-CD47</f>
        <v>15762.59</v>
      </c>
      <c r="CE48" s="92"/>
      <c r="CF48" s="92"/>
      <c r="CG48" s="92" t="s">
        <v>1066</v>
      </c>
      <c r="CH48" s="92"/>
      <c r="CJ48" s="93">
        <f>CJ30-CJ47</f>
        <v>15762.59</v>
      </c>
      <c r="CK48"/>
      <c r="CL48"/>
      <c r="CM48" s="92" t="s">
        <v>1066</v>
      </c>
      <c r="CN48" s="92"/>
      <c r="CO48" s="92"/>
      <c r="CP48" s="93">
        <f>CP30-CP47</f>
        <v>14908.419999999998</v>
      </c>
      <c r="CQ48" s="92"/>
      <c r="CS48" s="92" t="s">
        <v>1066</v>
      </c>
      <c r="CT48" s="92"/>
      <c r="CU48" s="92"/>
      <c r="CV48" s="93">
        <f>CV30-CV47</f>
        <v>14908.419999999998</v>
      </c>
      <c r="CW48" s="92"/>
    </row>
    <row r="49" spans="1:101" ht="13.5" thickBot="1" x14ac:dyDescent="0.25">
      <c r="A49" s="92" t="s">
        <v>1067</v>
      </c>
      <c r="B49" s="92"/>
      <c r="C49" s="113">
        <v>52</v>
      </c>
      <c r="D49" s="116">
        <f>B48*C49</f>
        <v>0</v>
      </c>
      <c r="E49" s="92"/>
      <c r="F49" s="92"/>
      <c r="G49" s="92" t="s">
        <v>1067</v>
      </c>
      <c r="H49" s="92"/>
      <c r="I49" s="113">
        <v>52</v>
      </c>
      <c r="J49" s="116">
        <f>H48*I49</f>
        <v>0</v>
      </c>
      <c r="K49" s="92"/>
      <c r="M49" s="92" t="s">
        <v>1067</v>
      </c>
      <c r="N49" s="92"/>
      <c r="O49" s="113">
        <v>52</v>
      </c>
      <c r="P49" s="116">
        <f>N48*O49</f>
        <v>0</v>
      </c>
      <c r="Q49" s="92"/>
      <c r="S49" s="92" t="s">
        <v>1067</v>
      </c>
      <c r="T49" s="92"/>
      <c r="U49" s="113">
        <v>52</v>
      </c>
      <c r="V49" s="116" t="e">
        <f>T48*U49</f>
        <v>#REF!</v>
      </c>
      <c r="W49" s="92"/>
      <c r="Y49" s="92" t="s">
        <v>1067</v>
      </c>
      <c r="Z49" s="92"/>
      <c r="AA49" s="113">
        <v>52</v>
      </c>
      <c r="AB49" s="116" t="e">
        <f>Z48*AA49</f>
        <v>#REF!</v>
      </c>
      <c r="AC49" s="92"/>
      <c r="AE49" s="92" t="s">
        <v>1067</v>
      </c>
      <c r="AF49" s="92"/>
      <c r="AG49" s="113">
        <v>52</v>
      </c>
      <c r="AH49" s="116" t="e">
        <f>AF48*AG49</f>
        <v>#REF!</v>
      </c>
      <c r="AI49" s="92"/>
      <c r="AK49" s="92" t="s">
        <v>1067</v>
      </c>
      <c r="AL49" s="92"/>
      <c r="AM49" s="113">
        <v>52</v>
      </c>
      <c r="AN49" s="116" t="e">
        <f>AL48*AM49</f>
        <v>#REF!</v>
      </c>
      <c r="AO49" s="92"/>
      <c r="AQ49" s="92" t="s">
        <v>1067</v>
      </c>
      <c r="AR49" s="92"/>
      <c r="AS49" s="113">
        <v>52</v>
      </c>
      <c r="AT49" s="116" t="e">
        <f>AR48*AS49</f>
        <v>#REF!</v>
      </c>
      <c r="AU49" s="92"/>
      <c r="AW49" s="92" t="s">
        <v>1067</v>
      </c>
      <c r="AX49" s="92"/>
      <c r="AY49" s="113">
        <v>52</v>
      </c>
      <c r="AZ49" s="116" t="e">
        <f>AX48*AY49</f>
        <v>#REF!</v>
      </c>
      <c r="BA49" s="92"/>
      <c r="BC49" s="92" t="s">
        <v>1067</v>
      </c>
      <c r="BE49" s="113">
        <v>52</v>
      </c>
      <c r="BF49" s="116" t="e">
        <f>BD48*BE49</f>
        <v>#REF!</v>
      </c>
      <c r="BH49" s="83"/>
      <c r="BI49" s="92" t="s">
        <v>1067</v>
      </c>
      <c r="BK49" s="113">
        <v>52</v>
      </c>
      <c r="BL49" s="116">
        <f>BJ48*BK49</f>
        <v>390500.5</v>
      </c>
      <c r="BO49" s="92" t="s">
        <v>1067</v>
      </c>
      <c r="BQ49" s="113">
        <v>52</v>
      </c>
      <c r="BR49" s="116">
        <f>BP48*BQ49</f>
        <v>47805.42</v>
      </c>
      <c r="BW49" s="113">
        <v>52</v>
      </c>
      <c r="BX49" s="116">
        <f>BV48*BW49</f>
        <v>39482.04</v>
      </c>
      <c r="CA49" s="92" t="s">
        <v>1068</v>
      </c>
      <c r="CB49" s="117">
        <f>IF($CB$46="S",VLOOKUP($CD$48,$CA$7:$CE$13,5,TRUE),VLOOKUP($CD$48,$CA$19:$CE$25,5,TRUE))</f>
        <v>15750</v>
      </c>
      <c r="CD49" s="92">
        <f>CD48-CB49</f>
        <v>12.590000000000146</v>
      </c>
      <c r="CE49" s="118"/>
      <c r="CF49" s="92"/>
      <c r="CG49" s="92" t="s">
        <v>1068</v>
      </c>
      <c r="CH49" s="117">
        <f>IF($CH$46="S",VLOOKUP($CJ$48,$CG$7:$CK$13,5,TRUE),VLOOKUP($CJ$48,$CG$19:$CK$25,5,TRUE))</f>
        <v>8000</v>
      </c>
      <c r="CJ49" s="92">
        <f>CJ48-CH49</f>
        <v>7762.59</v>
      </c>
      <c r="CK49"/>
      <c r="CL49"/>
      <c r="CM49" s="92" t="s">
        <v>1068</v>
      </c>
      <c r="CN49" s="117">
        <f>IF($CN$46="S",VLOOKUP($CP$48,$CM$7:$CQ$13,5,TRUE),VLOOKUP($CP$48,$CM$19:$CQ$25,5,TRUE))</f>
        <v>8000</v>
      </c>
      <c r="CO49" s="92"/>
      <c r="CP49" s="92">
        <f>CP48-CN49</f>
        <v>6908.4199999999983</v>
      </c>
      <c r="CQ49" s="92"/>
      <c r="CS49" s="92" t="s">
        <v>1068</v>
      </c>
      <c r="CT49" s="117">
        <f>IF($CN$46="S",VLOOKUP($CP$48,$CM$7:$CQ$13,5,TRUE),VLOOKUP($CP$48,$CM$19:$CQ$25,5,TRUE))</f>
        <v>8000</v>
      </c>
      <c r="CU49" s="92"/>
      <c r="CV49" s="92">
        <f>CV48-CT49</f>
        <v>6908.4199999999983</v>
      </c>
      <c r="CW49" s="92"/>
    </row>
    <row r="50" spans="1:101" ht="13.5" thickBot="1" x14ac:dyDescent="0.25">
      <c r="A50" s="92" t="s">
        <v>1063</v>
      </c>
      <c r="B50" s="114">
        <f>'2020-FORM GAO-70a'!D7</f>
        <v>0</v>
      </c>
      <c r="C50" s="92"/>
      <c r="D50" s="92"/>
      <c r="E50" s="92"/>
      <c r="F50" s="92"/>
      <c r="G50" s="92" t="s">
        <v>1063</v>
      </c>
      <c r="H50" s="114">
        <f>'2020-FORM GAO-70a'!J9</f>
        <v>0</v>
      </c>
      <c r="I50" s="92"/>
      <c r="J50" s="92"/>
      <c r="K50" s="92"/>
      <c r="M50" s="92" t="s">
        <v>1063</v>
      </c>
      <c r="N50" s="114">
        <f>'2019-FORM GAO-70a'!D9</f>
        <v>0</v>
      </c>
      <c r="O50" s="92"/>
      <c r="P50" s="92"/>
      <c r="Q50" s="92"/>
      <c r="S50" s="92" t="s">
        <v>1063</v>
      </c>
      <c r="T50" s="114" t="e">
        <f>#REF!</f>
        <v>#REF!</v>
      </c>
      <c r="U50" s="92"/>
      <c r="V50" s="92"/>
      <c r="W50" s="92"/>
      <c r="Y50" s="92" t="s">
        <v>1063</v>
      </c>
      <c r="Z50" s="114" t="e">
        <f>#REF!</f>
        <v>#REF!</v>
      </c>
      <c r="AA50" s="92"/>
      <c r="AB50" s="92"/>
      <c r="AC50" s="92"/>
      <c r="AE50" s="92" t="s">
        <v>1063</v>
      </c>
      <c r="AF50" s="114" t="e">
        <f>#REF!</f>
        <v>#REF!</v>
      </c>
      <c r="AG50" s="92"/>
      <c r="AH50" s="92"/>
      <c r="AI50" s="92"/>
      <c r="AK50" s="92" t="s">
        <v>1063</v>
      </c>
      <c r="AL50" s="114" t="e">
        <f>#REF!</f>
        <v>#REF!</v>
      </c>
      <c r="AM50" s="92"/>
      <c r="AN50" s="92"/>
      <c r="AO50" s="92"/>
      <c r="AQ50" s="92" t="s">
        <v>1063</v>
      </c>
      <c r="AR50" s="114" t="e">
        <f>#REF!</f>
        <v>#REF!</v>
      </c>
      <c r="AS50" s="92"/>
      <c r="AT50" s="92"/>
      <c r="AU50" s="92"/>
      <c r="AW50" s="92" t="s">
        <v>1063</v>
      </c>
      <c r="AX50" s="114" t="e">
        <f>#REF!</f>
        <v>#REF!</v>
      </c>
      <c r="AY50" s="92"/>
      <c r="AZ50" s="92"/>
      <c r="BA50" s="92"/>
      <c r="BC50" s="92" t="s">
        <v>1063</v>
      </c>
      <c r="BD50" s="114" t="e">
        <f>#REF!</f>
        <v>#REF!</v>
      </c>
      <c r="BH50" s="83"/>
      <c r="BI50" s="92" t="s">
        <v>1063</v>
      </c>
      <c r="BJ50" s="114" t="s">
        <v>1069</v>
      </c>
      <c r="BO50" s="92" t="s">
        <v>1063</v>
      </c>
      <c r="BP50" s="114" t="s">
        <v>1064</v>
      </c>
      <c r="BU50" s="92" t="s">
        <v>1063</v>
      </c>
      <c r="BV50" s="114" t="s">
        <v>1069</v>
      </c>
      <c r="CA50" s="92" t="s">
        <v>1070</v>
      </c>
      <c r="CB50" s="117">
        <f>IF($CB$46="S",VLOOKUP($CD$48,$CA$7:$CE$13,4,TRUE),VLOOKUP($CD$48,$CA$19:$CE$25,4,TRUE))</f>
        <v>0.1</v>
      </c>
      <c r="CC50" s="119" t="s">
        <v>0</v>
      </c>
      <c r="CD50" s="92">
        <f>CD49*CB50</f>
        <v>1.2590000000000146</v>
      </c>
      <c r="CE50" s="92"/>
      <c r="CF50" s="92"/>
      <c r="CG50" s="92" t="s">
        <v>1070</v>
      </c>
      <c r="CH50" s="117">
        <f>IF($CH$46="S",VLOOKUP($CJ$48,$CG$7:$CK$13,4,TRUE),VLOOKUP($CJ$48,$CG$19:$CK$25,4,TRUE))</f>
        <v>0.1</v>
      </c>
      <c r="CI50" s="119" t="s">
        <v>0</v>
      </c>
      <c r="CJ50" s="92">
        <f>CJ49*CH50</f>
        <v>776.25900000000001</v>
      </c>
      <c r="CK50"/>
      <c r="CL50"/>
      <c r="CM50" s="92" t="s">
        <v>1070</v>
      </c>
      <c r="CN50" s="117">
        <f>IF($CN$46="S",VLOOKUP($CP$48,$CM$7:$CQ$13,4,TRUE),VLOOKUP($CP$48,$CM$19:$CQ$25,4,TRUE))</f>
        <v>0.1</v>
      </c>
      <c r="CO50" s="119" t="s">
        <v>0</v>
      </c>
      <c r="CP50" s="92">
        <f>CP49*CN50</f>
        <v>690.84199999999987</v>
      </c>
      <c r="CQ50" s="92"/>
      <c r="CS50" s="92" t="s">
        <v>1070</v>
      </c>
      <c r="CT50" s="117">
        <f>IF($CN$46="S",VLOOKUP($CP$48,$CM$7:$CQ$13,4,TRUE),VLOOKUP($CP$48,$CM$19:$CQ$25,4,TRUE))</f>
        <v>0.1</v>
      </c>
      <c r="CU50" s="119" t="s">
        <v>0</v>
      </c>
      <c r="CV50" s="92">
        <f>CV49*CT50</f>
        <v>690.84199999999987</v>
      </c>
      <c r="CW50" s="92"/>
    </row>
    <row r="51" spans="1:101" ht="13.5" thickBot="1" x14ac:dyDescent="0.25">
      <c r="A51" s="92" t="s">
        <v>1043</v>
      </c>
      <c r="B51" s="115">
        <f>'2020-FORM GAO-70a'!D14</f>
        <v>0</v>
      </c>
      <c r="C51" s="92">
        <v>4200</v>
      </c>
      <c r="D51" s="92">
        <f>B51*C51</f>
        <v>0</v>
      </c>
      <c r="E51" s="92"/>
      <c r="F51" s="92"/>
      <c r="G51" s="92" t="s">
        <v>1043</v>
      </c>
      <c r="H51" s="115">
        <f>'2020-FORM GAO-70a'!J11</f>
        <v>0</v>
      </c>
      <c r="I51" s="92">
        <v>4200</v>
      </c>
      <c r="J51" s="92">
        <f>H51*I51</f>
        <v>0</v>
      </c>
      <c r="K51" s="92"/>
      <c r="M51" s="92" t="s">
        <v>1043</v>
      </c>
      <c r="N51" s="115">
        <f>'2019-FORM GAO-70a'!D11</f>
        <v>0</v>
      </c>
      <c r="O51" s="92">
        <v>4200</v>
      </c>
      <c r="P51" s="92">
        <f>N51*O51</f>
        <v>0</v>
      </c>
      <c r="Q51" s="92"/>
      <c r="S51" s="92" t="s">
        <v>1043</v>
      </c>
      <c r="T51" s="115" t="e">
        <f>#REF!</f>
        <v>#REF!</v>
      </c>
      <c r="U51" s="92">
        <v>4150</v>
      </c>
      <c r="V51" s="92" t="e">
        <f>T51*U51</f>
        <v>#REF!</v>
      </c>
      <c r="W51" s="92"/>
      <c r="Y51" s="92" t="s">
        <v>1043</v>
      </c>
      <c r="Z51" s="115" t="e">
        <f>#REF!</f>
        <v>#REF!</v>
      </c>
      <c r="AA51" s="92">
        <v>4050</v>
      </c>
      <c r="AB51" s="92" t="e">
        <f>Z51*AA51</f>
        <v>#REF!</v>
      </c>
      <c r="AC51" s="92"/>
      <c r="AE51" s="92" t="s">
        <v>1043</v>
      </c>
      <c r="AF51" s="115" t="e">
        <f>#REF!</f>
        <v>#REF!</v>
      </c>
      <c r="AG51" s="92">
        <v>4050</v>
      </c>
      <c r="AH51" s="92" t="e">
        <f>AF51*AG51</f>
        <v>#REF!</v>
      </c>
      <c r="AI51" s="92"/>
      <c r="AK51" s="92" t="s">
        <v>1043</v>
      </c>
      <c r="AL51" s="115" t="e">
        <f>#REF!</f>
        <v>#REF!</v>
      </c>
      <c r="AM51" s="92">
        <v>4000</v>
      </c>
      <c r="AN51" s="92" t="e">
        <f>AL51*AM51</f>
        <v>#REF!</v>
      </c>
      <c r="AO51" s="92"/>
      <c r="AQ51" s="92" t="s">
        <v>1043</v>
      </c>
      <c r="AR51" s="115" t="e">
        <f>#REF!</f>
        <v>#REF!</v>
      </c>
      <c r="AS51" s="92">
        <v>3950</v>
      </c>
      <c r="AT51" s="92" t="e">
        <f>AR51*AS51</f>
        <v>#REF!</v>
      </c>
      <c r="AU51" s="92"/>
      <c r="AW51" s="92" t="s">
        <v>1043</v>
      </c>
      <c r="AX51" s="115" t="e">
        <f>#REF!</f>
        <v>#REF!</v>
      </c>
      <c r="AY51" s="92">
        <v>3900</v>
      </c>
      <c r="AZ51" s="92" t="e">
        <f>AX51*AY51</f>
        <v>#REF!</v>
      </c>
      <c r="BA51" s="92"/>
      <c r="BC51" s="92" t="s">
        <v>1043</v>
      </c>
      <c r="BD51" s="115" t="e">
        <f>#REF!</f>
        <v>#REF!</v>
      </c>
      <c r="BE51" s="92">
        <v>3800</v>
      </c>
      <c r="BF51" s="92" t="e">
        <f>BD51*BE51</f>
        <v>#REF!</v>
      </c>
      <c r="BH51" s="83"/>
      <c r="BI51" s="92" t="s">
        <v>1043</v>
      </c>
      <c r="BJ51" s="115">
        <v>0</v>
      </c>
      <c r="BK51" s="92">
        <v>3700</v>
      </c>
      <c r="BL51" s="92">
        <f>BJ51*BK51</f>
        <v>0</v>
      </c>
      <c r="BO51" s="92" t="s">
        <v>1043</v>
      </c>
      <c r="BP51" s="115">
        <v>0</v>
      </c>
      <c r="BQ51" s="92">
        <v>3650</v>
      </c>
      <c r="BR51" s="92">
        <f>BP51*BQ51</f>
        <v>0</v>
      </c>
      <c r="BU51" s="92" t="s">
        <v>1043</v>
      </c>
      <c r="BV51" s="115">
        <v>2</v>
      </c>
      <c r="BW51" s="92">
        <v>3650</v>
      </c>
      <c r="BX51" s="92">
        <f>BV51*BW51</f>
        <v>7300</v>
      </c>
      <c r="CA51" s="92" t="s">
        <v>1</v>
      </c>
      <c r="CB51" s="117">
        <f>IF($CB$46="S",VLOOKUP($CD$48,$CA$7:$CE$13,3,TRUE),VLOOKUP($CD$48,$CA$19:$CE$25,3,TRUE))</f>
        <v>0</v>
      </c>
      <c r="CC51" s="119" t="s">
        <v>2</v>
      </c>
      <c r="CD51" s="92">
        <f>CD50+CB51</f>
        <v>1.2590000000000146</v>
      </c>
      <c r="CE51" s="92"/>
      <c r="CF51" s="92"/>
      <c r="CG51" s="92" t="s">
        <v>1</v>
      </c>
      <c r="CH51" s="117">
        <f>IF($CH$46="S",VLOOKUP($CJ$48,$CG$7:$CK$13,3,TRUE),VLOOKUP($CJ$48,$CG$19:$CK$25,3,TRUE))</f>
        <v>0</v>
      </c>
      <c r="CI51" s="119" t="s">
        <v>2</v>
      </c>
      <c r="CJ51" s="92">
        <f>CJ50+CH51</f>
        <v>776.25900000000001</v>
      </c>
      <c r="CK51"/>
      <c r="CL51"/>
      <c r="CM51" s="92" t="s">
        <v>1</v>
      </c>
      <c r="CN51" s="117">
        <f>IF($CN$46="S",VLOOKUP($CP$48,$CM$7:$CQ$13,3,TRUE),VLOOKUP($CP$48,$CM$19:$CQ$25,3,TRUE))</f>
        <v>0</v>
      </c>
      <c r="CO51" s="119" t="s">
        <v>2</v>
      </c>
      <c r="CP51" s="92">
        <f>CP50+CN51</f>
        <v>690.84199999999987</v>
      </c>
      <c r="CQ51" s="92"/>
      <c r="CS51" s="92" t="s">
        <v>1</v>
      </c>
      <c r="CT51" s="117">
        <f>IF($CN$46="S",VLOOKUP($CP$48,$CM$7:$CQ$13,3,TRUE),VLOOKUP($CP$48,$CM$19:$CQ$25,3,TRUE))</f>
        <v>0</v>
      </c>
      <c r="CU51" s="119" t="s">
        <v>2</v>
      </c>
      <c r="CV51" s="92">
        <f>CV50+CT51</f>
        <v>690.84199999999987</v>
      </c>
      <c r="CW51" s="92"/>
    </row>
    <row r="52" spans="1:101" ht="13.5" thickBot="1" x14ac:dyDescent="0.25">
      <c r="A52" s="92" t="s">
        <v>1066</v>
      </c>
      <c r="B52" s="92"/>
      <c r="C52" s="92"/>
      <c r="D52" s="93">
        <f>D49-D51</f>
        <v>0</v>
      </c>
      <c r="E52" s="92"/>
      <c r="F52" s="92"/>
      <c r="G52" s="92" t="s">
        <v>1066</v>
      </c>
      <c r="H52" s="92"/>
      <c r="I52" s="92"/>
      <c r="J52" s="93">
        <f>J49-J51</f>
        <v>0</v>
      </c>
      <c r="K52" s="92"/>
      <c r="M52" s="92" t="s">
        <v>1066</v>
      </c>
      <c r="N52" s="92"/>
      <c r="O52" s="92"/>
      <c r="P52" s="93">
        <f>P49-P51</f>
        <v>0</v>
      </c>
      <c r="Q52" s="92"/>
      <c r="S52" s="92" t="s">
        <v>1066</v>
      </c>
      <c r="T52" s="92"/>
      <c r="U52" s="92"/>
      <c r="V52" s="93" t="e">
        <f>V49-V51</f>
        <v>#REF!</v>
      </c>
      <c r="W52" s="92"/>
      <c r="Y52" s="92" t="s">
        <v>1066</v>
      </c>
      <c r="Z52" s="92"/>
      <c r="AA52" s="92"/>
      <c r="AB52" s="93" t="e">
        <f>AB49-AB51</f>
        <v>#REF!</v>
      </c>
      <c r="AC52" s="92"/>
      <c r="AE52" s="92" t="s">
        <v>1066</v>
      </c>
      <c r="AF52" s="92"/>
      <c r="AG52" s="92"/>
      <c r="AH52" s="93" t="e">
        <f>AH49-AH51</f>
        <v>#REF!</v>
      </c>
      <c r="AI52" s="92"/>
      <c r="AK52" s="92" t="s">
        <v>1066</v>
      </c>
      <c r="AL52" s="92"/>
      <c r="AM52" s="92"/>
      <c r="AN52" s="93" t="e">
        <f>AN49-AN51</f>
        <v>#REF!</v>
      </c>
      <c r="AO52" s="92"/>
      <c r="AQ52" s="92" t="s">
        <v>1066</v>
      </c>
      <c r="AR52" s="92"/>
      <c r="AS52" s="92"/>
      <c r="AT52" s="93" t="e">
        <f>AT49-AT51</f>
        <v>#REF!</v>
      </c>
      <c r="AU52" s="92"/>
      <c r="AW52" s="92" t="s">
        <v>1066</v>
      </c>
      <c r="AX52" s="92"/>
      <c r="AY52" s="92"/>
      <c r="AZ52" s="93" t="e">
        <f>AZ49-AZ51</f>
        <v>#REF!</v>
      </c>
      <c r="BA52" s="92"/>
      <c r="BC52" s="92" t="s">
        <v>1066</v>
      </c>
      <c r="BF52" s="93" t="e">
        <f>BF49-BF51</f>
        <v>#REF!</v>
      </c>
      <c r="BH52" s="83"/>
      <c r="BI52" s="92" t="s">
        <v>1066</v>
      </c>
      <c r="BL52" s="93">
        <f>BL49-BL51</f>
        <v>390500.5</v>
      </c>
      <c r="BO52" s="92" t="s">
        <v>1066</v>
      </c>
      <c r="BR52" s="93">
        <f>BR49-BR51</f>
        <v>47805.42</v>
      </c>
      <c r="BU52" s="92" t="s">
        <v>1066</v>
      </c>
      <c r="BX52" s="93">
        <f>BX49-BX51</f>
        <v>32182.04</v>
      </c>
      <c r="CA52" s="92" t="s">
        <v>3</v>
      </c>
      <c r="CB52" s="92">
        <f>CD51/CC52</f>
        <v>4.6629629629630166E-2</v>
      </c>
      <c r="CC52" s="113">
        <v>27</v>
      </c>
      <c r="CE52" s="92"/>
      <c r="CF52" s="92"/>
      <c r="CG52" s="92" t="s">
        <v>3</v>
      </c>
      <c r="CH52" s="92">
        <f>CJ51/CI52</f>
        <v>28.750333333333334</v>
      </c>
      <c r="CI52" s="113">
        <v>27</v>
      </c>
      <c r="CK52"/>
      <c r="CL52"/>
      <c r="CM52" s="92" t="s">
        <v>3</v>
      </c>
      <c r="CN52" s="92">
        <f>CP51/CO52</f>
        <v>26.570846153846148</v>
      </c>
      <c r="CO52" s="113">
        <v>26</v>
      </c>
      <c r="CP52" s="92"/>
      <c r="CQ52" s="92"/>
      <c r="CS52" s="92" t="s">
        <v>3</v>
      </c>
      <c r="CT52" s="92">
        <f>CV51/CU52</f>
        <v>26.570846153846148</v>
      </c>
      <c r="CU52" s="113">
        <v>26</v>
      </c>
      <c r="CV52" s="92"/>
      <c r="CW52" s="92"/>
    </row>
    <row r="53" spans="1:101" ht="13.5" thickBot="1" x14ac:dyDescent="0.25">
      <c r="A53" s="92" t="s">
        <v>1068</v>
      </c>
      <c r="B53" s="117">
        <f>IF(D52&lt;0,0,IF($B$50="S",VLOOKUP($D$52,$A$7:$E$14,5,TRUE),VLOOKUP($D$52,$A$21:$E$28,5,TRUE)))</f>
        <v>0</v>
      </c>
      <c r="C53" s="92"/>
      <c r="D53" s="92">
        <f>D52-B53</f>
        <v>0</v>
      </c>
      <c r="E53" s="92"/>
      <c r="F53" s="92"/>
      <c r="G53" s="92" t="s">
        <v>1068</v>
      </c>
      <c r="H53" s="117">
        <f>IF(J52&lt;0,0,IF($B$50="S",VLOOKUP($D$52,$A$7:$E$14,5,TRUE),VLOOKUP($D$52,$A$21:$E$28,5,TRUE)))</f>
        <v>0</v>
      </c>
      <c r="I53" s="92"/>
      <c r="J53" s="92">
        <f>J52-H53</f>
        <v>0</v>
      </c>
      <c r="K53" s="92"/>
      <c r="M53" s="92" t="s">
        <v>1068</v>
      </c>
      <c r="N53" s="117">
        <f>IF(P52&lt;0,0,IF($N$50="S",VLOOKUP($P$52,$M$7:$Q$14,5,TRUE),VLOOKUP($P$52,$M$21:$Q$28,5,TRUE)))</f>
        <v>0</v>
      </c>
      <c r="O53" s="92"/>
      <c r="P53" s="92">
        <f>P52-N53</f>
        <v>0</v>
      </c>
      <c r="Q53" s="92"/>
      <c r="S53" s="92" t="s">
        <v>1068</v>
      </c>
      <c r="T53" s="117" t="e">
        <f>IF(V52&lt;0,0,IF($T$50="S",VLOOKUP($V$52,$S$7:$W$14,5,TRUE),VLOOKUP($V$52,$S$21:$W$28,5,TRUE)))</f>
        <v>#REF!</v>
      </c>
      <c r="U53" s="92"/>
      <c r="V53" s="92" t="e">
        <f>V52-T53</f>
        <v>#REF!</v>
      </c>
      <c r="W53" s="92"/>
      <c r="Y53" s="92" t="s">
        <v>1068</v>
      </c>
      <c r="Z53" s="117" t="e">
        <f>IF(AB52&lt;0,0,IF($Z$50="S",VLOOKUP($AB$52,$Y$7:$AC$14,5,TRUE),VLOOKUP($AB$52,$Y$21:$AC$28,5,TRUE)))</f>
        <v>#REF!</v>
      </c>
      <c r="AA53" s="92"/>
      <c r="AB53" s="92" t="e">
        <f>AB52-Z53</f>
        <v>#REF!</v>
      </c>
      <c r="AC53" s="92"/>
      <c r="AE53" s="92" t="s">
        <v>1068</v>
      </c>
      <c r="AF53" s="117" t="e">
        <f>IF(AH52&lt;0,0,IF($AF$50="S",VLOOKUP($AH$52,$AE$7:$AI$14,5,TRUE),VLOOKUP($AH$52,$AE$21:$AI$28,5,TRUE)))</f>
        <v>#REF!</v>
      </c>
      <c r="AG53" s="92"/>
      <c r="AH53" s="92" t="e">
        <f>AH52-AF53</f>
        <v>#REF!</v>
      </c>
      <c r="AI53" s="92"/>
      <c r="AK53" s="92" t="s">
        <v>1068</v>
      </c>
      <c r="AL53" s="117" t="e">
        <f>IF(AN52&lt;0,0,IF($AL$50="S",VLOOKUP($AN$52,$AK$7:$AO$14,5,TRUE),VLOOKUP($AN$52,$AK$21:$AO$28,5,TRUE)))</f>
        <v>#REF!</v>
      </c>
      <c r="AM53" s="92"/>
      <c r="AN53" s="92" t="e">
        <f>AN52-AL53</f>
        <v>#REF!</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IF(BF52&lt;0,0,IF($BD$50="S",VLOOKUP($BF$52,$BC$7:$BG$13,5,TRUE),VLOOKUP($BF$52,$BC$21:$BG$27,5,TRUE)))</f>
        <v>#REF!</v>
      </c>
      <c r="BF53" s="92" t="e">
        <f>BF52-BD53</f>
        <v>#REF!</v>
      </c>
      <c r="BH53" s="83"/>
      <c r="BI53" s="92" t="s">
        <v>1068</v>
      </c>
      <c r="BJ53" s="117">
        <f>IF($BJ$50="S",VLOOKUP($BL$52,$BI$7:$BM$12,5,TRUE),VLOOKUP($BL$52,$BI$21:$BM$27,5,TRUE))</f>
        <v>176500</v>
      </c>
      <c r="BL53" s="92">
        <f>BL52-BJ53</f>
        <v>214000.5</v>
      </c>
      <c r="BO53" s="92" t="s">
        <v>1068</v>
      </c>
      <c r="BP53" s="117">
        <f>IF($BP$50="S",VLOOKUP($BR$52,$BO$7:$BS$15,5,TRUE),VLOOKUP($BR$52,$BO$21:$BS$29,5,TRUE))</f>
        <v>24500</v>
      </c>
      <c r="BR53" s="92">
        <f>BR52-BP53</f>
        <v>23305.42</v>
      </c>
      <c r="BU53" s="92" t="s">
        <v>1068</v>
      </c>
      <c r="BV53" s="117">
        <f>IF($BV$50="S",VLOOKUP($BX$52,$BU$7:$BY$15,5,TRUE),VLOOKUP($BX$52,$BU$21:$BY$29,5,TRUE))</f>
        <v>1045</v>
      </c>
      <c r="BX53" s="92">
        <f>BX52-BV53</f>
        <v>31137.040000000001</v>
      </c>
      <c r="CA53" s="92" t="s">
        <v>4</v>
      </c>
      <c r="CB53" s="112">
        <v>0</v>
      </c>
      <c r="CE53" s="92"/>
      <c r="CF53" s="92"/>
      <c r="CG53" s="92" t="s">
        <v>4</v>
      </c>
      <c r="CH53" s="112">
        <v>0</v>
      </c>
      <c r="CK53"/>
      <c r="CL53"/>
      <c r="CM53" s="92" t="s">
        <v>4</v>
      </c>
      <c r="CN53" s="112">
        <v>0</v>
      </c>
      <c r="CO53" s="92"/>
      <c r="CP53" s="92"/>
      <c r="CQ53" s="92"/>
      <c r="CS53" s="92" t="s">
        <v>4</v>
      </c>
      <c r="CT53" s="112">
        <v>0</v>
      </c>
      <c r="CU53" s="92"/>
      <c r="CV53" s="92"/>
      <c r="CW53" s="92"/>
    </row>
    <row r="54" spans="1:101" ht="13.5" thickBot="1" x14ac:dyDescent="0.25">
      <c r="A54" s="92" t="s">
        <v>1070</v>
      </c>
      <c r="B54" s="117">
        <f>IF(D52&lt;0,0,IF($N$50="S",VLOOKUP($P$52,$M$7:$Q$14,4,TRUE),VLOOKUP($P$52,$M$21:$Q$28,4,TRUE)))</f>
        <v>0</v>
      </c>
      <c r="C54" s="119" t="s">
        <v>0</v>
      </c>
      <c r="D54" s="92">
        <f>D53*B54</f>
        <v>0</v>
      </c>
      <c r="E54" s="92"/>
      <c r="F54" s="92"/>
      <c r="G54" s="92" t="s">
        <v>1070</v>
      </c>
      <c r="H54" s="117">
        <f>IF(J52&lt;0,0,IF($N$50="S",VLOOKUP($P$52,$M$7:$Q$14,4,TRUE),VLOOKUP($P$52,$M$21:$Q$28,4,TRUE)))</f>
        <v>0</v>
      </c>
      <c r="I54" s="119" t="s">
        <v>0</v>
      </c>
      <c r="J54" s="92">
        <f>J53*H54</f>
        <v>0</v>
      </c>
      <c r="K54" s="92"/>
      <c r="M54" s="92" t="s">
        <v>1070</v>
      </c>
      <c r="N54" s="117">
        <f>IF(P52&lt;0,0,IF($N$50="S",VLOOKUP($P$52,$M$7:$Q$14,4,TRUE),VLOOKUP($P$52,$M$21:$Q$28,4,TRUE)))</f>
        <v>0</v>
      </c>
      <c r="O54" s="119" t="s">
        <v>0</v>
      </c>
      <c r="P54" s="92">
        <f>P53*N54</f>
        <v>0</v>
      </c>
      <c r="Q54" s="92"/>
      <c r="S54" s="92" t="s">
        <v>1070</v>
      </c>
      <c r="T54" s="117" t="e">
        <f>IF(V52&lt;0,0,IF($T$50="S",VLOOKUP($V$52,$S$7:$W$14,4,TRUE),VLOOKUP($V$52,$S$21:$W$28,4,TRUE)))</f>
        <v>#REF!</v>
      </c>
      <c r="U54" s="119" t="s">
        <v>0</v>
      </c>
      <c r="V54" s="92" t="e">
        <f>V53*T54</f>
        <v>#REF!</v>
      </c>
      <c r="W54" s="92"/>
      <c r="Y54" s="92" t="s">
        <v>1070</v>
      </c>
      <c r="Z54" s="117" t="e">
        <f>IF(AB52&lt;0,0,IF($Z$50="S",VLOOKUP($AB$52,$Y$7:$AC$14,4,TRUE),VLOOKUP($AB$52,$Y$21:$AC$28,4,TRUE)))</f>
        <v>#REF!</v>
      </c>
      <c r="AA54" s="119" t="s">
        <v>0</v>
      </c>
      <c r="AB54" s="92" t="e">
        <f>AB53*Z54</f>
        <v>#REF!</v>
      </c>
      <c r="AC54" s="92"/>
      <c r="AE54" s="92" t="s">
        <v>1070</v>
      </c>
      <c r="AF54" s="117" t="e">
        <f>IF(AH52&lt;0,0,IF($AF$50="S",VLOOKUP($AH$52,$AE$7:$AI$14,4,TRUE),VLOOKUP($AH$52,$AE$21:$AI$28,4,TRUE)))</f>
        <v>#REF!</v>
      </c>
      <c r="AG54" s="119" t="s">
        <v>0</v>
      </c>
      <c r="AH54" s="92" t="e">
        <f>AH53*AF54</f>
        <v>#REF!</v>
      </c>
      <c r="AI54" s="92"/>
      <c r="AK54" s="92" t="s">
        <v>1070</v>
      </c>
      <c r="AL54" s="117" t="e">
        <f>IF(AN52&lt;0,0,IF($AL$50="S",VLOOKUP($AN$52,$AK$7:$AO$14,4,TRUE),VLOOKUP($AN$52,$AK$21:$AO$28,4,TRUE)))</f>
        <v>#REF!</v>
      </c>
      <c r="AM54" s="119" t="s">
        <v>0</v>
      </c>
      <c r="AN54" s="92" t="e">
        <f>AN53*AL54</f>
        <v>#REF!</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IF(BF52&lt;0,0,IF($BD$50="S",VLOOKUP($BF$52,$BC$7:$BG$13,4,TRUE),VLOOKUP($BF$52,$BC$21:$BG$27,4,TRUE)))</f>
        <v>#REF!</v>
      </c>
      <c r="BE54" s="119" t="s">
        <v>0</v>
      </c>
      <c r="BF54" s="92" t="e">
        <f>BF53*BD54</f>
        <v>#REF!</v>
      </c>
      <c r="BH54" s="83"/>
      <c r="BI54" s="92" t="s">
        <v>1070</v>
      </c>
      <c r="BJ54" s="117">
        <f>IF($BJ$50="S",VLOOKUP($BL$52,$BI$7:$BM$13,4,TRUE),VLOOKUP($BL$52,$BI$21:$BM$27,4,TRUE))</f>
        <v>0.35</v>
      </c>
      <c r="BK54" s="119" t="s">
        <v>0</v>
      </c>
      <c r="BL54" s="92">
        <f>BL53*BJ54</f>
        <v>74900.174999999988</v>
      </c>
      <c r="BO54" s="92" t="s">
        <v>1070</v>
      </c>
      <c r="BP54" s="117">
        <f>IF($BP$50="S",VLOOKUP($BR$52,$BO$7:$BS$15,4,TRUE),VLOOKUP($BR$52,$BO$21:$BS$29,4,TRUE))</f>
        <v>0.15</v>
      </c>
      <c r="BQ54" s="119" t="s">
        <v>0</v>
      </c>
      <c r="BR54" s="92">
        <f>BR53*BP54</f>
        <v>3495.8129999999996</v>
      </c>
      <c r="BU54" s="92" t="s">
        <v>1070</v>
      </c>
      <c r="BV54" s="152">
        <f>IF($BV$50="S",VLOOKUP($BX$52,$BU$7:$BY$15,4,TRUE),VLOOKUP($BX$52,$BU$21:$BY$29,4,TRUE))</f>
        <v>0.15</v>
      </c>
      <c r="BW54" s="119" t="s">
        <v>0</v>
      </c>
      <c r="BX54" s="92">
        <f>BX53*BV54</f>
        <v>4670.5559999999996</v>
      </c>
      <c r="CA54" s="92" t="s">
        <v>5</v>
      </c>
      <c r="CB54" s="92">
        <f>CB52+CB53</f>
        <v>4.6629629629630166E-2</v>
      </c>
      <c r="CE54" s="92"/>
      <c r="CF54" s="92"/>
      <c r="CG54" s="92" t="s">
        <v>5</v>
      </c>
      <c r="CH54" s="92">
        <f>CH52+CH53</f>
        <v>28.750333333333334</v>
      </c>
      <c r="CK54"/>
      <c r="CL54"/>
      <c r="CM54" s="92" t="s">
        <v>5</v>
      </c>
      <c r="CN54" s="92">
        <f>CN52+CN53</f>
        <v>26.570846153846148</v>
      </c>
      <c r="CO54" s="92"/>
      <c r="CP54" s="92"/>
      <c r="CQ54" s="92"/>
      <c r="CS54" s="92" t="s">
        <v>5</v>
      </c>
      <c r="CT54" s="92">
        <f>CT52+CT53</f>
        <v>26.570846153846148</v>
      </c>
      <c r="CU54" s="92"/>
      <c r="CV54" s="92"/>
      <c r="CW54" s="92"/>
    </row>
    <row r="55" spans="1:101" ht="13.5" thickBot="1" x14ac:dyDescent="0.25">
      <c r="A55" s="92" t="s">
        <v>1</v>
      </c>
      <c r="B55" s="117">
        <f>IF(D52&lt;0,0,IF($B$50="S",VLOOKUP($D$52,$A$7:$E$14,3,TRUE),VLOOKUP($D$52,$A$21:$E$28,3,TRUE)))</f>
        <v>0</v>
      </c>
      <c r="C55" s="119" t="s">
        <v>2</v>
      </c>
      <c r="D55" s="92">
        <f>D54+B55</f>
        <v>0</v>
      </c>
      <c r="E55" s="92"/>
      <c r="F55" s="92"/>
      <c r="G55" s="92" t="s">
        <v>1</v>
      </c>
      <c r="H55" s="117">
        <f>IF(J52&lt;0,0,IF($N$50="S",VLOOKUP($P$52,$M$7:$Q$14,3,TRUE),VLOOKUP($P$52,$M$21:$Q$28,3,TRUE)))</f>
        <v>0</v>
      </c>
      <c r="I55" s="119" t="s">
        <v>2</v>
      </c>
      <c r="J55" s="92">
        <f>J54+H55</f>
        <v>0</v>
      </c>
      <c r="K55" s="92"/>
      <c r="M55" s="92" t="s">
        <v>1</v>
      </c>
      <c r="N55" s="117">
        <f>IF(P52&lt;0,0,IF($N$50="S",VLOOKUP($P$52,$M$7:$Q$14,3,TRUE),VLOOKUP($P$52,$M$21:$Q$28,3,TRUE)))</f>
        <v>0</v>
      </c>
      <c r="O55" s="119" t="s">
        <v>2</v>
      </c>
      <c r="P55" s="92">
        <f>P54+N55</f>
        <v>0</v>
      </c>
      <c r="Q55" s="92"/>
      <c r="S55" s="92" t="s">
        <v>1</v>
      </c>
      <c r="T55" s="117" t="e">
        <f>IF(V52&lt;0,0,IF($T$50="S",VLOOKUP($V$52,$S$7:$W$14,3,TRUE),VLOOKUP($V$52,$S$21:$W$28,3,TRUE)))</f>
        <v>#REF!</v>
      </c>
      <c r="U55" s="119" t="s">
        <v>2</v>
      </c>
      <c r="V55" s="92" t="e">
        <f>V54+T55</f>
        <v>#REF!</v>
      </c>
      <c r="W55" s="92"/>
      <c r="Y55" s="92" t="s">
        <v>1</v>
      </c>
      <c r="Z55" s="117" t="e">
        <f>IF(AB52&lt;0,0,IF($Z$50="S",VLOOKUP($AB$52,$Y$7:$AC$14,3,TRUE),VLOOKUP($AB$52,$Y$21:$AC$28,3,TRUE)))</f>
        <v>#REF!</v>
      </c>
      <c r="AA55" s="119" t="s">
        <v>2</v>
      </c>
      <c r="AB55" s="92" t="e">
        <f>AB54+Z55</f>
        <v>#REF!</v>
      </c>
      <c r="AC55" s="92"/>
      <c r="AE55" s="92" t="s">
        <v>1</v>
      </c>
      <c r="AF55" s="117" t="e">
        <f>IF(AH52&lt;0,0,IF($AF$50="S",VLOOKUP($AH$52,$AE$7:$AI$14,3,TRUE),VLOOKUP($AH$52,$AE$21:$AI$28,3,TRUE)))</f>
        <v>#REF!</v>
      </c>
      <c r="AG55" s="119" t="s">
        <v>2</v>
      </c>
      <c r="AH55" s="92" t="e">
        <f>AH54+AF55</f>
        <v>#REF!</v>
      </c>
      <c r="AI55" s="92"/>
      <c r="AK55" s="92" t="s">
        <v>1</v>
      </c>
      <c r="AL55" s="117" t="e">
        <f>IF(AN52&lt;0,0,IF($AL$50="S",VLOOKUP($AN$52,$AK$7:$AO$14,3,TRUE),VLOOKUP($AN$52,$AK$21:$AO$28,3,TRUE)))</f>
        <v>#REF!</v>
      </c>
      <c r="AM55" s="119" t="s">
        <v>2</v>
      </c>
      <c r="AN55" s="92" t="e">
        <f>AN54+AL55</f>
        <v>#REF!</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IF(BF52&lt;0,0,IF($BD$50="S",VLOOKUP($BF$52,$BC$7:$BG$13,3,TRUE),VLOOKUP($BF$52,$BC$21:$BG$27,3,TRUE)))</f>
        <v>#REF!</v>
      </c>
      <c r="BE55" s="119" t="s">
        <v>2</v>
      </c>
      <c r="BF55" s="92" t="e">
        <f>BF54+BD55</f>
        <v>#REF!</v>
      </c>
      <c r="BH55" s="83"/>
      <c r="BI55" s="92" t="s">
        <v>1</v>
      </c>
      <c r="BJ55" s="117">
        <f>IF($BJ$50="S",VLOOKUP($BL$52,$BI$7:$BM$13,3,TRUE),VLOOKUP($BL$52,$BI$21:$BM$27,3,TRUE))</f>
        <v>110016.5</v>
      </c>
      <c r="BK55" s="119" t="s">
        <v>2</v>
      </c>
      <c r="BL55" s="92">
        <f>BL54+BJ55</f>
        <v>184916.67499999999</v>
      </c>
      <c r="BO55" s="92" t="s">
        <v>1</v>
      </c>
      <c r="BP55" s="117">
        <f>IF($BP$50="S",VLOOKUP($BR$52,$BO$7:$BS$15,3,TRUE),VLOOKUP($BR$52,$BO$21:$BS$29,3,TRUE))</f>
        <v>1075</v>
      </c>
      <c r="BQ55" s="119" t="s">
        <v>2</v>
      </c>
      <c r="BR55" s="92">
        <f>BR54+BP55</f>
        <v>4570.8130000000001</v>
      </c>
      <c r="BU55" s="92" t="s">
        <v>1</v>
      </c>
      <c r="BV55" s="117">
        <f>IF($BV$50="S",VLOOKUP($BX$52,$BU$7:$BY$15,3,TRUE),VLOOKUP($BX$52,$BU$21:$BY$29,3,TRUE))</f>
        <v>437.5</v>
      </c>
      <c r="BW55" s="119" t="s">
        <v>2</v>
      </c>
      <c r="BX55" s="92">
        <f>BX54+BV55</f>
        <v>5108.0559999999996</v>
      </c>
      <c r="CA55" s="92" t="s">
        <v>6</v>
      </c>
      <c r="CB55" s="120">
        <v>0.39500000000000002</v>
      </c>
      <c r="CE55" s="92"/>
      <c r="CF55" s="92"/>
      <c r="CG55" s="92" t="s">
        <v>6</v>
      </c>
      <c r="CH55" s="120">
        <v>0.39500000000000002</v>
      </c>
      <c r="CK55"/>
      <c r="CL55"/>
      <c r="CM55" s="92" t="s">
        <v>6</v>
      </c>
      <c r="CN55" s="120">
        <v>0.39500000000000002</v>
      </c>
      <c r="CO55" s="92"/>
      <c r="CP55" s="92"/>
      <c r="CQ55" s="92"/>
      <c r="CR55" s="92"/>
      <c r="CS55" s="92" t="s">
        <v>6</v>
      </c>
      <c r="CT55" s="120">
        <v>0.39500000000000002</v>
      </c>
      <c r="CU55" s="92"/>
      <c r="CV55" s="92"/>
    </row>
    <row r="56" spans="1:101" x14ac:dyDescent="0.2">
      <c r="A56" s="92" t="s">
        <v>7</v>
      </c>
      <c r="B56" s="92">
        <f>D55/C56</f>
        <v>0</v>
      </c>
      <c r="C56" s="113">
        <v>52</v>
      </c>
      <c r="D56" s="92"/>
      <c r="E56" s="92"/>
      <c r="F56" s="92"/>
      <c r="G56" s="92" t="s">
        <v>7</v>
      </c>
      <c r="H56" s="92">
        <f>J55/I56</f>
        <v>0</v>
      </c>
      <c r="I56" s="113">
        <v>52</v>
      </c>
      <c r="J56" s="92"/>
      <c r="K56" s="92"/>
      <c r="M56" s="92" t="s">
        <v>7</v>
      </c>
      <c r="N56" s="92">
        <f>P55/O56</f>
        <v>0</v>
      </c>
      <c r="O56" s="113">
        <v>52</v>
      </c>
      <c r="P56" s="92"/>
      <c r="Q56" s="92"/>
      <c r="S56" s="92" t="s">
        <v>7</v>
      </c>
      <c r="T56" s="92" t="e">
        <f>V55/U56</f>
        <v>#REF!</v>
      </c>
      <c r="U56" s="113">
        <v>52</v>
      </c>
      <c r="V56" s="92"/>
      <c r="W56" s="92"/>
      <c r="Y56" s="92" t="s">
        <v>7</v>
      </c>
      <c r="Z56" s="92" t="e">
        <f>AB55/AA56</f>
        <v>#REF!</v>
      </c>
      <c r="AA56" s="113">
        <v>52</v>
      </c>
      <c r="AB56" s="92"/>
      <c r="AC56" s="92"/>
      <c r="AE56" s="92" t="s">
        <v>7</v>
      </c>
      <c r="AF56" s="92" t="e">
        <f>AH55/AG56</f>
        <v>#REF!</v>
      </c>
      <c r="AG56" s="113">
        <v>52</v>
      </c>
      <c r="AH56" s="92"/>
      <c r="AI56" s="92"/>
      <c r="AK56" s="92" t="s">
        <v>7</v>
      </c>
      <c r="AL56" s="92" t="e">
        <f>AN55/AM56</f>
        <v>#REF!</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H56" s="83"/>
      <c r="BI56" s="92" t="s">
        <v>7</v>
      </c>
      <c r="BJ56" s="92">
        <f>BL55/BK56</f>
        <v>3556.0899038461534</v>
      </c>
      <c r="BK56" s="113">
        <v>52</v>
      </c>
      <c r="BO56" s="92" t="s">
        <v>7</v>
      </c>
      <c r="BP56" s="92">
        <f>BR55/BQ56</f>
        <v>87.90025</v>
      </c>
      <c r="BQ56" s="113">
        <v>52</v>
      </c>
      <c r="BU56" s="92" t="s">
        <v>7</v>
      </c>
      <c r="BV56" s="92">
        <f>BX55/BW56</f>
        <v>98.231846153846149</v>
      </c>
      <c r="BW56" s="113">
        <v>52</v>
      </c>
      <c r="CA56" s="92" t="s">
        <v>8</v>
      </c>
      <c r="CB56" s="92">
        <f>CB54*CB55</f>
        <v>1.8418703703703916E-2</v>
      </c>
      <c r="CE56" s="92"/>
      <c r="CF56" s="92"/>
      <c r="CG56" s="92" t="s">
        <v>8</v>
      </c>
      <c r="CH56" s="92">
        <f>CH54*CH55</f>
        <v>11.356381666666667</v>
      </c>
      <c r="CK56"/>
      <c r="CL56"/>
      <c r="CM56" s="92" t="s">
        <v>8</v>
      </c>
      <c r="CN56" s="92">
        <f>CN54*CN55</f>
        <v>10.495484230769229</v>
      </c>
      <c r="CO56" s="92"/>
      <c r="CP56" s="92"/>
      <c r="CQ56" s="92"/>
      <c r="CR56" s="92"/>
      <c r="CS56" s="92" t="s">
        <v>8</v>
      </c>
      <c r="CT56" s="92">
        <f>CT54*CT55</f>
        <v>10.495484230769229</v>
      </c>
      <c r="CU56" s="92"/>
      <c r="CV56" s="92"/>
    </row>
    <row r="57" spans="1:101" ht="13.5" thickBot="1" x14ac:dyDescent="0.25">
      <c r="A57" s="92" t="s">
        <v>9</v>
      </c>
      <c r="B57" s="112">
        <f>'2020-FORM GAO-70a'!D12</f>
        <v>0</v>
      </c>
      <c r="C57" s="92"/>
      <c r="D57" s="92"/>
      <c r="E57" s="92"/>
      <c r="F57" s="92"/>
      <c r="G57" s="92" t="s">
        <v>9</v>
      </c>
      <c r="H57" s="112">
        <f>'2020-FORM GAO-70a'!J14</f>
        <v>0</v>
      </c>
      <c r="I57" s="92"/>
      <c r="J57" s="92"/>
      <c r="K57" s="92"/>
      <c r="M57" s="92" t="s">
        <v>9</v>
      </c>
      <c r="N57" s="112">
        <f>'2019-FORM GAO-70a'!D12</f>
        <v>0</v>
      </c>
      <c r="O57" s="92"/>
      <c r="P57" s="92"/>
      <c r="Q57" s="92"/>
      <c r="S57" s="92" t="s">
        <v>9</v>
      </c>
      <c r="T57" s="112" t="e">
        <f>#REF!</f>
        <v>#REF!</v>
      </c>
      <c r="U57" s="92"/>
      <c r="V57" s="92"/>
      <c r="W57" s="92"/>
      <c r="Y57" s="92" t="s">
        <v>9</v>
      </c>
      <c r="Z57" s="112" t="e">
        <f>#REF!</f>
        <v>#REF!</v>
      </c>
      <c r="AA57" s="92"/>
      <c r="AB57" s="92"/>
      <c r="AC57" s="92"/>
      <c r="AE57" s="92" t="s">
        <v>9</v>
      </c>
      <c r="AF57" s="112" t="e">
        <f>#REF!</f>
        <v>#REF!</v>
      </c>
      <c r="AG57" s="92"/>
      <c r="AH57" s="92"/>
      <c r="AI57" s="92"/>
      <c r="AK57" s="92" t="s">
        <v>9</v>
      </c>
      <c r="AL57" s="112" t="e">
        <f>#REF!</f>
        <v>#REF!</v>
      </c>
      <c r="AM57" s="92"/>
      <c r="AN57" s="92"/>
      <c r="AO57" s="92"/>
      <c r="AQ57" s="92" t="s">
        <v>9</v>
      </c>
      <c r="AR57" s="112" t="e">
        <f>#REF!</f>
        <v>#REF!</v>
      </c>
      <c r="AS57" s="92"/>
      <c r="AT57" s="92"/>
      <c r="AU57" s="92"/>
      <c r="AW57" s="92" t="s">
        <v>9</v>
      </c>
      <c r="AX57" s="112" t="e">
        <f>#REF!</f>
        <v>#REF!</v>
      </c>
      <c r="AY57" s="92"/>
      <c r="AZ57" s="92"/>
      <c r="BA57" s="92"/>
      <c r="BC57" s="92" t="s">
        <v>9</v>
      </c>
      <c r="BD57" s="112" t="e">
        <f>#REF!</f>
        <v>#REF!</v>
      </c>
      <c r="BH57" s="83"/>
      <c r="BI57" s="92" t="s">
        <v>9</v>
      </c>
      <c r="BJ57" s="112">
        <v>25</v>
      </c>
      <c r="BO57" s="92" t="s">
        <v>9</v>
      </c>
      <c r="BP57" s="112">
        <v>25</v>
      </c>
      <c r="BU57" s="92" t="s">
        <v>10</v>
      </c>
      <c r="BV57" s="112">
        <v>0</v>
      </c>
      <c r="CE57" s="92"/>
      <c r="CF57" s="92"/>
      <c r="CG57" s="92"/>
      <c r="CH57" s="92"/>
      <c r="CK57"/>
      <c r="CL57"/>
      <c r="CO57" s="92"/>
      <c r="CP57" s="92"/>
      <c r="CQ57" s="92"/>
      <c r="CR57" s="92"/>
    </row>
    <row r="58" spans="1:101" ht="14.25" thickTop="1" thickBot="1" x14ac:dyDescent="0.25">
      <c r="A58" s="150" t="s">
        <v>5</v>
      </c>
      <c r="B58" s="160">
        <f>ROUND((B56*2)+B57,2)</f>
        <v>0</v>
      </c>
      <c r="C58" s="92"/>
      <c r="D58" s="92"/>
      <c r="E58" s="92"/>
      <c r="F58" s="92"/>
      <c r="G58" s="150" t="s">
        <v>5</v>
      </c>
      <c r="H58" s="160">
        <f>ROUND((H56*2)+H57,2)</f>
        <v>0</v>
      </c>
      <c r="I58" s="92"/>
      <c r="J58" s="92"/>
      <c r="K58" s="92"/>
      <c r="M58" s="150" t="s">
        <v>5</v>
      </c>
      <c r="N58" s="160">
        <f>ROUND((N56*2)+N57,2)</f>
        <v>0</v>
      </c>
      <c r="O58" s="92"/>
      <c r="P58" s="92"/>
      <c r="Q58" s="92"/>
      <c r="S58" s="150" t="s">
        <v>5</v>
      </c>
      <c r="T58" s="160" t="e">
        <f>ROUND((T56*2)+T57,2)</f>
        <v>#REF!</v>
      </c>
      <c r="U58" s="92"/>
      <c r="V58" s="92"/>
      <c r="W58" s="92"/>
      <c r="Y58" s="150" t="s">
        <v>5</v>
      </c>
      <c r="Z58" s="160" t="e">
        <f>ROUND((Z56*2)+Z57,2)</f>
        <v>#REF!</v>
      </c>
      <c r="AA58" s="92"/>
      <c r="AB58" s="92"/>
      <c r="AC58" s="92"/>
      <c r="AE58" s="150" t="s">
        <v>5</v>
      </c>
      <c r="AF58" s="160" t="e">
        <f>ROUND((AF56*2)+AF57,2)</f>
        <v>#REF!</v>
      </c>
      <c r="AG58" s="92"/>
      <c r="AH58" s="92"/>
      <c r="AI58" s="92"/>
      <c r="AK58" s="150" t="s">
        <v>5</v>
      </c>
      <c r="AL58" s="160" t="e">
        <f>ROUND((AL56*2)+AL57,2)</f>
        <v>#REF!</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H58" s="83"/>
      <c r="BI58" s="136" t="s">
        <v>5</v>
      </c>
      <c r="BJ58" s="136">
        <f>BJ56*2+BJ57</f>
        <v>7137.1798076923069</v>
      </c>
      <c r="BO58" s="92" t="s">
        <v>5</v>
      </c>
      <c r="BP58" s="92">
        <f>BP56*2+BP57</f>
        <v>200.8005</v>
      </c>
      <c r="BU58" s="92" t="s">
        <v>5</v>
      </c>
      <c r="BV58" s="92">
        <f>SUM(BV56*2)+BV57</f>
        <v>196.4636923076923</v>
      </c>
      <c r="CE58" s="92"/>
      <c r="CF58" s="92"/>
      <c r="CG58" s="92"/>
      <c r="CH58" s="92"/>
      <c r="CK58"/>
      <c r="CL58"/>
      <c r="CO58" s="92"/>
      <c r="CP58" s="92"/>
      <c r="CQ58" s="92"/>
      <c r="CR58" s="92"/>
    </row>
    <row r="59" spans="1:101" x14ac:dyDescent="0.2">
      <c r="A59" s="92" t="s">
        <v>6</v>
      </c>
      <c r="B59" s="121">
        <f>'2020-FORM GAO-70a'!F9</f>
        <v>0</v>
      </c>
      <c r="C59" s="92"/>
      <c r="D59" s="92"/>
      <c r="E59" s="92"/>
      <c r="F59" s="92"/>
      <c r="G59" s="92" t="s">
        <v>6</v>
      </c>
      <c r="H59" s="121">
        <f>'2020-FORM GAO-70a'!L9</f>
        <v>0</v>
      </c>
      <c r="I59" s="92"/>
      <c r="J59" s="92"/>
      <c r="K59" s="92"/>
      <c r="M59" s="92" t="s">
        <v>6</v>
      </c>
      <c r="N59" s="121">
        <f>'2019-FORM GAO-70a'!F9</f>
        <v>0</v>
      </c>
      <c r="O59" s="92"/>
      <c r="P59" s="92"/>
      <c r="Q59" s="92"/>
      <c r="S59" s="92" t="s">
        <v>6</v>
      </c>
      <c r="T59" s="121" t="e">
        <f>#REF!</f>
        <v>#REF!</v>
      </c>
      <c r="U59" s="92"/>
      <c r="V59" s="92"/>
      <c r="W59" s="92"/>
      <c r="Y59" s="92" t="s">
        <v>6</v>
      </c>
      <c r="Z59" s="121" t="e">
        <f>#REF!</f>
        <v>#REF!</v>
      </c>
      <c r="AA59" s="92"/>
      <c r="AB59" s="92"/>
      <c r="AC59" s="92"/>
      <c r="AE59" s="92" t="s">
        <v>6</v>
      </c>
      <c r="AF59" s="121" t="e">
        <f>#REF!</f>
        <v>#REF!</v>
      </c>
      <c r="AG59" s="92"/>
      <c r="AH59" s="92"/>
      <c r="AI59" s="92"/>
      <c r="AK59" s="92" t="s">
        <v>6</v>
      </c>
      <c r="AL59" s="121" t="e">
        <f>#REF!</f>
        <v>#REF!</v>
      </c>
      <c r="AM59" s="92"/>
      <c r="AN59" s="92"/>
      <c r="AO59" s="92"/>
      <c r="AQ59" s="92" t="s">
        <v>6</v>
      </c>
      <c r="AR59" s="121" t="e">
        <f>#REF!</f>
        <v>#REF!</v>
      </c>
      <c r="AS59" s="92"/>
      <c r="AT59" s="92"/>
      <c r="AU59" s="92"/>
      <c r="AW59" s="92" t="s">
        <v>6</v>
      </c>
      <c r="AX59" s="121" t="e">
        <f>#REF!</f>
        <v>#REF!</v>
      </c>
      <c r="AY59" s="92"/>
      <c r="AZ59" s="92"/>
      <c r="BA59" s="92"/>
      <c r="BC59" s="92" t="s">
        <v>6</v>
      </c>
      <c r="BD59" s="121" t="e">
        <f>#REF!</f>
        <v>#REF!</v>
      </c>
      <c r="BH59" s="83"/>
      <c r="BI59" s="92" t="s">
        <v>6</v>
      </c>
      <c r="BJ59" s="121">
        <v>5.0999999999999997E-2</v>
      </c>
      <c r="BO59" s="92" t="s">
        <v>6</v>
      </c>
      <c r="BP59" s="121">
        <v>4.2000000000000003E-2</v>
      </c>
      <c r="BU59" s="92" t="s">
        <v>6</v>
      </c>
      <c r="BV59" s="120">
        <v>0.39500000000000002</v>
      </c>
      <c r="CE59" s="92"/>
      <c r="CF59" s="92"/>
      <c r="CG59" s="92"/>
      <c r="CH59" s="92"/>
      <c r="CK59"/>
      <c r="CL59"/>
      <c r="CO59" s="92"/>
      <c r="CP59" s="92"/>
      <c r="CQ59" s="92"/>
      <c r="CR59" s="92"/>
    </row>
    <row r="60" spans="1:101" ht="13.5" thickBot="1" x14ac:dyDescent="0.25">
      <c r="A60" s="92" t="s">
        <v>11</v>
      </c>
      <c r="B60" s="121">
        <f>'2020-FORM GAO-70a'!F11</f>
        <v>0</v>
      </c>
      <c r="C60" s="92"/>
      <c r="D60" s="92"/>
      <c r="E60" s="92"/>
      <c r="F60" s="92"/>
      <c r="G60" s="92" t="s">
        <v>11</v>
      </c>
      <c r="H60" s="121">
        <f>'2020-FORM GAO-70a'!L11</f>
        <v>0</v>
      </c>
      <c r="I60" s="92"/>
      <c r="J60" s="92"/>
      <c r="K60" s="92"/>
      <c r="M60" s="92" t="s">
        <v>11</v>
      </c>
      <c r="N60" s="121">
        <f>'2019-FORM GAO-70a'!F11</f>
        <v>0</v>
      </c>
      <c r="O60" s="92"/>
      <c r="P60" s="92"/>
      <c r="Q60" s="92"/>
      <c r="S60" s="92" t="s">
        <v>11</v>
      </c>
      <c r="T60" s="121" t="e">
        <f>#REF!</f>
        <v>#REF!</v>
      </c>
      <c r="U60" s="92"/>
      <c r="V60" s="92"/>
      <c r="W60" s="92"/>
      <c r="Y60" s="92" t="s">
        <v>11</v>
      </c>
      <c r="Z60" s="121" t="e">
        <f>#REF!</f>
        <v>#REF!</v>
      </c>
      <c r="AA60" s="92"/>
      <c r="AB60" s="92"/>
      <c r="AC60" s="92"/>
      <c r="AE60" s="92" t="s">
        <v>11</v>
      </c>
      <c r="AF60" s="121" t="e">
        <f>#REF!</f>
        <v>#REF!</v>
      </c>
      <c r="AG60" s="92"/>
      <c r="AH60" s="92"/>
      <c r="AI60" s="92"/>
      <c r="AK60" s="92" t="s">
        <v>11</v>
      </c>
      <c r="AL60" s="121" t="e">
        <f>#REF!</f>
        <v>#REF!</v>
      </c>
      <c r="AM60" s="92"/>
      <c r="AN60" s="92"/>
      <c r="AO60" s="92"/>
      <c r="AQ60" s="92" t="s">
        <v>11</v>
      </c>
      <c r="AR60" s="121" t="e">
        <f>#REF!</f>
        <v>#REF!</v>
      </c>
      <c r="AS60" s="92"/>
      <c r="AT60" s="92"/>
      <c r="AU60" s="92"/>
      <c r="AW60" s="92" t="s">
        <v>11</v>
      </c>
      <c r="AX60" s="121" t="e">
        <f>#REF!</f>
        <v>#REF!</v>
      </c>
      <c r="AY60" s="92"/>
      <c r="AZ60" s="92"/>
      <c r="BA60" s="92"/>
      <c r="BC60" s="92" t="s">
        <v>11</v>
      </c>
      <c r="BD60" s="121" t="e">
        <f>#REF!</f>
        <v>#REF!</v>
      </c>
      <c r="BH60" s="83"/>
      <c r="BI60" s="92" t="s">
        <v>11</v>
      </c>
      <c r="BJ60" s="121">
        <v>0</v>
      </c>
      <c r="BO60" s="92" t="s">
        <v>11</v>
      </c>
      <c r="BP60" s="121">
        <v>3</v>
      </c>
      <c r="BU60" s="92" t="s">
        <v>8</v>
      </c>
      <c r="BV60" s="92">
        <f>BV58*BV59</f>
        <v>77.603158461538456</v>
      </c>
      <c r="CE60" s="92"/>
      <c r="CF60" s="92"/>
      <c r="CG60" s="92"/>
      <c r="CH60" s="92"/>
      <c r="CK60"/>
      <c r="CL60"/>
      <c r="CO60" s="92"/>
      <c r="CP60" s="92"/>
      <c r="CQ60" s="92"/>
      <c r="CR60" s="92"/>
    </row>
    <row r="61" spans="1:101" ht="14.25" thickTop="1" thickBot="1" x14ac:dyDescent="0.25">
      <c r="A61" s="159" t="s">
        <v>8</v>
      </c>
      <c r="B61" s="159">
        <f>ROUND(((D49*B59)/26)+B60,2)</f>
        <v>0</v>
      </c>
      <c r="C61" s="92"/>
      <c r="D61" s="92"/>
      <c r="E61" s="92"/>
      <c r="F61" s="92"/>
      <c r="G61" s="159" t="s">
        <v>8</v>
      </c>
      <c r="H61" s="159">
        <f>ROUND(((J49*H59)/26)+H60,2)</f>
        <v>0</v>
      </c>
      <c r="I61" s="92"/>
      <c r="J61" s="92"/>
      <c r="K61" s="92"/>
      <c r="M61" s="159" t="s">
        <v>8</v>
      </c>
      <c r="N61" s="159">
        <f>ROUND(((P49*N59)/26)+N60,2)</f>
        <v>0</v>
      </c>
      <c r="O61" s="92"/>
      <c r="P61" s="92"/>
      <c r="Q61" s="92"/>
      <c r="S61" s="159" t="s">
        <v>8</v>
      </c>
      <c r="T61" s="159" t="e">
        <f>ROUND(((V49*T59)/26)+T60,2)</f>
        <v>#REF!</v>
      </c>
      <c r="U61" s="92"/>
      <c r="V61" s="92"/>
      <c r="W61" s="92"/>
      <c r="Y61" s="159" t="s">
        <v>8</v>
      </c>
      <c r="Z61" s="159" t="e">
        <f>ROUND(((AB49*Z59)/26)+Z60,2)</f>
        <v>#REF!</v>
      </c>
      <c r="AA61" s="92"/>
      <c r="AB61" s="92"/>
      <c r="AC61" s="92"/>
      <c r="AE61" s="159" t="s">
        <v>8</v>
      </c>
      <c r="AF61" s="159" t="e">
        <f>ROUND(((AH49*AF59)/26)+AF60,2)</f>
        <v>#REF!</v>
      </c>
      <c r="AG61" s="92"/>
      <c r="AH61" s="92"/>
      <c r="AI61" s="92"/>
      <c r="AK61" s="159" t="s">
        <v>8</v>
      </c>
      <c r="AL61" s="159" t="e">
        <f>ROUND(((AN49*AL59)/26)+AL60,2)</f>
        <v>#REF!</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H61" s="83"/>
      <c r="BI61" s="136" t="s">
        <v>8</v>
      </c>
      <c r="BJ61" s="136">
        <f>BL49*BJ59/26+BJ60</f>
        <v>765.98175000000003</v>
      </c>
      <c r="BO61" s="92" t="s">
        <v>8</v>
      </c>
      <c r="BP61" s="92">
        <f>BR49*BP59/26+BP60</f>
        <v>80.224140000000006</v>
      </c>
      <c r="CE61" s="92"/>
      <c r="CF61" s="92"/>
      <c r="CG61" s="92"/>
      <c r="CH61" s="92"/>
      <c r="CK61"/>
      <c r="CL61"/>
      <c r="CO61" s="92"/>
      <c r="CP61" s="92"/>
      <c r="CQ61" s="92"/>
      <c r="CR61" s="92"/>
    </row>
    <row r="62" spans="1:101" s="83" customFormat="1" x14ac:dyDescent="0.2">
      <c r="A62" s="300"/>
      <c r="B62" s="300"/>
      <c r="C62" s="154"/>
      <c r="D62" s="154"/>
      <c r="E62" s="154"/>
      <c r="F62" s="154"/>
      <c r="G62" s="300"/>
      <c r="H62" s="300"/>
      <c r="I62" s="154"/>
      <c r="J62" s="154"/>
      <c r="K62" s="154"/>
      <c r="M62" s="300"/>
      <c r="N62" s="300"/>
      <c r="O62" s="154"/>
      <c r="P62" s="154"/>
      <c r="Q62" s="154"/>
      <c r="S62" s="300"/>
      <c r="T62" s="300"/>
      <c r="U62" s="154"/>
      <c r="V62" s="154"/>
      <c r="W62" s="154"/>
      <c r="Y62" s="300"/>
      <c r="Z62" s="300"/>
      <c r="AA62" s="154"/>
      <c r="AB62" s="154"/>
      <c r="AC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1"/>
      <c r="BJ62" s="301"/>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O62" s="154"/>
      <c r="CP62" s="154"/>
      <c r="CQ62" s="154"/>
      <c r="CR62" s="154"/>
    </row>
    <row r="63" spans="1:101" x14ac:dyDescent="0.2">
      <c r="A63" s="299" t="s">
        <v>1925</v>
      </c>
      <c r="B63" s="316">
        <f>'2020-FORM GAO-70a'!D7</f>
        <v>0</v>
      </c>
      <c r="C63" s="315">
        <f>IF($B$63="M",12900,8600)</f>
        <v>8600</v>
      </c>
      <c r="D63" s="315">
        <v>8600</v>
      </c>
      <c r="E63" s="92"/>
      <c r="F63" s="92"/>
      <c r="G63" s="299"/>
      <c r="H63" s="299"/>
      <c r="I63" s="92"/>
      <c r="J63" s="92"/>
      <c r="K63" s="92"/>
      <c r="M63" s="299"/>
      <c r="N63" s="299"/>
      <c r="O63" s="92"/>
      <c r="P63" s="92"/>
      <c r="Q63" s="92"/>
      <c r="S63" s="299"/>
      <c r="T63" s="299"/>
      <c r="U63" s="92"/>
      <c r="V63" s="92"/>
      <c r="W63" s="92"/>
      <c r="Y63" s="299"/>
      <c r="Z63" s="299"/>
      <c r="AA63" s="92"/>
      <c r="AB63" s="92"/>
      <c r="AC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H63" s="83"/>
      <c r="BI63" s="116"/>
      <c r="BJ63" s="116"/>
      <c r="CE63" s="92"/>
      <c r="CF63" s="92"/>
      <c r="CG63" s="92"/>
      <c r="CH63" s="92"/>
      <c r="CK63"/>
      <c r="CL63"/>
      <c r="CO63" s="92"/>
      <c r="CP63" s="92"/>
      <c r="CQ63" s="92"/>
      <c r="CR63" s="92"/>
    </row>
    <row r="64" spans="1:101" x14ac:dyDescent="0.2">
      <c r="A64" s="299" t="s">
        <v>1926</v>
      </c>
      <c r="B64" s="316">
        <f>'2020-FORM GAO-70a'!D8</f>
        <v>0</v>
      </c>
      <c r="C64" s="92"/>
      <c r="D64" s="92"/>
      <c r="E64" s="92"/>
      <c r="F64" s="92"/>
      <c r="G64" s="299"/>
      <c r="H64" s="299"/>
      <c r="I64" s="92"/>
      <c r="J64" s="92"/>
      <c r="K64" s="92"/>
      <c r="M64" s="299"/>
      <c r="N64" s="299"/>
      <c r="O64" s="92"/>
      <c r="P64" s="92"/>
      <c r="Q64" s="92"/>
      <c r="S64" s="299"/>
      <c r="T64" s="299"/>
      <c r="U64" s="92"/>
      <c r="V64" s="92"/>
      <c r="W64" s="92"/>
      <c r="Y64" s="299"/>
      <c r="Z64" s="299"/>
      <c r="AA64" s="92"/>
      <c r="AB64" s="92"/>
      <c r="AC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H64" s="83"/>
      <c r="BI64" s="116"/>
      <c r="BJ64" s="116"/>
      <c r="CE64" s="92"/>
      <c r="CF64" s="92"/>
      <c r="CG64" s="92"/>
      <c r="CH64" s="92"/>
      <c r="CK64"/>
      <c r="CL64"/>
      <c r="CO64" s="92"/>
      <c r="CP64" s="92"/>
      <c r="CQ64" s="92"/>
      <c r="CR64" s="92"/>
    </row>
    <row r="65" spans="1:96" x14ac:dyDescent="0.2">
      <c r="A65" s="299" t="s">
        <v>1927</v>
      </c>
      <c r="B65" s="317">
        <f>'2020-FORM GAO-70a'!D14</f>
        <v>0</v>
      </c>
      <c r="C65" s="92"/>
      <c r="D65" s="92"/>
      <c r="E65" s="92"/>
      <c r="F65" s="92"/>
      <c r="G65" s="299"/>
      <c r="H65" s="299"/>
      <c r="I65" s="92"/>
      <c r="J65" s="92"/>
      <c r="K65" s="92"/>
      <c r="M65" s="299"/>
      <c r="N65" s="299"/>
      <c r="O65" s="92"/>
      <c r="P65" s="92"/>
      <c r="Q65" s="92"/>
      <c r="S65" s="299"/>
      <c r="T65" s="299"/>
      <c r="U65" s="92"/>
      <c r="V65" s="92"/>
      <c r="W65" s="92"/>
      <c r="Y65" s="299"/>
      <c r="Z65" s="299"/>
      <c r="AA65" s="92"/>
      <c r="AB65" s="92"/>
      <c r="AC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H65" s="83"/>
      <c r="BI65" s="116"/>
      <c r="BJ65" s="116"/>
      <c r="CE65" s="92"/>
      <c r="CF65" s="92"/>
      <c r="CG65" s="92"/>
      <c r="CH65" s="92"/>
      <c r="CK65"/>
      <c r="CL65"/>
      <c r="CO65" s="92"/>
      <c r="CP65" s="92"/>
      <c r="CQ65" s="92"/>
      <c r="CR65" s="92"/>
    </row>
    <row r="66" spans="1:96" x14ac:dyDescent="0.2">
      <c r="A66" s="311" t="s">
        <v>1944</v>
      </c>
      <c r="B66" s="318">
        <f>'2020-FORM GAO-70a'!D13</f>
        <v>0</v>
      </c>
      <c r="C66" s="92"/>
      <c r="D66" s="92"/>
      <c r="E66" s="92"/>
      <c r="F66" s="92"/>
      <c r="G66" s="92"/>
      <c r="H66" s="92"/>
      <c r="I66" s="92"/>
      <c r="J66" s="92"/>
      <c r="K66" s="92"/>
      <c r="M66" s="92"/>
      <c r="N66" s="92"/>
      <c r="O66" s="92"/>
      <c r="P66" s="92"/>
      <c r="Q66" s="92"/>
      <c r="S66" s="92"/>
      <c r="T66" s="92"/>
      <c r="U66" s="92"/>
      <c r="V66" s="92"/>
      <c r="W66" s="92"/>
      <c r="Y66" s="92"/>
      <c r="Z66" s="92"/>
      <c r="AA66" s="92"/>
      <c r="AB66" s="92"/>
      <c r="AC66" s="92"/>
      <c r="AE66" s="92"/>
      <c r="AF66" s="92"/>
      <c r="AG66" s="92"/>
      <c r="AH66" s="92"/>
      <c r="AI66" s="92"/>
      <c r="AK66" s="92"/>
      <c r="AL66" s="92"/>
      <c r="AM66" s="92"/>
      <c r="AN66" s="92"/>
      <c r="AO66" s="92"/>
      <c r="AQ66" s="92"/>
      <c r="AR66" s="92"/>
      <c r="AS66" s="92"/>
      <c r="AT66" s="92"/>
      <c r="AU66" s="92"/>
      <c r="AW66" s="92"/>
      <c r="AX66" s="92"/>
      <c r="AY66" s="92"/>
      <c r="AZ66" s="92"/>
      <c r="BA66" s="92"/>
      <c r="BH66" s="83"/>
      <c r="CE66" s="92"/>
      <c r="CF66" s="92"/>
      <c r="CG66" s="92"/>
      <c r="CH66" s="92"/>
      <c r="CK66"/>
      <c r="CL66"/>
      <c r="CO66" s="92"/>
      <c r="CP66" s="92"/>
      <c r="CQ66" s="92"/>
      <c r="CR66" s="92"/>
    </row>
    <row r="67" spans="1:96" x14ac:dyDescent="0.2">
      <c r="A67" s="311" t="s">
        <v>1967</v>
      </c>
      <c r="B67" s="319">
        <f>'2020-FORM GAO-70a'!F9</f>
        <v>0</v>
      </c>
      <c r="C67" s="92"/>
      <c r="D67" s="92"/>
      <c r="E67" s="92"/>
      <c r="F67" s="92"/>
      <c r="G67" s="92"/>
      <c r="H67" s="92"/>
      <c r="I67" s="92"/>
      <c r="J67" s="92"/>
      <c r="K67" s="92"/>
      <c r="M67" s="92"/>
      <c r="N67" s="92"/>
      <c r="O67" s="92"/>
      <c r="P67" s="92"/>
      <c r="Q67" s="92"/>
      <c r="S67" s="92"/>
      <c r="T67" s="92"/>
      <c r="U67" s="92"/>
      <c r="V67" s="92"/>
      <c r="W67" s="92"/>
      <c r="Y67" s="92"/>
      <c r="Z67" s="92"/>
      <c r="AA67" s="92"/>
      <c r="AB67" s="92"/>
      <c r="AC67" s="92"/>
      <c r="AE67" s="92"/>
      <c r="AF67" s="92"/>
      <c r="AG67" s="92"/>
      <c r="AH67" s="92"/>
      <c r="AI67" s="92"/>
      <c r="AK67" s="92"/>
      <c r="AL67" s="92"/>
      <c r="AM67" s="92"/>
      <c r="AN67" s="92"/>
      <c r="AO67" s="92"/>
      <c r="AQ67" s="92"/>
      <c r="AR67" s="92"/>
      <c r="AS67" s="92"/>
      <c r="AT67" s="92"/>
      <c r="AU67" s="92"/>
      <c r="AW67" s="92"/>
      <c r="AX67" s="92"/>
      <c r="AY67" s="92"/>
      <c r="AZ67" s="92"/>
      <c r="BA67" s="92"/>
      <c r="BH67" s="83"/>
      <c r="CE67" s="92"/>
      <c r="CF67" s="92"/>
      <c r="CG67" s="92"/>
      <c r="CH67" s="92"/>
      <c r="CK67"/>
      <c r="CL67"/>
      <c r="CO67" s="92"/>
      <c r="CP67" s="92"/>
      <c r="CQ67" s="92"/>
      <c r="CR67" s="92"/>
    </row>
    <row r="68" spans="1:96" x14ac:dyDescent="0.2">
      <c r="A68" s="311" t="s">
        <v>1968</v>
      </c>
      <c r="B68" s="318">
        <f>'2020-FORM GAO-70a'!F11</f>
        <v>0</v>
      </c>
      <c r="C68" s="92"/>
      <c r="D68" s="92"/>
      <c r="E68" s="92"/>
      <c r="F68" s="92"/>
      <c r="G68" s="92"/>
      <c r="H68" s="92"/>
      <c r="I68" s="92"/>
      <c r="J68" s="92"/>
      <c r="K68" s="92"/>
      <c r="M68" s="92"/>
      <c r="N68" s="92"/>
      <c r="O68" s="92"/>
      <c r="P68" s="92"/>
      <c r="Q68" s="92"/>
      <c r="S68" s="92"/>
      <c r="T68" s="92"/>
      <c r="U68" s="92"/>
      <c r="V68" s="92"/>
      <c r="W68" s="92"/>
      <c r="Y68" s="92"/>
      <c r="Z68" s="92"/>
      <c r="AA68" s="92"/>
      <c r="AB68" s="92"/>
      <c r="AC68" s="92"/>
      <c r="AE68" s="92"/>
      <c r="AF68" s="92"/>
      <c r="AG68" s="92"/>
      <c r="AH68" s="92"/>
      <c r="AI68" s="92"/>
      <c r="AK68" s="92"/>
      <c r="AL68" s="92"/>
      <c r="AM68" s="92"/>
      <c r="AN68" s="92"/>
      <c r="AO68" s="92"/>
      <c r="AQ68" s="92"/>
      <c r="AR68" s="92"/>
      <c r="AS68" s="92"/>
      <c r="AT68" s="92"/>
      <c r="AU68" s="92"/>
      <c r="AW68" s="92"/>
      <c r="AX68" s="92"/>
      <c r="AY68" s="92"/>
      <c r="AZ68" s="92"/>
      <c r="BA68" s="92"/>
      <c r="BH68" s="83"/>
      <c r="CE68" s="92"/>
      <c r="CF68" s="92"/>
      <c r="CG68" s="92"/>
      <c r="CH68" s="92"/>
      <c r="CK68"/>
      <c r="CL68"/>
      <c r="CO68" s="92"/>
      <c r="CP68" s="92"/>
      <c r="CQ68" s="92"/>
      <c r="CR68" s="92"/>
    </row>
    <row r="69" spans="1:96" x14ac:dyDescent="0.2">
      <c r="A69" s="92"/>
      <c r="B69" s="92" t="s">
        <v>1917</v>
      </c>
      <c r="C69" s="92" t="s">
        <v>1918</v>
      </c>
      <c r="D69" s="92" t="s">
        <v>1919</v>
      </c>
      <c r="E69" s="92" t="s">
        <v>1930</v>
      </c>
      <c r="F69" s="92"/>
      <c r="G69" s="92"/>
      <c r="H69" s="92"/>
      <c r="I69" s="92"/>
      <c r="J69" s="92"/>
      <c r="K69" s="92"/>
      <c r="M69" s="92"/>
      <c r="N69" s="92"/>
      <c r="O69" s="92"/>
      <c r="P69" s="92"/>
      <c r="Q69" s="92"/>
      <c r="S69" s="92"/>
      <c r="T69" s="92"/>
      <c r="U69" s="92"/>
      <c r="V69" s="92"/>
      <c r="W69" s="92"/>
      <c r="Y69" s="92"/>
      <c r="Z69" s="92"/>
      <c r="AA69" s="92"/>
      <c r="AB69" s="92"/>
      <c r="AC69" s="92"/>
      <c r="AE69" s="92"/>
      <c r="AF69" s="92"/>
      <c r="AG69" s="92"/>
      <c r="AH69" s="92"/>
      <c r="AI69" s="92"/>
      <c r="AK69" s="92"/>
      <c r="AL69" s="92"/>
      <c r="AM69" s="92"/>
      <c r="AN69" s="92"/>
      <c r="AO69" s="92"/>
      <c r="AQ69" s="92"/>
      <c r="AR69" s="92"/>
      <c r="AS69" s="92"/>
      <c r="AT69" s="92"/>
      <c r="AU69" s="92"/>
      <c r="AW69" s="92"/>
      <c r="AX69" s="92"/>
      <c r="AY69" s="92"/>
      <c r="AZ69" s="92"/>
      <c r="BA69" s="92"/>
      <c r="BH69" s="83"/>
      <c r="CE69" s="92"/>
      <c r="CF69" s="92"/>
      <c r="CG69" s="92"/>
      <c r="CH69" s="92"/>
      <c r="CK69"/>
      <c r="CL69"/>
      <c r="CO69" s="92"/>
      <c r="CP69" s="92"/>
      <c r="CQ69" s="92"/>
      <c r="CR69" s="92"/>
    </row>
    <row r="70" spans="1:96" x14ac:dyDescent="0.2">
      <c r="A70" s="92" t="s">
        <v>1923</v>
      </c>
      <c r="B70" s="313">
        <f>ROUND(('2020-FORM GAO-70a'!C97),2)</f>
        <v>0</v>
      </c>
      <c r="C70" s="92">
        <v>27</v>
      </c>
      <c r="D70" s="92"/>
      <c r="E70" s="92">
        <v>4300</v>
      </c>
      <c r="F70" s="92"/>
      <c r="G70" s="92"/>
      <c r="H70" s="92"/>
      <c r="I70" s="92"/>
      <c r="J70" s="92"/>
      <c r="K70" s="92"/>
      <c r="M70" s="92"/>
      <c r="N70" s="92"/>
      <c r="O70" s="92"/>
      <c r="P70" s="92"/>
      <c r="Q70" s="92"/>
      <c r="S70" s="92"/>
      <c r="T70" s="92"/>
      <c r="U70" s="92"/>
      <c r="V70" s="92"/>
      <c r="W70" s="92"/>
      <c r="Y70" s="92"/>
      <c r="Z70" s="92"/>
      <c r="AA70" s="92"/>
      <c r="AB70" s="92"/>
      <c r="AC70" s="92"/>
      <c r="AE70" s="92"/>
      <c r="AF70" s="92"/>
      <c r="AG70" s="92"/>
      <c r="AH70" s="92"/>
      <c r="AI70" s="92"/>
      <c r="AK70" s="92"/>
      <c r="AL70" s="92"/>
      <c r="AM70" s="92"/>
      <c r="AN70" s="92"/>
      <c r="AO70" s="92"/>
      <c r="AQ70" s="92"/>
      <c r="AR70" s="92"/>
      <c r="AS70" s="92"/>
      <c r="AT70" s="92"/>
      <c r="AU70" s="92"/>
      <c r="AW70" s="92"/>
      <c r="AX70" s="92"/>
      <c r="AY70" s="92"/>
      <c r="AZ70" s="92"/>
      <c r="BA70" s="92"/>
      <c r="BH70" s="83"/>
      <c r="CE70" s="92"/>
      <c r="CF70" s="92"/>
      <c r="CG70" s="92"/>
      <c r="CH70" s="92"/>
      <c r="CK70"/>
      <c r="CL70"/>
      <c r="CO70" s="92"/>
      <c r="CP70" s="92"/>
      <c r="CQ70" s="92"/>
      <c r="CR70" s="92"/>
    </row>
    <row r="71" spans="1:96" x14ac:dyDescent="0.2">
      <c r="A71" s="92" t="s">
        <v>1919</v>
      </c>
      <c r="B71" s="92">
        <f>ROUND((B70*C70),2)</f>
        <v>0</v>
      </c>
      <c r="C71" s="92"/>
      <c r="D71" s="92"/>
      <c r="E71" s="92"/>
      <c r="F71" s="92"/>
      <c r="G71" s="92"/>
      <c r="H71" s="92"/>
      <c r="I71" s="92"/>
      <c r="J71" s="92"/>
      <c r="K71" s="92"/>
      <c r="M71" s="92"/>
      <c r="N71" s="92"/>
      <c r="O71" s="92"/>
      <c r="P71" s="92"/>
      <c r="Q71" s="92"/>
      <c r="S71" s="92"/>
      <c r="T71" s="92"/>
      <c r="U71" s="92"/>
      <c r="V71" s="92"/>
      <c r="W71" s="92"/>
      <c r="Y71" s="92"/>
      <c r="Z71" s="92"/>
      <c r="AA71" s="92"/>
      <c r="AB71" s="92"/>
      <c r="AC71" s="92"/>
      <c r="AE71" s="92"/>
      <c r="AF71" s="92"/>
      <c r="AG71" s="92"/>
      <c r="AH71" s="92"/>
      <c r="AI71" s="92"/>
      <c r="AK71" s="92"/>
      <c r="AL71" s="92"/>
      <c r="AM71" s="92"/>
      <c r="AN71" s="92"/>
      <c r="AO71" s="92"/>
      <c r="AQ71" s="92"/>
      <c r="AR71" s="92"/>
      <c r="AS71" s="92"/>
      <c r="AT71" s="92"/>
      <c r="AU71" s="92"/>
      <c r="AW71" s="92"/>
      <c r="AX71" s="92"/>
      <c r="AY71" s="92"/>
      <c r="AZ71" s="92"/>
      <c r="BA71" s="92"/>
      <c r="BH71" s="83"/>
      <c r="CE71" s="92"/>
      <c r="CF71" s="92"/>
      <c r="CG71" s="92"/>
      <c r="CH71" s="92"/>
      <c r="CK71"/>
      <c r="CL71"/>
      <c r="CO71" s="92"/>
      <c r="CP71" s="92"/>
      <c r="CQ71" s="92"/>
      <c r="CR71" s="92"/>
    </row>
    <row r="72" spans="1:96" x14ac:dyDescent="0.2">
      <c r="A72" s="92">
        <f>ROUND((B70*C72),2)</f>
        <v>0</v>
      </c>
      <c r="B72" s="92">
        <f>ROUND((A72*C71),2)</f>
        <v>0</v>
      </c>
      <c r="C72" s="92"/>
      <c r="D72" s="303">
        <f>B71</f>
        <v>0</v>
      </c>
      <c r="E72" s="92"/>
      <c r="F72" s="92"/>
      <c r="G72" s="92"/>
      <c r="H72" s="92"/>
      <c r="I72" s="92"/>
      <c r="J72" s="92"/>
      <c r="K72" s="92"/>
      <c r="M72" s="92"/>
      <c r="N72" s="92"/>
      <c r="O72" s="92"/>
      <c r="P72" s="92"/>
      <c r="Q72" s="92"/>
      <c r="S72" s="92"/>
      <c r="T72" s="92"/>
      <c r="U72" s="92"/>
      <c r="V72" s="92"/>
      <c r="W72" s="92"/>
      <c r="Y72" s="92"/>
      <c r="Z72" s="92"/>
      <c r="AA72" s="92"/>
      <c r="AB72" s="92"/>
      <c r="AC72" s="92"/>
      <c r="AE72" s="92"/>
      <c r="AF72" s="92"/>
      <c r="AG72" s="92"/>
      <c r="AH72" s="92"/>
      <c r="AI72" s="92"/>
      <c r="AK72" s="92"/>
      <c r="AL72" s="92"/>
      <c r="AM72" s="92"/>
      <c r="AN72" s="92"/>
      <c r="AO72" s="92"/>
      <c r="AQ72" s="92"/>
      <c r="AR72" s="92"/>
      <c r="AS72" s="92"/>
      <c r="AT72" s="92"/>
      <c r="AU72" s="92"/>
      <c r="AW72" s="92"/>
      <c r="AX72" s="92"/>
      <c r="AY72" s="92"/>
      <c r="AZ72" s="92"/>
      <c r="BA72" s="92"/>
      <c r="BH72" s="83"/>
      <c r="CE72" s="92"/>
      <c r="CF72" s="92"/>
      <c r="CG72" s="92"/>
      <c r="CH72" s="92"/>
      <c r="CK72"/>
      <c r="CL72"/>
      <c r="CO72" s="92"/>
      <c r="CP72" s="92"/>
      <c r="CQ72" s="92"/>
      <c r="CR72" s="92"/>
    </row>
    <row r="73" spans="1:96" x14ac:dyDescent="0.2">
      <c r="A73" s="92" t="s">
        <v>1920</v>
      </c>
      <c r="B73" s="92"/>
      <c r="C73" s="92"/>
      <c r="D73" s="314">
        <f>ROUND(('2020-FORM GAO-70a'!D10),2)</f>
        <v>0</v>
      </c>
      <c r="E73" s="92"/>
      <c r="F73" s="92"/>
      <c r="G73" s="92"/>
      <c r="H73" s="92"/>
      <c r="I73" s="92"/>
      <c r="J73" s="92"/>
      <c r="K73" s="92"/>
      <c r="M73" s="92"/>
      <c r="N73" s="92"/>
      <c r="O73" s="92"/>
      <c r="P73" s="92"/>
      <c r="Q73" s="92"/>
      <c r="S73" s="92"/>
      <c r="T73" s="92"/>
      <c r="U73" s="92"/>
      <c r="V73" s="92"/>
      <c r="W73" s="92"/>
      <c r="Y73" s="92"/>
      <c r="Z73" s="92"/>
      <c r="AA73" s="92"/>
      <c r="AB73" s="92"/>
      <c r="AC73" s="92"/>
      <c r="AE73" s="92"/>
      <c r="AF73" s="92"/>
      <c r="AG73" s="92"/>
      <c r="AH73" s="92"/>
      <c r="AI73" s="92"/>
      <c r="AK73" s="92"/>
      <c r="AL73" s="92"/>
      <c r="AM73" s="92"/>
      <c r="AN73" s="92"/>
      <c r="AO73" s="92"/>
      <c r="AQ73" s="92"/>
      <c r="AR73" s="92"/>
      <c r="AS73" s="92"/>
      <c r="AT73" s="92"/>
      <c r="AU73" s="92"/>
      <c r="AW73" s="92"/>
      <c r="AX73" s="92"/>
      <c r="AY73" s="92"/>
      <c r="AZ73" s="92"/>
      <c r="BA73" s="92"/>
      <c r="BH73" s="83"/>
      <c r="CE73" s="92"/>
      <c r="CF73" s="92"/>
      <c r="CG73" s="92"/>
      <c r="CH73" s="92"/>
      <c r="CK73"/>
      <c r="CL73"/>
      <c r="CO73" s="92"/>
      <c r="CP73" s="92"/>
      <c r="CQ73" s="92"/>
      <c r="CR73" s="92"/>
    </row>
    <row r="74" spans="1:96" x14ac:dyDescent="0.2">
      <c r="A74" s="92" t="s">
        <v>1924</v>
      </c>
      <c r="B74" s="92"/>
      <c r="C74" s="92"/>
      <c r="D74" s="92">
        <f>SUM(D72:D73)</f>
        <v>0</v>
      </c>
      <c r="E74" s="92"/>
      <c r="F74" s="92"/>
      <c r="G74" s="92"/>
      <c r="H74" s="92"/>
      <c r="I74" s="92"/>
      <c r="J74" s="92"/>
      <c r="K74" s="92"/>
      <c r="M74" s="92"/>
      <c r="N74" s="92"/>
      <c r="O74" s="92"/>
      <c r="P74" s="92"/>
      <c r="Q74" s="92"/>
      <c r="S74" s="92"/>
      <c r="T74" s="92"/>
      <c r="U74" s="92"/>
      <c r="V74" s="92"/>
      <c r="W74" s="92"/>
      <c r="Y74" s="92"/>
      <c r="Z74" s="92"/>
      <c r="AA74" s="92"/>
      <c r="AB74" s="92"/>
      <c r="AC74" s="92"/>
      <c r="AE74" s="92"/>
      <c r="AF74" s="92"/>
      <c r="AG74" s="92"/>
      <c r="AH74" s="92"/>
      <c r="AI74" s="92"/>
      <c r="AK74" s="92"/>
      <c r="AL74" s="92"/>
      <c r="AM74" s="92"/>
      <c r="AN74" s="92"/>
      <c r="AO74" s="92"/>
      <c r="AQ74" s="92"/>
      <c r="AR74" s="92"/>
      <c r="AS74" s="92"/>
      <c r="AT74" s="92"/>
      <c r="AU74" s="92"/>
      <c r="AW74" s="92"/>
      <c r="AX74" s="92"/>
      <c r="AY74" s="92"/>
      <c r="AZ74" s="92"/>
      <c r="BA74" s="92"/>
      <c r="BH74" s="83"/>
      <c r="CE74" s="92"/>
      <c r="CF74" s="92"/>
      <c r="CG74" s="92"/>
      <c r="CH74" s="92"/>
      <c r="CK74"/>
      <c r="CL74"/>
      <c r="CO74" s="92"/>
      <c r="CP74" s="92"/>
      <c r="CQ74" s="92"/>
      <c r="CR74" s="92"/>
    </row>
    <row r="75" spans="1:96" x14ac:dyDescent="0.2">
      <c r="A75" s="92" t="s">
        <v>1921</v>
      </c>
      <c r="B75" s="92"/>
      <c r="C75" s="92"/>
      <c r="D75" s="313">
        <f>ROUND(('2020-FORM GAO-70a'!D11),2)</f>
        <v>0</v>
      </c>
      <c r="E75" s="92"/>
      <c r="F75" s="92"/>
      <c r="G75" s="92"/>
      <c r="H75" s="92"/>
      <c r="I75" s="92"/>
      <c r="J75" s="92"/>
      <c r="K75" s="92"/>
      <c r="M75" s="92"/>
      <c r="N75" s="92"/>
      <c r="O75" s="92"/>
      <c r="P75" s="92"/>
      <c r="Q75" s="92"/>
      <c r="S75" s="92"/>
      <c r="T75" s="92"/>
      <c r="U75" s="92"/>
      <c r="V75" s="92"/>
      <c r="W75" s="92"/>
      <c r="Y75" s="92"/>
      <c r="Z75" s="92"/>
      <c r="AA75" s="92"/>
      <c r="AB75" s="92"/>
      <c r="AC75" s="92"/>
      <c r="AE75" s="92"/>
      <c r="AF75" s="92"/>
      <c r="AG75" s="92"/>
      <c r="AH75" s="92"/>
      <c r="AI75" s="92"/>
      <c r="AK75" s="92"/>
      <c r="AL75" s="92"/>
      <c r="AM75" s="92"/>
      <c r="AN75" s="92"/>
      <c r="AO75" s="92"/>
      <c r="AQ75" s="92"/>
      <c r="AR75" s="92"/>
      <c r="AS75" s="92"/>
      <c r="AT75" s="92"/>
      <c r="AU75" s="92"/>
      <c r="AW75" s="92"/>
      <c r="AX75" s="92"/>
      <c r="AY75" s="92"/>
      <c r="AZ75" s="92"/>
      <c r="BA75" s="92"/>
      <c r="BH75" s="83"/>
      <c r="CE75" s="92"/>
      <c r="CF75" s="92"/>
      <c r="CG75" s="92"/>
      <c r="CH75" s="92"/>
      <c r="CK75"/>
      <c r="CL75"/>
      <c r="CO75" s="92"/>
      <c r="CP75" s="92"/>
      <c r="CQ75" s="92"/>
      <c r="CR75" s="92"/>
    </row>
    <row r="76" spans="1:96" x14ac:dyDescent="0.2">
      <c r="A76" s="92" t="s">
        <v>1922</v>
      </c>
      <c r="B76" s="92"/>
      <c r="C76" s="92"/>
      <c r="D76" s="92">
        <f>ROUND((IF($B$64="Y",0,IF($B$63="M",$C$63,$D$63))),2)</f>
        <v>8600</v>
      </c>
      <c r="E76" s="92"/>
      <c r="F76" s="92"/>
      <c r="G76" s="92"/>
      <c r="H76" s="92"/>
      <c r="I76" s="92"/>
      <c r="J76" s="92"/>
      <c r="K76" s="92"/>
      <c r="M76" s="92"/>
      <c r="N76" s="92"/>
      <c r="O76" s="92"/>
      <c r="P76" s="92"/>
      <c r="Q76" s="92"/>
      <c r="S76" s="92"/>
      <c r="T76" s="92"/>
      <c r="U76" s="92"/>
      <c r="V76" s="92"/>
      <c r="W76" s="92"/>
      <c r="Y76" s="92"/>
      <c r="Z76" s="92"/>
      <c r="AA76" s="92"/>
      <c r="AB76" s="92"/>
      <c r="AC76" s="92"/>
      <c r="AE76" s="92"/>
      <c r="AF76" s="92"/>
      <c r="AG76" s="92"/>
      <c r="AH76" s="92"/>
      <c r="AI76" s="92"/>
      <c r="AK76" s="92"/>
      <c r="AL76" s="92"/>
      <c r="AM76" s="92"/>
      <c r="AN76" s="92"/>
      <c r="AO76" s="92"/>
      <c r="AQ76" s="92"/>
      <c r="AR76" s="92"/>
      <c r="AS76" s="92"/>
      <c r="AT76" s="92"/>
      <c r="AU76" s="92"/>
      <c r="AW76" s="92"/>
      <c r="AX76" s="92"/>
      <c r="AY76" s="92"/>
      <c r="AZ76" s="92"/>
      <c r="BA76" s="92"/>
      <c r="BH76" s="83"/>
      <c r="CE76" s="92"/>
      <c r="CF76" s="92"/>
      <c r="CG76" s="92"/>
      <c r="CH76" s="92"/>
      <c r="CK76"/>
      <c r="CL76"/>
      <c r="CO76" s="92"/>
      <c r="CP76" s="92"/>
      <c r="CQ76" s="92"/>
      <c r="CR76" s="92"/>
    </row>
    <row r="77" spans="1:96" x14ac:dyDescent="0.2">
      <c r="A77" s="92" t="s">
        <v>1928</v>
      </c>
      <c r="B77" s="92"/>
      <c r="C77" s="92"/>
      <c r="D77" s="92">
        <f>ROUND((D75+D76),2)</f>
        <v>8600</v>
      </c>
      <c r="E77" s="92"/>
      <c r="F77" s="92"/>
      <c r="G77" s="92"/>
      <c r="H77" s="92"/>
      <c r="I77" s="92"/>
      <c r="J77" s="92"/>
      <c r="K77" s="92"/>
      <c r="M77" s="92"/>
      <c r="N77" s="92"/>
      <c r="O77" s="92"/>
      <c r="P77" s="92"/>
      <c r="Q77" s="92"/>
      <c r="S77" s="92"/>
      <c r="T77" s="92"/>
      <c r="U77" s="92"/>
      <c r="V77" s="92"/>
      <c r="W77" s="92"/>
      <c r="Y77" s="92"/>
      <c r="Z77" s="92"/>
      <c r="AA77" s="92"/>
      <c r="AB77" s="92"/>
      <c r="AC77" s="92"/>
      <c r="AE77" s="92"/>
      <c r="AF77" s="92"/>
      <c r="AG77" s="92"/>
      <c r="AH77" s="92"/>
      <c r="AI77" s="92"/>
      <c r="AK77" s="92"/>
      <c r="AL77" s="92"/>
      <c r="AM77" s="92"/>
      <c r="AN77" s="92"/>
      <c r="AO77" s="92"/>
      <c r="AQ77" s="92"/>
      <c r="AR77" s="92"/>
      <c r="AS77" s="92"/>
      <c r="AT77" s="92"/>
      <c r="AU77" s="92"/>
      <c r="AW77" s="92"/>
      <c r="AX77" s="92"/>
      <c r="AY77" s="92"/>
      <c r="AZ77" s="92"/>
      <c r="BA77" s="92"/>
      <c r="BH77" s="83"/>
      <c r="CE77" s="92"/>
      <c r="CF77" s="92"/>
      <c r="CG77" s="92"/>
      <c r="CH77" s="92"/>
      <c r="CK77"/>
      <c r="CL77"/>
      <c r="CO77" s="92"/>
      <c r="CP77" s="92"/>
      <c r="CQ77" s="92"/>
      <c r="CR77" s="92"/>
    </row>
    <row r="78" spans="1:96" x14ac:dyDescent="0.2">
      <c r="A78" s="302" t="s">
        <v>1929</v>
      </c>
      <c r="B78" s="92"/>
      <c r="C78" s="92"/>
      <c r="D78" s="92">
        <f>ROUND((D74-D77),2)</f>
        <v>-8600</v>
      </c>
      <c r="E78" s="92"/>
      <c r="F78" s="92"/>
      <c r="G78" s="92"/>
      <c r="H78" s="92"/>
      <c r="I78" s="92"/>
      <c r="J78" s="92"/>
      <c r="K78" s="92"/>
      <c r="M78" s="92"/>
      <c r="N78" s="92"/>
      <c r="O78" s="92"/>
      <c r="P78" s="92"/>
      <c r="Q78" s="92"/>
      <c r="S78" s="92"/>
      <c r="T78" s="92"/>
      <c r="U78" s="92"/>
      <c r="V78" s="92"/>
      <c r="W78" s="92"/>
      <c r="Y78" s="92"/>
      <c r="Z78" s="92"/>
      <c r="AA78" s="92"/>
      <c r="AB78" s="92"/>
      <c r="AC78" s="92"/>
      <c r="AE78" s="92"/>
      <c r="AF78" s="92"/>
      <c r="AG78" s="92"/>
      <c r="AH78" s="92"/>
      <c r="AI78" s="92"/>
      <c r="AK78" s="92"/>
      <c r="AL78" s="92"/>
      <c r="AM78" s="92"/>
      <c r="AN78" s="92"/>
      <c r="AO78" s="92"/>
      <c r="AQ78" s="92"/>
      <c r="AR78" s="92"/>
      <c r="AS78" s="92"/>
      <c r="AT78" s="92"/>
      <c r="AU78" s="92"/>
      <c r="AW78" s="92"/>
      <c r="AX78" s="92"/>
      <c r="AY78" s="92"/>
      <c r="AZ78" s="92"/>
      <c r="BA78" s="92"/>
      <c r="BH78" s="83"/>
      <c r="CE78" s="92"/>
      <c r="CF78" s="92"/>
      <c r="CG78" s="92"/>
      <c r="CH78" s="92"/>
      <c r="CK78"/>
      <c r="CL78"/>
      <c r="CO78" s="92"/>
      <c r="CP78" s="92"/>
      <c r="CQ78" s="92"/>
      <c r="CR78" s="92"/>
    </row>
    <row r="79" spans="1:96" x14ac:dyDescent="0.2">
      <c r="A79" s="92" t="s">
        <v>1927</v>
      </c>
      <c r="B79" s="92"/>
      <c r="C79" s="92"/>
      <c r="D79" s="92">
        <f>ROUND((B65*E70),2)</f>
        <v>0</v>
      </c>
      <c r="E79" s="92"/>
      <c r="F79" s="92"/>
      <c r="G79" s="92"/>
      <c r="H79" s="92"/>
      <c r="I79" s="92"/>
      <c r="J79" s="92"/>
      <c r="K79" s="92"/>
      <c r="M79" s="92"/>
      <c r="N79" s="92"/>
      <c r="O79" s="92"/>
      <c r="P79" s="92"/>
      <c r="Q79" s="92"/>
      <c r="S79" s="92"/>
      <c r="T79" s="92"/>
      <c r="U79" s="92"/>
      <c r="V79" s="92"/>
      <c r="W79" s="92"/>
      <c r="Y79" s="92"/>
      <c r="Z79" s="92"/>
      <c r="AA79" s="92"/>
      <c r="AB79" s="92"/>
      <c r="AC79" s="92"/>
      <c r="AE79" s="92"/>
      <c r="AF79" s="92"/>
      <c r="AG79" s="92"/>
      <c r="AH79" s="92"/>
      <c r="AI79" s="92"/>
      <c r="AK79" s="92"/>
      <c r="AL79" s="92"/>
      <c r="AM79" s="92"/>
      <c r="AN79" s="92"/>
      <c r="AO79" s="92"/>
      <c r="AQ79" s="92"/>
      <c r="AR79" s="92"/>
      <c r="AS79" s="92"/>
      <c r="AT79" s="92"/>
      <c r="AU79" s="92"/>
      <c r="AW79" s="92"/>
      <c r="AX79" s="92"/>
      <c r="AY79" s="92"/>
      <c r="AZ79" s="92"/>
      <c r="BA79" s="92"/>
      <c r="BH79" s="83"/>
      <c r="CE79" s="92"/>
      <c r="CF79" s="92"/>
      <c r="CG79" s="92"/>
      <c r="CH79" s="92"/>
      <c r="CK79"/>
      <c r="CL79"/>
      <c r="CO79" s="92"/>
      <c r="CP79" s="92"/>
      <c r="CQ79" s="92"/>
      <c r="CR79" s="92"/>
    </row>
    <row r="80" spans="1:96" x14ac:dyDescent="0.2">
      <c r="A80" s="303" t="s">
        <v>1931</v>
      </c>
      <c r="B80" s="92"/>
      <c r="C80" s="92"/>
      <c r="D80" s="92">
        <f>ROUND((D72-D79),2)</f>
        <v>0</v>
      </c>
      <c r="E80" s="92"/>
      <c r="F80" s="92"/>
      <c r="G80" s="92"/>
      <c r="H80" s="92"/>
      <c r="I80" s="92"/>
      <c r="J80" s="92"/>
      <c r="K80" s="92"/>
      <c r="M80" s="92"/>
      <c r="N80" s="92"/>
      <c r="O80" s="92"/>
      <c r="P80" s="92"/>
      <c r="Q80" s="92"/>
      <c r="S80" s="92"/>
      <c r="T80" s="92"/>
      <c r="U80" s="92"/>
      <c r="V80" s="92"/>
      <c r="W80" s="92"/>
      <c r="Y80" s="92"/>
      <c r="Z80" s="92"/>
      <c r="AA80" s="92"/>
      <c r="AB80" s="92"/>
      <c r="AC80" s="92"/>
      <c r="AE80" s="92"/>
      <c r="AF80" s="92"/>
      <c r="AG80" s="92"/>
      <c r="AH80" s="92"/>
      <c r="AI80" s="92"/>
      <c r="AK80" s="92"/>
      <c r="AL80" s="92"/>
      <c r="AM80" s="92"/>
      <c r="AN80" s="92"/>
      <c r="AO80" s="92"/>
      <c r="AQ80" s="92"/>
      <c r="AR80" s="92"/>
      <c r="AS80" s="92"/>
      <c r="AT80" s="92"/>
      <c r="AU80" s="92"/>
      <c r="AW80" s="92"/>
      <c r="AX80" s="92"/>
      <c r="AY80" s="92"/>
      <c r="AZ80" s="92"/>
      <c r="BA80" s="92"/>
      <c r="BH80" s="83"/>
      <c r="CE80" s="92"/>
      <c r="CF80" s="92"/>
      <c r="CG80" s="92"/>
      <c r="CH80" s="92"/>
      <c r="CK80"/>
      <c r="CL80"/>
      <c r="CO80" s="92"/>
      <c r="CP80" s="92"/>
      <c r="CQ80" s="92"/>
      <c r="CR80" s="92"/>
    </row>
    <row r="81" spans="1:96" x14ac:dyDescent="0.2">
      <c r="A81" s="308" t="s">
        <v>1969</v>
      </c>
      <c r="B81" s="309"/>
      <c r="C81" s="309"/>
      <c r="D81" s="309"/>
      <c r="E81" s="92"/>
      <c r="F81" s="92"/>
      <c r="G81" s="92"/>
      <c r="H81" s="92"/>
      <c r="I81" s="92"/>
      <c r="J81" s="92"/>
      <c r="K81" s="92"/>
      <c r="M81" s="92"/>
      <c r="N81" s="92"/>
      <c r="O81" s="92"/>
      <c r="P81" s="92"/>
      <c r="Q81" s="92"/>
      <c r="S81" s="92"/>
      <c r="T81" s="92"/>
      <c r="U81" s="92"/>
      <c r="V81" s="92"/>
      <c r="W81" s="92"/>
      <c r="Y81" s="92"/>
      <c r="Z81" s="92"/>
      <c r="AA81" s="92"/>
      <c r="AB81" s="92"/>
      <c r="AC81" s="92"/>
      <c r="AE81" s="92"/>
      <c r="AF81" s="92"/>
      <c r="AG81" s="92"/>
      <c r="AH81" s="92"/>
      <c r="AI81" s="92"/>
      <c r="AK81" s="92"/>
      <c r="AL81" s="92"/>
      <c r="AM81" s="92"/>
      <c r="AN81" s="92"/>
      <c r="AO81" s="92"/>
      <c r="AQ81" s="92"/>
      <c r="AR81" s="92"/>
      <c r="AS81" s="92"/>
      <c r="AT81" s="92"/>
      <c r="AU81" s="92"/>
      <c r="AW81" s="92"/>
      <c r="AX81" s="92"/>
      <c r="AY81" s="92"/>
      <c r="AZ81" s="92"/>
      <c r="BA81" s="92"/>
      <c r="BH81" s="83"/>
      <c r="CE81" s="92"/>
      <c r="CF81" s="92"/>
      <c r="CG81" s="92"/>
      <c r="CH81" s="92"/>
      <c r="CK81"/>
      <c r="CL81"/>
      <c r="CO81" s="92"/>
      <c r="CP81" s="92"/>
      <c r="CQ81" s="92"/>
      <c r="CR81" s="92"/>
    </row>
    <row r="82" spans="1:96" x14ac:dyDescent="0.2">
      <c r="A82" s="307" t="s">
        <v>1936</v>
      </c>
      <c r="B82" s="92"/>
      <c r="C82" s="92"/>
      <c r="D82" s="92">
        <f>D78</f>
        <v>-8600</v>
      </c>
      <c r="E82" s="92"/>
      <c r="F82" s="92"/>
      <c r="G82" s="92"/>
      <c r="H82" s="92"/>
      <c r="I82" s="92"/>
      <c r="J82" s="92"/>
      <c r="K82" s="92"/>
      <c r="M82" s="92"/>
      <c r="N82" s="92"/>
      <c r="O82" s="92"/>
      <c r="P82" s="92"/>
      <c r="Q82" s="92"/>
      <c r="S82" s="92"/>
      <c r="T82" s="92"/>
      <c r="U82" s="92"/>
      <c r="V82" s="92"/>
      <c r="W82" s="92"/>
      <c r="Y82" s="92"/>
      <c r="Z82" s="92"/>
      <c r="AA82" s="92"/>
      <c r="AB82" s="92"/>
      <c r="AC82" s="92"/>
      <c r="AE82" s="92"/>
      <c r="AF82" s="92"/>
      <c r="AG82" s="92"/>
      <c r="AH82" s="92"/>
      <c r="AI82" s="92"/>
      <c r="AK82" s="92"/>
      <c r="AL82" s="92"/>
      <c r="AM82" s="92"/>
      <c r="AN82" s="92"/>
      <c r="AO82" s="92"/>
      <c r="AQ82" s="92"/>
      <c r="AR82" s="92"/>
      <c r="AS82" s="92"/>
      <c r="AT82" s="92"/>
      <c r="AU82" s="92"/>
      <c r="AW82" s="92"/>
      <c r="AX82" s="92"/>
      <c r="AY82" s="92"/>
      <c r="AZ82" s="92"/>
      <c r="BA82" s="92"/>
      <c r="BH82" s="83"/>
      <c r="CE82" s="92"/>
      <c r="CF82" s="92"/>
      <c r="CG82" s="92"/>
      <c r="CH82" s="92"/>
      <c r="CK82"/>
      <c r="CL82"/>
      <c r="CO82" s="92"/>
      <c r="CP82" s="92"/>
      <c r="CQ82" s="92"/>
      <c r="CR82" s="92"/>
    </row>
    <row r="83" spans="1:96" x14ac:dyDescent="0.2">
      <c r="A83" s="307" t="s">
        <v>1937</v>
      </c>
      <c r="B83" s="92"/>
      <c r="C83" s="92"/>
      <c r="D83" s="92">
        <f>ROUND((IF(D78&lt;0,0,IF($B$63="S",VLOOKUP($D$78,$A$7:$E$14,5,TRUE),0))),2)</f>
        <v>0</v>
      </c>
      <c r="E83" s="92"/>
      <c r="F83" s="92"/>
      <c r="G83" s="92"/>
      <c r="H83" s="92"/>
      <c r="I83" s="92"/>
      <c r="J83" s="92"/>
      <c r="K83" s="92"/>
      <c r="M83" s="92"/>
      <c r="N83" s="92"/>
      <c r="O83" s="92"/>
      <c r="P83" s="92"/>
      <c r="Q83" s="92"/>
      <c r="S83" s="92"/>
      <c r="T83" s="92"/>
      <c r="U83" s="92"/>
      <c r="V83" s="92"/>
      <c r="W83" s="92"/>
      <c r="Y83" s="92"/>
      <c r="Z83" s="92"/>
      <c r="AA83" s="92"/>
      <c r="AB83" s="92"/>
      <c r="AC83" s="92"/>
      <c r="AE83" s="92"/>
      <c r="AF83" s="92"/>
      <c r="AG83" s="92"/>
      <c r="AH83" s="92"/>
      <c r="AI83" s="92"/>
      <c r="AK83" s="92"/>
      <c r="AL83" s="92"/>
      <c r="AM83" s="92"/>
      <c r="AN83" s="92"/>
      <c r="AO83" s="92"/>
      <c r="AQ83" s="92"/>
      <c r="AR83" s="92"/>
      <c r="AS83" s="92"/>
      <c r="AT83" s="92"/>
      <c r="AU83" s="92"/>
      <c r="AW83" s="92"/>
      <c r="AX83" s="92"/>
      <c r="AY83" s="92"/>
      <c r="AZ83" s="92"/>
      <c r="BA83" s="92"/>
      <c r="BH83" s="83"/>
      <c r="CE83" s="92"/>
      <c r="CF83" s="92"/>
      <c r="CG83" s="92"/>
      <c r="CH83" s="92"/>
      <c r="CK83"/>
      <c r="CL83"/>
      <c r="CO83" s="92"/>
      <c r="CP83" s="92"/>
      <c r="CQ83" s="92"/>
      <c r="CR83" s="92"/>
    </row>
    <row r="84" spans="1:96" x14ac:dyDescent="0.2">
      <c r="A84" s="307" t="s">
        <v>1938</v>
      </c>
      <c r="B84" s="92"/>
      <c r="C84" s="92"/>
      <c r="D84" s="92">
        <f>ROUND((IF($D$78&lt;0,0,IF($B$63="M",VLOOKUP($D$78,$A$21:$E$28,5,TRUE),0))),2)</f>
        <v>0</v>
      </c>
      <c r="E84" s="92"/>
      <c r="F84" s="92"/>
      <c r="G84" s="92"/>
      <c r="H84" s="92"/>
      <c r="I84" s="92"/>
      <c r="J84" s="92"/>
      <c r="K84" s="92"/>
      <c r="M84" s="92"/>
      <c r="N84" s="92"/>
      <c r="O84" s="92"/>
      <c r="P84" s="92"/>
      <c r="Q84" s="92"/>
      <c r="S84" s="92"/>
      <c r="T84" s="92"/>
      <c r="U84" s="92"/>
      <c r="V84" s="92"/>
      <c r="W84" s="92"/>
      <c r="Y84" s="92"/>
      <c r="Z84" s="92"/>
      <c r="AA84" s="92"/>
      <c r="AB84" s="92"/>
      <c r="AC84" s="92"/>
      <c r="AE84" s="92"/>
      <c r="AF84" s="92"/>
      <c r="AG84" s="92"/>
      <c r="AH84" s="92"/>
      <c r="AI84" s="92"/>
      <c r="AK84" s="92"/>
      <c r="AL84" s="92"/>
      <c r="AM84" s="92"/>
      <c r="AN84" s="92"/>
      <c r="AO84" s="92"/>
      <c r="AQ84" s="92"/>
      <c r="AR84" s="92"/>
      <c r="AS84" s="92"/>
      <c r="AT84" s="92"/>
      <c r="AU84" s="92"/>
      <c r="AW84" s="92"/>
      <c r="AX84" s="92"/>
      <c r="AY84" s="92"/>
      <c r="AZ84" s="92"/>
      <c r="BA84" s="92"/>
      <c r="BH84" s="83"/>
      <c r="CE84" s="92"/>
      <c r="CF84" s="92"/>
      <c r="CG84" s="92"/>
      <c r="CH84" s="92"/>
      <c r="CK84"/>
      <c r="CL84"/>
      <c r="CO84" s="92"/>
      <c r="CP84" s="92"/>
      <c r="CQ84" s="92"/>
      <c r="CR84" s="92"/>
    </row>
    <row r="85" spans="1:96" x14ac:dyDescent="0.2">
      <c r="A85" s="307" t="s">
        <v>1935</v>
      </c>
      <c r="B85" s="92"/>
      <c r="C85" s="92"/>
      <c r="D85" s="92">
        <f>ROUND((IF($D$78&lt;0,0,IF($B$63="H",VLOOKUP($D$78,$A$35:$E$42,5,TRUE),0))),2)</f>
        <v>0</v>
      </c>
      <c r="E85" s="92"/>
      <c r="F85" s="92"/>
      <c r="G85" s="92"/>
      <c r="H85" s="92"/>
      <c r="I85" s="92"/>
      <c r="J85" s="92"/>
      <c r="K85" s="92"/>
      <c r="M85" s="92"/>
      <c r="N85" s="92"/>
      <c r="O85" s="92"/>
      <c r="P85" s="92"/>
      <c r="Q85" s="92"/>
      <c r="S85" s="92"/>
      <c r="T85" s="92"/>
      <c r="U85" s="92"/>
      <c r="V85" s="92"/>
      <c r="W85" s="92"/>
      <c r="Y85" s="92"/>
      <c r="Z85" s="92"/>
      <c r="AA85" s="92"/>
      <c r="AB85" s="92"/>
      <c r="AC85" s="92"/>
      <c r="AE85" s="92"/>
      <c r="AF85" s="92"/>
      <c r="AG85" s="92"/>
      <c r="AH85" s="92"/>
      <c r="AI85" s="92"/>
      <c r="AK85" s="92"/>
      <c r="AL85" s="92"/>
      <c r="AM85" s="92"/>
      <c r="AN85" s="92"/>
      <c r="AO85" s="92"/>
      <c r="AQ85" s="92"/>
      <c r="AR85" s="92"/>
      <c r="AS85" s="92"/>
      <c r="AT85" s="92"/>
      <c r="AU85" s="92"/>
      <c r="AW85" s="92"/>
      <c r="AX85" s="92"/>
      <c r="AY85" s="92"/>
      <c r="AZ85" s="92"/>
      <c r="BA85" s="92"/>
      <c r="BH85" s="83"/>
      <c r="CE85" s="92"/>
      <c r="CF85" s="92"/>
      <c r="CG85" s="92"/>
      <c r="CH85" s="92"/>
      <c r="CK85"/>
      <c r="CL85"/>
      <c r="CO85" s="92"/>
      <c r="CP85" s="92"/>
      <c r="CQ85" s="92"/>
      <c r="CR85" s="92"/>
    </row>
    <row r="86" spans="1:96" x14ac:dyDescent="0.2">
      <c r="A86" s="312" t="s">
        <v>1945</v>
      </c>
      <c r="B86" s="92"/>
      <c r="C86" s="92"/>
      <c r="D86" s="92">
        <f>ROUND((SUM(D83:D85)),2)</f>
        <v>0</v>
      </c>
      <c r="E86" s="92"/>
      <c r="F86" s="92"/>
      <c r="G86" s="92"/>
      <c r="H86" s="92"/>
      <c r="I86" s="92"/>
      <c r="J86" s="92"/>
      <c r="K86" s="92"/>
      <c r="M86" s="92"/>
      <c r="N86" s="92"/>
      <c r="O86" s="92"/>
      <c r="P86" s="92"/>
      <c r="Q86" s="92"/>
      <c r="S86" s="92"/>
      <c r="T86" s="92"/>
      <c r="U86" s="92"/>
      <c r="V86" s="92"/>
      <c r="W86" s="92"/>
      <c r="Y86" s="92"/>
      <c r="Z86" s="92"/>
      <c r="AA86" s="92"/>
      <c r="AB86" s="92"/>
      <c r="AC86" s="92"/>
      <c r="AE86" s="92"/>
      <c r="AF86" s="92"/>
      <c r="AG86" s="92"/>
      <c r="AH86" s="92"/>
      <c r="AI86" s="92"/>
      <c r="AK86" s="92"/>
      <c r="AL86" s="92"/>
      <c r="AM86" s="92"/>
      <c r="AN86" s="92"/>
      <c r="AO86" s="92"/>
      <c r="AQ86" s="92"/>
      <c r="AR86" s="92"/>
      <c r="AS86" s="92"/>
      <c r="AT86" s="92"/>
      <c r="AU86" s="92"/>
      <c r="AW86" s="92"/>
      <c r="AX86" s="92"/>
      <c r="AY86" s="92"/>
      <c r="AZ86" s="92"/>
      <c r="BA86" s="92"/>
      <c r="BH86" s="83"/>
      <c r="CE86" s="92"/>
      <c r="CF86" s="92"/>
      <c r="CG86" s="92"/>
      <c r="CH86" s="92"/>
      <c r="CK86"/>
      <c r="CL86"/>
      <c r="CO86" s="92"/>
      <c r="CP86" s="92"/>
      <c r="CQ86" s="92"/>
      <c r="CR86" s="92"/>
    </row>
    <row r="87" spans="1:96" x14ac:dyDescent="0.2">
      <c r="A87" s="92" t="s">
        <v>1940</v>
      </c>
      <c r="B87" s="92"/>
      <c r="C87" s="92"/>
      <c r="D87" s="92">
        <f>ROUND((IF($D$78&lt;0,0,IF($B$63="S",VLOOKUP($D$78,$A$7:$E$14,4,TRUE),0))),2)</f>
        <v>0</v>
      </c>
      <c r="E87" s="92"/>
      <c r="F87" s="92"/>
      <c r="G87" s="92"/>
      <c r="H87" s="92"/>
      <c r="I87" s="92"/>
      <c r="J87" s="92"/>
      <c r="K87" s="92"/>
      <c r="M87" s="92"/>
      <c r="N87" s="92"/>
      <c r="O87" s="92"/>
      <c r="P87" s="92"/>
      <c r="Q87" s="92"/>
      <c r="S87" s="92"/>
      <c r="T87" s="92"/>
      <c r="U87" s="92"/>
      <c r="V87" s="92"/>
      <c r="W87" s="92"/>
      <c r="Y87" s="92"/>
      <c r="Z87" s="92"/>
      <c r="AA87" s="92"/>
      <c r="AB87" s="92"/>
      <c r="AC87" s="92"/>
      <c r="AE87" s="92"/>
      <c r="AF87" s="92"/>
      <c r="AG87" s="92"/>
      <c r="AH87" s="92"/>
      <c r="AI87" s="92"/>
      <c r="AK87" s="92"/>
      <c r="AL87" s="92"/>
      <c r="AM87" s="92"/>
      <c r="AN87" s="92"/>
      <c r="AO87" s="92"/>
      <c r="AQ87" s="92"/>
      <c r="AR87" s="92"/>
      <c r="AS87" s="92"/>
      <c r="AT87" s="92"/>
      <c r="AU87" s="92"/>
      <c r="AW87" s="92"/>
      <c r="AX87" s="92"/>
      <c r="AY87" s="92"/>
      <c r="AZ87" s="92"/>
      <c r="BA87" s="92"/>
      <c r="BH87" s="83"/>
      <c r="CE87" s="92"/>
      <c r="CF87" s="92"/>
      <c r="CG87" s="92"/>
      <c r="CH87" s="92"/>
      <c r="CK87"/>
      <c r="CL87"/>
      <c r="CO87" s="92"/>
      <c r="CP87" s="92"/>
      <c r="CQ87" s="92"/>
      <c r="CR87" s="92"/>
    </row>
    <row r="88" spans="1:96" x14ac:dyDescent="0.2">
      <c r="A88" s="92" t="s">
        <v>1939</v>
      </c>
      <c r="B88" s="92"/>
      <c r="C88" s="92"/>
      <c r="D88" s="92">
        <f>ROUND((IF($D$78&lt;0,0,IF($B$63="M",VLOOKUP($D$78,$A$21:$E$28,4,TRUE),0))),2)</f>
        <v>0</v>
      </c>
      <c r="E88" s="92"/>
      <c r="F88" s="92"/>
      <c r="G88" s="92"/>
      <c r="H88" s="92"/>
      <c r="I88" s="92"/>
      <c r="J88" s="92"/>
      <c r="K88" s="92"/>
      <c r="M88" s="92"/>
      <c r="N88" s="92"/>
      <c r="O88" s="92"/>
      <c r="P88" s="92"/>
      <c r="Q88" s="92"/>
      <c r="S88" s="92"/>
      <c r="T88" s="92"/>
      <c r="U88" s="92"/>
      <c r="V88" s="92"/>
      <c r="W88" s="92"/>
      <c r="Y88" s="92"/>
      <c r="Z88" s="92"/>
      <c r="AA88" s="92"/>
      <c r="AB88" s="92"/>
      <c r="AC88" s="92"/>
      <c r="AE88" s="92"/>
      <c r="AF88" s="92"/>
      <c r="AG88" s="92"/>
      <c r="AH88" s="92"/>
      <c r="AI88" s="92"/>
      <c r="AK88" s="92"/>
      <c r="AL88" s="92"/>
      <c r="AM88" s="92"/>
      <c r="AN88" s="92"/>
      <c r="AO88" s="92"/>
      <c r="AQ88" s="92"/>
      <c r="AR88" s="92"/>
      <c r="AS88" s="92"/>
      <c r="AT88" s="92"/>
      <c r="AU88" s="92"/>
      <c r="AW88" s="92"/>
      <c r="AX88" s="92"/>
      <c r="AY88" s="92"/>
      <c r="AZ88" s="92"/>
      <c r="BA88" s="92"/>
      <c r="BH88" s="83"/>
      <c r="CE88" s="92"/>
      <c r="CF88" s="92"/>
      <c r="CG88" s="92"/>
      <c r="CH88" s="92"/>
      <c r="CK88"/>
      <c r="CL88"/>
      <c r="CO88" s="92"/>
      <c r="CP88" s="92"/>
      <c r="CQ88" s="92"/>
      <c r="CR88" s="92"/>
    </row>
    <row r="89" spans="1:96" x14ac:dyDescent="0.2">
      <c r="A89" s="92" t="s">
        <v>1933</v>
      </c>
      <c r="B89" s="92"/>
      <c r="C89" s="92"/>
      <c r="D89" s="92">
        <f>ROUND((IF($D$78&lt;0,0,IF($B$63="H",VLOOKUP($D$78,$A$35:$E$42,4,TRUE),0))),2)</f>
        <v>0</v>
      </c>
      <c r="E89" s="92"/>
      <c r="F89" s="92"/>
      <c r="G89" s="92"/>
      <c r="H89" s="92"/>
      <c r="I89" s="92"/>
      <c r="J89" s="92"/>
      <c r="K89" s="92"/>
      <c r="M89" s="92"/>
      <c r="N89" s="92"/>
      <c r="O89" s="92"/>
      <c r="P89" s="92"/>
      <c r="Q89" s="92"/>
      <c r="S89" s="92"/>
      <c r="T89" s="92"/>
      <c r="U89" s="92"/>
      <c r="V89" s="92"/>
      <c r="W89" s="92"/>
      <c r="Y89" s="92"/>
      <c r="Z89" s="92"/>
      <c r="AA89" s="92"/>
      <c r="AB89" s="92"/>
      <c r="AC89" s="92"/>
      <c r="AE89" s="92"/>
      <c r="AF89" s="92"/>
      <c r="AG89" s="92"/>
      <c r="AH89" s="92"/>
      <c r="AI89" s="92"/>
      <c r="AK89" s="92"/>
      <c r="AL89" s="92"/>
      <c r="AM89" s="92"/>
      <c r="AN89" s="92"/>
      <c r="AO89" s="92"/>
      <c r="AQ89" s="92"/>
      <c r="AR89" s="92"/>
      <c r="AS89" s="92"/>
      <c r="AT89" s="92"/>
      <c r="AU89" s="92"/>
      <c r="AW89" s="92"/>
      <c r="AX89" s="92"/>
      <c r="AY89" s="92"/>
      <c r="AZ89" s="92"/>
      <c r="BA89" s="92"/>
      <c r="BH89" s="83"/>
      <c r="CE89" s="92"/>
      <c r="CF89" s="92"/>
      <c r="CG89" s="92"/>
      <c r="CH89" s="92"/>
      <c r="CK89"/>
      <c r="CL89"/>
      <c r="CO89" s="92"/>
      <c r="CP89" s="92"/>
      <c r="CQ89" s="92"/>
      <c r="CR89" s="92"/>
    </row>
    <row r="90" spans="1:96" x14ac:dyDescent="0.2">
      <c r="A90" s="92"/>
      <c r="B90" s="92"/>
      <c r="C90" s="92"/>
      <c r="D90" s="310">
        <f>ROUND((SUM(D87:D89)),2)</f>
        <v>0</v>
      </c>
      <c r="E90" s="92"/>
      <c r="F90" s="92"/>
      <c r="G90" s="92"/>
      <c r="H90" s="92"/>
      <c r="I90" s="92"/>
      <c r="J90" s="92"/>
      <c r="K90" s="92"/>
      <c r="M90" s="92"/>
      <c r="N90" s="92"/>
      <c r="O90" s="92"/>
      <c r="P90" s="92"/>
      <c r="Q90" s="92"/>
      <c r="S90" s="92"/>
      <c r="T90" s="92"/>
      <c r="U90" s="92"/>
      <c r="V90" s="92"/>
      <c r="W90" s="92"/>
      <c r="Y90" s="92"/>
      <c r="Z90" s="92"/>
      <c r="AA90" s="92"/>
      <c r="AB90" s="92"/>
      <c r="AC90" s="92"/>
      <c r="AE90" s="92"/>
      <c r="AF90" s="92"/>
      <c r="AG90" s="92"/>
      <c r="AH90" s="92"/>
      <c r="AI90" s="92"/>
      <c r="AK90" s="92"/>
      <c r="AL90" s="92"/>
      <c r="AM90" s="92"/>
      <c r="AN90" s="92"/>
      <c r="AO90" s="92"/>
      <c r="AQ90" s="92"/>
      <c r="AR90" s="92"/>
      <c r="AS90" s="92"/>
      <c r="AT90" s="92"/>
      <c r="AU90" s="92"/>
      <c r="AW90" s="92"/>
      <c r="AX90" s="92"/>
      <c r="AY90" s="92"/>
      <c r="AZ90" s="92"/>
      <c r="BA90" s="92"/>
      <c r="BH90" s="83"/>
      <c r="CE90" s="92"/>
      <c r="CF90" s="92"/>
      <c r="CG90" s="92"/>
      <c r="CH90" s="92"/>
      <c r="CK90"/>
      <c r="CL90"/>
      <c r="CO90" s="92"/>
      <c r="CP90" s="92"/>
      <c r="CQ90" s="92"/>
      <c r="CR90" s="92"/>
    </row>
    <row r="91" spans="1:96" x14ac:dyDescent="0.2">
      <c r="A91" s="92" t="s">
        <v>1934</v>
      </c>
      <c r="B91" s="92"/>
      <c r="C91" s="92"/>
      <c r="D91" s="92">
        <f>ROUND((D78-D86),2)</f>
        <v>-8600</v>
      </c>
      <c r="E91" s="92"/>
      <c r="F91" s="92"/>
      <c r="G91" s="92"/>
      <c r="H91" s="92"/>
      <c r="I91" s="92"/>
      <c r="J91" s="92"/>
      <c r="K91" s="92"/>
      <c r="M91" s="92"/>
      <c r="N91" s="92"/>
      <c r="O91" s="92"/>
      <c r="P91" s="92"/>
      <c r="Q91" s="92"/>
      <c r="S91" s="92"/>
      <c r="T91" s="92"/>
      <c r="U91" s="92"/>
      <c r="V91" s="92"/>
      <c r="W91" s="92"/>
      <c r="Y91" s="92"/>
      <c r="Z91" s="92"/>
      <c r="AA91" s="92"/>
      <c r="AB91" s="92"/>
      <c r="AC91" s="92"/>
      <c r="AE91" s="92"/>
      <c r="AF91" s="92"/>
      <c r="AG91" s="92"/>
      <c r="AH91" s="92"/>
      <c r="AI91" s="92"/>
      <c r="AK91" s="92"/>
      <c r="AL91" s="92"/>
      <c r="AM91" s="92"/>
      <c r="AN91" s="92"/>
      <c r="AO91" s="92"/>
      <c r="AQ91" s="92"/>
      <c r="AR91" s="92"/>
      <c r="AS91" s="92"/>
      <c r="AT91" s="92"/>
      <c r="AU91" s="92"/>
      <c r="AW91" s="92"/>
      <c r="AX91" s="92"/>
      <c r="AY91" s="92"/>
      <c r="AZ91" s="92"/>
      <c r="BA91" s="92"/>
      <c r="BH91" s="83"/>
      <c r="CE91" s="92"/>
      <c r="CF91" s="92"/>
      <c r="CG91" s="92"/>
      <c r="CH91" s="92"/>
      <c r="CK91"/>
      <c r="CL91"/>
      <c r="CO91" s="92"/>
      <c r="CP91" s="92"/>
      <c r="CQ91" s="92"/>
      <c r="CR91" s="92"/>
    </row>
    <row r="92" spans="1:96" x14ac:dyDescent="0.2">
      <c r="A92" s="92" t="s">
        <v>1946</v>
      </c>
      <c r="B92" s="92"/>
      <c r="C92" s="92"/>
      <c r="D92" s="92">
        <f>ROUND((D91*D90),2)</f>
        <v>0</v>
      </c>
      <c r="E92" s="92"/>
      <c r="F92" s="92"/>
      <c r="G92" s="92"/>
      <c r="H92" s="92"/>
      <c r="I92" s="92"/>
      <c r="J92" s="92"/>
      <c r="K92" s="92"/>
      <c r="M92" s="92"/>
      <c r="N92" s="92"/>
      <c r="O92" s="92"/>
      <c r="P92" s="92"/>
      <c r="Q92" s="92"/>
      <c r="S92" s="92"/>
      <c r="T92" s="92"/>
      <c r="U92" s="92"/>
      <c r="V92" s="92"/>
      <c r="W92" s="92"/>
      <c r="Y92" s="92"/>
      <c r="Z92" s="92"/>
      <c r="AA92" s="92"/>
      <c r="AB92" s="92"/>
      <c r="AC92" s="92"/>
      <c r="AE92" s="92"/>
      <c r="AF92" s="92"/>
      <c r="AG92" s="92"/>
      <c r="AH92" s="92"/>
      <c r="AI92" s="92"/>
      <c r="AK92" s="92"/>
      <c r="AL92" s="92"/>
      <c r="AM92" s="92"/>
      <c r="AN92" s="92"/>
      <c r="AO92" s="92"/>
      <c r="AQ92" s="92"/>
      <c r="AR92" s="92"/>
      <c r="AS92" s="92"/>
      <c r="AT92" s="92"/>
      <c r="AU92" s="92"/>
      <c r="AW92" s="92"/>
      <c r="AX92" s="92"/>
      <c r="AY92" s="92"/>
      <c r="AZ92" s="92"/>
      <c r="BA92" s="92"/>
      <c r="BH92" s="83"/>
      <c r="CE92" s="92"/>
      <c r="CF92" s="92"/>
      <c r="CG92" s="92"/>
      <c r="CH92" s="92"/>
      <c r="CK92"/>
      <c r="CL92"/>
      <c r="CO92" s="92"/>
      <c r="CP92" s="92"/>
      <c r="CQ92" s="92"/>
      <c r="CR92" s="92"/>
    </row>
    <row r="93" spans="1:96" x14ac:dyDescent="0.2">
      <c r="A93" s="92" t="s">
        <v>1941</v>
      </c>
      <c r="B93" s="92"/>
      <c r="C93" s="92"/>
      <c r="D93" s="92">
        <f>ROUND((IF($D$78&lt;0,0,IF($B$63="S",VLOOKUP($D$78,$A$7:$E$14,3,TRUE),0))),2)</f>
        <v>0</v>
      </c>
      <c r="E93" s="92"/>
      <c r="F93" s="92"/>
      <c r="G93" s="92"/>
      <c r="H93" s="92"/>
      <c r="I93" s="92"/>
      <c r="J93" s="92"/>
      <c r="K93" s="92"/>
      <c r="M93" s="92"/>
      <c r="N93" s="92"/>
      <c r="O93" s="92"/>
      <c r="P93" s="92"/>
      <c r="Q93" s="92"/>
      <c r="S93" s="92"/>
      <c r="T93" s="92"/>
      <c r="U93" s="92"/>
      <c r="V93" s="92"/>
      <c r="W93" s="92"/>
      <c r="Y93" s="92"/>
      <c r="Z93" s="92"/>
      <c r="AA93" s="92"/>
      <c r="AB93" s="92"/>
      <c r="AC93" s="92"/>
      <c r="AE93" s="92"/>
      <c r="AF93" s="92"/>
      <c r="AG93" s="92"/>
      <c r="AH93" s="92"/>
      <c r="AI93" s="92"/>
      <c r="AK93" s="92"/>
      <c r="AL93" s="92"/>
      <c r="AM93" s="92"/>
      <c r="AN93" s="92"/>
      <c r="AO93" s="92"/>
      <c r="AQ93" s="92"/>
      <c r="AR93" s="92"/>
      <c r="AS93" s="92"/>
      <c r="AT93" s="92"/>
      <c r="AU93" s="92"/>
      <c r="AW93" s="92"/>
      <c r="AX93" s="92"/>
      <c r="AY93" s="92"/>
      <c r="AZ93" s="92"/>
      <c r="BA93" s="92"/>
      <c r="BH93" s="83"/>
      <c r="CE93" s="92"/>
      <c r="CF93" s="92"/>
      <c r="CG93" s="92"/>
      <c r="CH93" s="92"/>
      <c r="CK93"/>
      <c r="CL93"/>
      <c r="CO93" s="92"/>
      <c r="CP93" s="92"/>
      <c r="CQ93" s="92"/>
      <c r="CR93" s="92"/>
    </row>
    <row r="94" spans="1:96" x14ac:dyDescent="0.2">
      <c r="A94" s="92" t="s">
        <v>1942</v>
      </c>
      <c r="B94" s="92"/>
      <c r="C94" s="92"/>
      <c r="D94" s="92">
        <f>ROUND((IF($D$78&lt;0,0,IF($B$63="M",VLOOKUP($D$78,$A21:$E$28,3,TRUE),0))),2)</f>
        <v>0</v>
      </c>
      <c r="E94" s="92"/>
      <c r="F94" s="92"/>
      <c r="G94" s="92"/>
      <c r="H94" s="92"/>
      <c r="I94" s="92"/>
      <c r="J94" s="92"/>
      <c r="K94" s="92"/>
      <c r="M94" s="92"/>
      <c r="N94" s="92"/>
      <c r="O94" s="92"/>
      <c r="P94" s="92"/>
      <c r="Q94" s="92"/>
      <c r="S94" s="92"/>
      <c r="T94" s="92"/>
      <c r="U94" s="92"/>
      <c r="V94" s="92"/>
      <c r="W94" s="92"/>
      <c r="Y94" s="92"/>
      <c r="Z94" s="92"/>
      <c r="AA94" s="92"/>
      <c r="AB94" s="92"/>
      <c r="AC94" s="92"/>
      <c r="AE94" s="92"/>
      <c r="AF94" s="92"/>
      <c r="AG94" s="92"/>
      <c r="AH94" s="92"/>
      <c r="AI94" s="92"/>
      <c r="AK94" s="92"/>
      <c r="AL94" s="92"/>
      <c r="AM94" s="92"/>
      <c r="AN94" s="92"/>
      <c r="AO94" s="92"/>
      <c r="AQ94" s="92"/>
      <c r="AR94" s="92"/>
      <c r="AS94" s="92"/>
      <c r="AT94" s="92"/>
      <c r="AU94" s="92"/>
      <c r="AW94" s="92"/>
      <c r="AX94" s="92"/>
      <c r="AY94" s="92"/>
      <c r="AZ94" s="92"/>
      <c r="BA94" s="92"/>
      <c r="BH94" s="83"/>
      <c r="CE94" s="92"/>
      <c r="CF94" s="92"/>
      <c r="CG94" s="92"/>
      <c r="CH94" s="92"/>
      <c r="CK94"/>
      <c r="CL94"/>
      <c r="CO94" s="92"/>
      <c r="CP94" s="92"/>
      <c r="CQ94" s="92"/>
      <c r="CR94" s="92"/>
    </row>
    <row r="95" spans="1:96" x14ac:dyDescent="0.2">
      <c r="A95" s="92" t="s">
        <v>1943</v>
      </c>
      <c r="B95" s="92"/>
      <c r="C95" s="92"/>
      <c r="D95" s="92">
        <f>ROUND((IF($D$78&lt;0,0,IF($B$63="H",VLOOKUP($D$78,$A$35:$E$42,3,TRUE),0))),2)</f>
        <v>0</v>
      </c>
      <c r="E95" s="92"/>
      <c r="F95" s="92"/>
      <c r="G95" s="92"/>
      <c r="H95" s="92"/>
      <c r="I95" s="92"/>
      <c r="J95" s="92"/>
      <c r="K95" s="92"/>
      <c r="M95" s="92"/>
      <c r="N95" s="92"/>
      <c r="O95" s="92"/>
      <c r="P95" s="92"/>
      <c r="Q95" s="92"/>
      <c r="S95" s="92"/>
      <c r="T95" s="92"/>
      <c r="U95" s="92"/>
      <c r="V95" s="92"/>
      <c r="W95" s="92"/>
      <c r="Y95" s="92"/>
      <c r="Z95" s="92"/>
      <c r="AA95" s="92"/>
      <c r="AB95" s="92"/>
      <c r="AC95" s="92"/>
      <c r="AE95" s="92"/>
      <c r="AF95" s="92"/>
      <c r="AG95" s="92"/>
      <c r="AH95" s="92"/>
      <c r="AI95" s="92"/>
      <c r="AK95" s="92"/>
      <c r="AL95" s="92"/>
      <c r="AM95" s="92"/>
      <c r="AN95" s="92"/>
      <c r="AO95" s="92"/>
      <c r="AQ95" s="92"/>
      <c r="AR95" s="92"/>
      <c r="AS95" s="92"/>
      <c r="AT95" s="92"/>
      <c r="AU95" s="92"/>
      <c r="AW95" s="92"/>
      <c r="AX95" s="92"/>
      <c r="AY95" s="92"/>
      <c r="AZ95" s="92"/>
      <c r="BA95" s="92"/>
      <c r="BH95" s="83"/>
      <c r="CE95" s="92"/>
      <c r="CF95" s="92"/>
      <c r="CG95" s="92"/>
      <c r="CH95" s="92"/>
      <c r="CK95"/>
      <c r="CL95"/>
      <c r="CO95" s="92"/>
      <c r="CP95" s="92"/>
      <c r="CQ95" s="92"/>
      <c r="CR95" s="92"/>
    </row>
    <row r="96" spans="1:96" x14ac:dyDescent="0.2">
      <c r="A96" s="92" t="s">
        <v>1947</v>
      </c>
      <c r="B96" s="92"/>
      <c r="C96" s="92"/>
      <c r="D96" s="92">
        <f>ROUND((SUM(D92:D95)),2)</f>
        <v>0</v>
      </c>
      <c r="E96" s="92"/>
      <c r="F96" s="92"/>
      <c r="G96" s="92"/>
      <c r="H96" s="92"/>
      <c r="I96" s="92"/>
      <c r="J96" s="92"/>
      <c r="K96" s="92"/>
      <c r="M96" s="92"/>
      <c r="N96" s="92"/>
      <c r="O96" s="92"/>
      <c r="P96" s="92"/>
      <c r="Q96" s="92"/>
      <c r="S96" s="92"/>
      <c r="T96" s="92"/>
      <c r="U96" s="92"/>
      <c r="V96" s="92"/>
      <c r="W96" s="92"/>
      <c r="Y96" s="92"/>
      <c r="Z96" s="92"/>
      <c r="AA96" s="92"/>
      <c r="AB96" s="92"/>
      <c r="AC96" s="92"/>
      <c r="AE96" s="92"/>
      <c r="AF96" s="92"/>
      <c r="AG96" s="92"/>
      <c r="AH96" s="92"/>
      <c r="AI96" s="92"/>
      <c r="AK96" s="92"/>
      <c r="AL96" s="92"/>
      <c r="AM96" s="92"/>
      <c r="AN96" s="92"/>
      <c r="AO96" s="92"/>
      <c r="AQ96" s="92"/>
      <c r="AR96" s="92"/>
      <c r="AS96" s="92"/>
      <c r="AT96" s="92"/>
      <c r="AU96" s="92"/>
      <c r="AW96" s="92"/>
      <c r="AX96" s="92"/>
      <c r="AY96" s="92"/>
      <c r="AZ96" s="92"/>
      <c r="BA96" s="92"/>
      <c r="BH96" s="83"/>
      <c r="CE96" s="92"/>
      <c r="CF96" s="92"/>
      <c r="CG96" s="92"/>
      <c r="CH96" s="92"/>
      <c r="CK96"/>
      <c r="CL96"/>
      <c r="CO96" s="92"/>
      <c r="CP96" s="92"/>
      <c r="CQ96" s="92"/>
      <c r="CR96" s="92"/>
    </row>
    <row r="97" spans="1:96" x14ac:dyDescent="0.2">
      <c r="A97" s="92" t="s">
        <v>1948</v>
      </c>
      <c r="B97" s="92"/>
      <c r="C97" s="92"/>
      <c r="D97" s="92">
        <f>ROUND((D96/27),2)</f>
        <v>0</v>
      </c>
      <c r="E97" s="92"/>
      <c r="F97" s="92"/>
      <c r="G97" s="92"/>
      <c r="H97" s="92"/>
      <c r="I97" s="92"/>
      <c r="J97" s="92"/>
      <c r="K97" s="92"/>
      <c r="M97" s="92"/>
      <c r="N97" s="92"/>
      <c r="O97" s="92"/>
      <c r="P97" s="92"/>
      <c r="Q97" s="92"/>
      <c r="S97" s="92"/>
      <c r="T97" s="92"/>
      <c r="U97" s="92"/>
      <c r="V97" s="92"/>
      <c r="W97" s="92"/>
      <c r="Y97" s="92"/>
      <c r="Z97" s="92"/>
      <c r="AA97" s="92"/>
      <c r="AB97" s="92"/>
      <c r="AC97" s="92"/>
      <c r="AE97" s="92"/>
      <c r="AF97" s="92"/>
      <c r="AG97" s="92"/>
      <c r="AH97" s="92"/>
      <c r="AI97" s="92"/>
      <c r="AK97" s="92"/>
      <c r="AL97" s="92"/>
      <c r="AM97" s="92"/>
      <c r="AN97" s="92"/>
      <c r="AO97" s="92"/>
      <c r="AQ97" s="92"/>
      <c r="AR97" s="92"/>
      <c r="AS97" s="92"/>
      <c r="AT97" s="92"/>
      <c r="AU97" s="92"/>
      <c r="AW97" s="92"/>
      <c r="AX97" s="92"/>
      <c r="AY97" s="92"/>
      <c r="AZ97" s="92"/>
      <c r="BA97" s="92"/>
      <c r="BH97" s="83"/>
      <c r="CE97" s="92"/>
      <c r="CF97" s="92"/>
      <c r="CG97" s="92"/>
      <c r="CH97" s="92"/>
      <c r="CK97"/>
      <c r="CL97"/>
      <c r="CO97" s="92"/>
      <c r="CP97" s="92"/>
      <c r="CQ97" s="92"/>
      <c r="CR97" s="92"/>
    </row>
    <row r="98" spans="1:96" x14ac:dyDescent="0.2">
      <c r="A98" s="92" t="s">
        <v>1949</v>
      </c>
      <c r="B98" s="92"/>
      <c r="C98" s="92"/>
      <c r="D98" s="313">
        <f>ROUND(('2020-FORM GAO-70a'!D9),2)</f>
        <v>0</v>
      </c>
      <c r="E98" s="92"/>
      <c r="F98" s="92"/>
      <c r="G98" s="92"/>
      <c r="H98" s="92"/>
      <c r="I98" s="92"/>
      <c r="J98" s="92"/>
      <c r="K98" s="92"/>
      <c r="M98" s="92"/>
      <c r="N98" s="92"/>
      <c r="O98" s="92"/>
      <c r="P98" s="92"/>
      <c r="Q98" s="92"/>
      <c r="S98" s="92"/>
      <c r="T98" s="92"/>
      <c r="U98" s="92"/>
      <c r="V98" s="92"/>
      <c r="W98" s="92"/>
      <c r="Y98" s="92"/>
      <c r="Z98" s="92"/>
      <c r="AA98" s="92"/>
      <c r="AB98" s="92"/>
      <c r="AC98" s="92"/>
      <c r="AE98" s="92"/>
      <c r="AF98" s="92"/>
      <c r="AG98" s="92"/>
      <c r="AH98" s="92"/>
      <c r="AI98" s="92"/>
      <c r="AK98" s="92"/>
      <c r="AL98" s="92"/>
      <c r="AM98" s="92"/>
      <c r="AN98" s="92"/>
      <c r="AO98" s="92"/>
      <c r="AQ98" s="92"/>
      <c r="AR98" s="92"/>
      <c r="AS98" s="92"/>
      <c r="AT98" s="92"/>
      <c r="AU98" s="92"/>
      <c r="AW98" s="92"/>
      <c r="AX98" s="92"/>
      <c r="AY98" s="92"/>
      <c r="AZ98" s="92"/>
      <c r="BA98" s="92"/>
      <c r="BH98" s="83"/>
      <c r="CE98" s="92"/>
      <c r="CF98" s="92"/>
      <c r="CG98" s="92"/>
      <c r="CH98" s="92"/>
      <c r="CK98"/>
      <c r="CL98"/>
      <c r="CO98" s="92"/>
      <c r="CP98" s="92"/>
      <c r="CQ98" s="92"/>
      <c r="CR98" s="92"/>
    </row>
    <row r="99" spans="1:96" x14ac:dyDescent="0.2">
      <c r="A99" s="92" t="s">
        <v>1950</v>
      </c>
      <c r="B99" s="92"/>
      <c r="C99" s="92"/>
      <c r="D99" s="92">
        <f>ROUND((IF($D$98="",0,($D$98/$C$70))),2)</f>
        <v>0</v>
      </c>
      <c r="E99" s="92"/>
      <c r="F99" s="92"/>
      <c r="G99" s="92"/>
      <c r="H99" s="92"/>
      <c r="I99" s="92"/>
      <c r="J99" s="92"/>
      <c r="K99" s="92"/>
      <c r="M99" s="92"/>
      <c r="N99" s="92"/>
      <c r="O99" s="92"/>
      <c r="P99" s="92"/>
      <c r="Q99" s="92"/>
      <c r="S99" s="92"/>
      <c r="T99" s="92"/>
      <c r="U99" s="92"/>
      <c r="V99" s="92"/>
      <c r="W99" s="92"/>
      <c r="Y99" s="92"/>
      <c r="Z99" s="92"/>
      <c r="AA99" s="92"/>
      <c r="AB99" s="92"/>
      <c r="AC99" s="92"/>
      <c r="AE99" s="92"/>
      <c r="AF99" s="92"/>
      <c r="AG99" s="92"/>
      <c r="AH99" s="92"/>
      <c r="AI99" s="92"/>
      <c r="AK99" s="92"/>
      <c r="AL99" s="92"/>
      <c r="AM99" s="92"/>
      <c r="AN99" s="92"/>
      <c r="AO99" s="92"/>
      <c r="AQ99" s="92"/>
      <c r="AR99" s="92"/>
      <c r="AS99" s="92"/>
      <c r="AT99" s="92"/>
      <c r="AU99" s="92"/>
      <c r="AW99" s="92"/>
      <c r="AX99" s="92"/>
      <c r="AY99" s="92"/>
      <c r="AZ99" s="92"/>
      <c r="BA99" s="92"/>
      <c r="BH99" s="83"/>
      <c r="CE99" s="92"/>
      <c r="CF99" s="92"/>
      <c r="CG99" s="92"/>
      <c r="CH99" s="92"/>
      <c r="CK99"/>
      <c r="CL99"/>
      <c r="CO99" s="92"/>
      <c r="CP99" s="92"/>
      <c r="CQ99" s="92"/>
      <c r="CR99" s="92"/>
    </row>
    <row r="100" spans="1:96" x14ac:dyDescent="0.2">
      <c r="A100" s="92" t="s">
        <v>1952</v>
      </c>
      <c r="B100" s="92"/>
      <c r="C100" s="92"/>
      <c r="D100" s="92">
        <f>ROUND((IF($D$97-$D$99&lt;0,0,$D$97-$D$99)),2)</f>
        <v>0</v>
      </c>
      <c r="E100" s="92"/>
      <c r="F100" s="92"/>
      <c r="G100" s="92"/>
      <c r="H100" s="92"/>
      <c r="I100" s="92"/>
      <c r="J100" s="92"/>
      <c r="K100" s="92"/>
      <c r="M100" s="92"/>
      <c r="N100" s="92"/>
      <c r="O100" s="92"/>
      <c r="P100" s="92"/>
      <c r="Q100" s="92"/>
      <c r="S100" s="92"/>
      <c r="T100" s="92"/>
      <c r="U100" s="92"/>
      <c r="V100" s="92"/>
      <c r="W100" s="92"/>
      <c r="Y100" s="92"/>
      <c r="Z100" s="92"/>
      <c r="AA100" s="92"/>
      <c r="AB100" s="92"/>
      <c r="AC100" s="92"/>
      <c r="AE100" s="92"/>
      <c r="AF100" s="92"/>
      <c r="AG100" s="92"/>
      <c r="AH100" s="92"/>
      <c r="AI100" s="92"/>
      <c r="AK100" s="92"/>
      <c r="AL100" s="92"/>
      <c r="AM100" s="92"/>
      <c r="AN100" s="92"/>
      <c r="AO100" s="92"/>
      <c r="AQ100" s="92"/>
      <c r="AR100" s="92"/>
      <c r="AS100" s="92"/>
      <c r="AT100" s="92"/>
      <c r="AU100" s="92"/>
      <c r="AW100" s="92"/>
      <c r="AX100" s="92"/>
      <c r="AY100" s="92"/>
      <c r="AZ100" s="92"/>
      <c r="BA100" s="92"/>
      <c r="BH100" s="83"/>
      <c r="CE100" s="92"/>
      <c r="CF100" s="92"/>
      <c r="CG100" s="92"/>
      <c r="CH100" s="92"/>
      <c r="CK100"/>
      <c r="CL100"/>
      <c r="CO100" s="92"/>
      <c r="CP100" s="92"/>
      <c r="CQ100" s="92"/>
      <c r="CR100" s="92"/>
    </row>
    <row r="101" spans="1:96" x14ac:dyDescent="0.2">
      <c r="A101" s="92" t="s">
        <v>1951</v>
      </c>
      <c r="B101" s="92"/>
      <c r="C101" s="92"/>
      <c r="D101" s="313">
        <f>ROUND(('2020-FORM GAO-70a'!D12),2)</f>
        <v>0</v>
      </c>
      <c r="E101" s="92"/>
      <c r="F101" s="92"/>
      <c r="G101" s="92"/>
      <c r="H101" s="92"/>
      <c r="I101" s="92"/>
      <c r="J101" s="92"/>
      <c r="K101" s="92"/>
      <c r="M101" s="92"/>
      <c r="N101" s="92"/>
      <c r="O101" s="92"/>
      <c r="P101" s="92"/>
      <c r="Q101" s="92"/>
      <c r="S101" s="92"/>
      <c r="T101" s="92"/>
      <c r="U101" s="92"/>
      <c r="V101" s="92"/>
      <c r="W101" s="92"/>
      <c r="Y101" s="92"/>
      <c r="Z101" s="92"/>
      <c r="AA101" s="92"/>
      <c r="AB101" s="92"/>
      <c r="AC101" s="92"/>
      <c r="AE101" s="92"/>
      <c r="AF101" s="92"/>
      <c r="AG101" s="92"/>
      <c r="AH101" s="92"/>
      <c r="AI101" s="92"/>
      <c r="AK101" s="92"/>
      <c r="AL101" s="92"/>
      <c r="AM101" s="92"/>
      <c r="AN101" s="92"/>
      <c r="AO101" s="92"/>
      <c r="AQ101" s="92"/>
      <c r="AR101" s="92"/>
      <c r="AS101" s="92"/>
      <c r="AT101" s="92"/>
      <c r="AU101" s="92"/>
      <c r="AW101" s="92"/>
      <c r="AX101" s="92"/>
      <c r="AY101" s="92"/>
      <c r="AZ101" s="92"/>
      <c r="BA101" s="92"/>
      <c r="BH101" s="83"/>
      <c r="CE101" s="92"/>
      <c r="CF101" s="92"/>
      <c r="CG101" s="92"/>
      <c r="CH101" s="92"/>
      <c r="CK101"/>
      <c r="CL101"/>
      <c r="CO101" s="92"/>
      <c r="CP101" s="92"/>
      <c r="CQ101" s="92"/>
      <c r="CR101" s="92"/>
    </row>
    <row r="102" spans="1:96" x14ac:dyDescent="0.2">
      <c r="A102" s="328" t="s">
        <v>1953</v>
      </c>
      <c r="B102" s="92"/>
      <c r="C102" s="92"/>
      <c r="D102" s="328">
        <f>ROUND((SUM(D100:D101)),2)</f>
        <v>0</v>
      </c>
      <c r="E102" s="92"/>
      <c r="F102" s="92"/>
      <c r="G102" s="92"/>
      <c r="H102" s="92"/>
      <c r="I102" s="92"/>
      <c r="J102" s="92"/>
      <c r="K102" s="92"/>
      <c r="M102" s="92"/>
      <c r="N102" s="92"/>
      <c r="O102" s="92"/>
      <c r="P102" s="92"/>
      <c r="Q102" s="92"/>
      <c r="S102" s="92"/>
      <c r="T102" s="92"/>
      <c r="U102" s="92"/>
      <c r="V102" s="92"/>
      <c r="W102" s="92"/>
      <c r="Y102" s="92"/>
      <c r="Z102" s="92"/>
      <c r="AA102" s="92"/>
      <c r="AB102" s="92"/>
      <c r="AC102" s="92"/>
      <c r="AE102" s="92"/>
      <c r="AF102" s="92"/>
      <c r="AG102" s="92"/>
      <c r="AH102" s="92"/>
      <c r="AI102" s="92"/>
      <c r="AK102" s="92"/>
      <c r="AL102" s="92"/>
      <c r="AM102" s="92"/>
      <c r="AN102" s="92"/>
      <c r="AO102" s="92"/>
      <c r="AQ102" s="92"/>
      <c r="AR102" s="92"/>
      <c r="AS102" s="92"/>
      <c r="AT102" s="92"/>
      <c r="AU102" s="92"/>
      <c r="AW102" s="92"/>
      <c r="AX102" s="92"/>
      <c r="AY102" s="92"/>
      <c r="AZ102" s="92"/>
      <c r="BA102" s="92"/>
      <c r="BH102" s="83"/>
      <c r="CE102" s="92"/>
      <c r="CF102" s="92"/>
      <c r="CG102" s="92"/>
      <c r="CH102" s="92"/>
      <c r="CK102"/>
      <c r="CL102"/>
      <c r="CO102" s="92"/>
      <c r="CP102" s="92"/>
      <c r="CQ102" s="92"/>
      <c r="CR102" s="92"/>
    </row>
    <row r="103" spans="1:96" x14ac:dyDescent="0.2">
      <c r="A103" s="309" t="s">
        <v>1954</v>
      </c>
      <c r="B103" s="309"/>
      <c r="C103" s="309"/>
      <c r="D103" s="309"/>
      <c r="E103" s="92"/>
      <c r="F103" s="92"/>
      <c r="G103" s="92"/>
      <c r="H103" s="92"/>
      <c r="I103" s="92"/>
      <c r="J103" s="92"/>
      <c r="K103" s="92"/>
      <c r="M103" s="92"/>
      <c r="N103" s="92"/>
      <c r="O103" s="92"/>
      <c r="P103" s="92"/>
      <c r="Q103" s="92"/>
      <c r="S103" s="92"/>
      <c r="T103" s="92"/>
      <c r="U103" s="92"/>
      <c r="V103" s="92"/>
      <c r="W103" s="92"/>
      <c r="Y103" s="92"/>
      <c r="Z103" s="92"/>
      <c r="AA103" s="92"/>
      <c r="AB103" s="92"/>
      <c r="AC103" s="92"/>
      <c r="AE103" s="92"/>
      <c r="AF103" s="92"/>
      <c r="AG103" s="92"/>
      <c r="AH103" s="92"/>
      <c r="AI103" s="92"/>
      <c r="AK103" s="92"/>
      <c r="AL103" s="92"/>
      <c r="AM103" s="92"/>
      <c r="AN103" s="92"/>
      <c r="AO103" s="92"/>
      <c r="AQ103" s="92"/>
      <c r="AR103" s="92"/>
      <c r="AS103" s="92"/>
      <c r="AT103" s="92"/>
      <c r="AU103" s="92"/>
      <c r="AW103" s="92"/>
      <c r="AX103" s="92"/>
      <c r="AY103" s="92"/>
      <c r="AZ103" s="92"/>
      <c r="BA103" s="92"/>
      <c r="BH103" s="83"/>
      <c r="CE103" s="92"/>
      <c r="CF103" s="92"/>
      <c r="CG103" s="92"/>
      <c r="CH103" s="92"/>
      <c r="CK103"/>
      <c r="CL103"/>
      <c r="CO103" s="92"/>
      <c r="CP103" s="92"/>
      <c r="CQ103" s="92"/>
      <c r="CR103" s="92"/>
    </row>
    <row r="104" spans="1:96" x14ac:dyDescent="0.2">
      <c r="A104" s="307" t="s">
        <v>1936</v>
      </c>
      <c r="B104" s="92"/>
      <c r="C104" s="92"/>
      <c r="D104" s="92">
        <f>D78</f>
        <v>-8600</v>
      </c>
      <c r="E104" s="92"/>
      <c r="F104" s="92"/>
      <c r="G104" s="92"/>
      <c r="H104" s="92"/>
      <c r="I104" s="92"/>
      <c r="J104" s="92"/>
      <c r="K104" s="92"/>
      <c r="M104" s="92"/>
      <c r="N104" s="92"/>
      <c r="O104" s="92"/>
      <c r="P104" s="92"/>
      <c r="Q104" s="92"/>
      <c r="S104" s="92"/>
      <c r="T104" s="92"/>
      <c r="U104" s="92"/>
      <c r="V104" s="92"/>
      <c r="W104" s="92"/>
      <c r="Y104" s="92"/>
      <c r="Z104" s="92"/>
      <c r="AA104" s="92"/>
      <c r="AB104" s="92"/>
      <c r="AC104" s="92"/>
      <c r="AE104" s="92"/>
      <c r="AF104" s="92"/>
      <c r="AG104" s="92"/>
      <c r="AH104" s="92"/>
      <c r="AI104" s="92"/>
      <c r="AK104" s="92"/>
      <c r="AL104" s="92"/>
      <c r="AM104" s="92"/>
      <c r="AN104" s="92"/>
      <c r="AO104" s="92"/>
      <c r="AQ104" s="92"/>
      <c r="AR104" s="92"/>
      <c r="AS104" s="92"/>
      <c r="AT104" s="92"/>
      <c r="AU104" s="92"/>
      <c r="AW104" s="92"/>
      <c r="AX104" s="92"/>
      <c r="AY104" s="92"/>
      <c r="AZ104" s="92"/>
      <c r="BA104" s="92"/>
      <c r="BH104" s="83"/>
      <c r="CE104" s="92"/>
      <c r="CF104" s="92"/>
      <c r="CG104" s="92"/>
      <c r="CH104" s="92"/>
      <c r="CK104"/>
      <c r="CL104"/>
      <c r="CO104" s="92"/>
      <c r="CP104" s="92"/>
      <c r="CQ104" s="92"/>
      <c r="CR104" s="92"/>
    </row>
    <row r="105" spans="1:96" x14ac:dyDescent="0.2">
      <c r="A105" s="307" t="s">
        <v>1937</v>
      </c>
      <c r="B105" s="92"/>
      <c r="C105" s="92"/>
      <c r="D105" s="92">
        <f>ROUND((IF($D$104&lt;0,0,IF($B$63="S",VLOOKUP($D$104,$G$7:$K$14,5,TRUE),0))),2)</f>
        <v>0</v>
      </c>
      <c r="E105" s="92"/>
      <c r="F105" s="92"/>
      <c r="G105" s="92"/>
      <c r="H105" s="92"/>
      <c r="I105" s="92"/>
      <c r="J105" s="92"/>
      <c r="K105" s="92"/>
      <c r="M105" s="92"/>
      <c r="N105" s="92"/>
      <c r="O105" s="92"/>
      <c r="P105" s="92"/>
      <c r="Q105" s="92"/>
      <c r="S105" s="92"/>
      <c r="T105" s="92"/>
      <c r="U105" s="92"/>
      <c r="V105" s="92"/>
      <c r="W105" s="92"/>
      <c r="Y105" s="92"/>
      <c r="Z105" s="92"/>
      <c r="AA105" s="92"/>
      <c r="AB105" s="92"/>
      <c r="AC105" s="92"/>
      <c r="AE105" s="92"/>
      <c r="AF105" s="92"/>
      <c r="AG105" s="92"/>
      <c r="AH105" s="92"/>
      <c r="AI105" s="92"/>
      <c r="AK105" s="92"/>
      <c r="AL105" s="92"/>
      <c r="AM105" s="92"/>
      <c r="AN105" s="92"/>
      <c r="AO105" s="92"/>
      <c r="AQ105" s="92"/>
      <c r="AR105" s="92"/>
      <c r="AS105" s="92"/>
      <c r="AT105" s="92"/>
      <c r="AU105" s="92"/>
      <c r="AW105" s="92"/>
      <c r="AX105" s="92"/>
      <c r="AY105" s="92"/>
      <c r="AZ105" s="92"/>
      <c r="BA105" s="92"/>
      <c r="BH105" s="83"/>
      <c r="CE105" s="92"/>
      <c r="CF105" s="92"/>
      <c r="CG105" s="92"/>
      <c r="CH105" s="92"/>
      <c r="CK105"/>
      <c r="CL105"/>
      <c r="CO105" s="92"/>
      <c r="CP105" s="92"/>
      <c r="CQ105" s="92"/>
      <c r="CR105" s="92"/>
    </row>
    <row r="106" spans="1:96" x14ac:dyDescent="0.2">
      <c r="A106" s="307" t="s">
        <v>1938</v>
      </c>
      <c r="B106" s="92"/>
      <c r="C106" s="92"/>
      <c r="D106" s="92">
        <f>ROUND((IF($D$104&lt;0,0,IF($B$63="M",VLOOKUP($D$104,$G$21:$K$28,5,TRUE),0))),2)</f>
        <v>0</v>
      </c>
      <c r="E106" s="92"/>
      <c r="F106" s="92"/>
      <c r="G106" s="92"/>
      <c r="H106" s="92"/>
      <c r="I106" s="92"/>
      <c r="J106" s="92"/>
      <c r="K106" s="92"/>
      <c r="M106" s="92"/>
      <c r="N106" s="92"/>
      <c r="O106" s="92"/>
      <c r="P106" s="92"/>
      <c r="Q106" s="92"/>
      <c r="S106" s="92"/>
      <c r="T106" s="92"/>
      <c r="U106" s="92"/>
      <c r="V106" s="92"/>
      <c r="W106" s="92"/>
      <c r="Y106" s="92"/>
      <c r="Z106" s="92"/>
      <c r="AA106" s="92"/>
      <c r="AB106" s="92"/>
      <c r="AC106" s="92"/>
      <c r="AE106" s="92"/>
      <c r="AF106" s="92"/>
      <c r="AG106" s="92"/>
      <c r="AH106" s="92"/>
      <c r="AI106" s="92"/>
      <c r="AK106" s="92"/>
      <c r="AL106" s="92"/>
      <c r="AM106" s="92"/>
      <c r="AN106" s="92"/>
      <c r="AO106" s="92"/>
      <c r="AQ106" s="92"/>
      <c r="AR106" s="92"/>
      <c r="AS106" s="92"/>
      <c r="AT106" s="92"/>
      <c r="AU106" s="92"/>
      <c r="AW106" s="92"/>
      <c r="AX106" s="92"/>
      <c r="AY106" s="92"/>
      <c r="AZ106" s="92"/>
      <c r="BA106" s="92"/>
      <c r="BH106" s="83"/>
      <c r="CE106" s="92"/>
      <c r="CF106" s="92"/>
      <c r="CG106" s="92"/>
      <c r="CH106" s="92"/>
      <c r="CK106"/>
      <c r="CL106"/>
      <c r="CO106" s="92"/>
      <c r="CP106" s="92"/>
      <c r="CQ106" s="92"/>
      <c r="CR106" s="92"/>
    </row>
    <row r="107" spans="1:96" x14ac:dyDescent="0.2">
      <c r="A107" s="307" t="s">
        <v>1935</v>
      </c>
      <c r="B107" s="92"/>
      <c r="C107" s="92"/>
      <c r="D107" s="92">
        <f>ROUND((IF($D$104&lt;0,0,IF($B$63="H",VLOOKUP($D$104,$G35:$K$42,5,TRUE),0))),2)</f>
        <v>0</v>
      </c>
      <c r="E107" s="92"/>
      <c r="F107" s="92"/>
      <c r="G107" s="92"/>
      <c r="H107" s="92"/>
      <c r="I107" s="92"/>
      <c r="J107" s="92"/>
      <c r="K107" s="92"/>
      <c r="M107" s="92"/>
      <c r="N107" s="92"/>
      <c r="O107" s="92"/>
      <c r="P107" s="92"/>
      <c r="Q107" s="92"/>
      <c r="S107" s="92"/>
      <c r="T107" s="92"/>
      <c r="U107" s="92"/>
      <c r="V107" s="92"/>
      <c r="W107" s="92"/>
      <c r="Y107" s="92"/>
      <c r="Z107" s="92"/>
      <c r="AA107" s="92"/>
      <c r="AB107" s="92"/>
      <c r="AC107" s="92"/>
      <c r="AE107" s="92"/>
      <c r="AF107" s="92"/>
      <c r="AG107" s="92"/>
      <c r="AH107" s="92"/>
      <c r="AI107" s="92"/>
      <c r="AK107" s="92"/>
      <c r="AL107" s="92"/>
      <c r="AM107" s="92"/>
      <c r="AN107" s="92"/>
      <c r="AO107" s="92"/>
      <c r="AQ107" s="92"/>
      <c r="AR107" s="92"/>
      <c r="AS107" s="92"/>
      <c r="AT107" s="92"/>
      <c r="AU107" s="92"/>
      <c r="AW107" s="92"/>
      <c r="AX107" s="92"/>
      <c r="AY107" s="92"/>
      <c r="AZ107" s="92"/>
      <c r="BA107" s="92"/>
      <c r="BH107" s="83"/>
      <c r="CE107" s="92"/>
      <c r="CF107" s="92"/>
      <c r="CG107" s="92"/>
      <c r="CH107" s="92"/>
      <c r="CK107"/>
      <c r="CL107"/>
      <c r="CO107" s="92"/>
      <c r="CP107" s="92"/>
      <c r="CQ107" s="92"/>
      <c r="CR107" s="92"/>
    </row>
    <row r="108" spans="1:96" x14ac:dyDescent="0.2">
      <c r="A108" s="307" t="s">
        <v>1945</v>
      </c>
      <c r="B108" s="92"/>
      <c r="C108" s="92"/>
      <c r="D108" s="92">
        <f>ROUND((SUM(D105:D107)),2)</f>
        <v>0</v>
      </c>
      <c r="E108" s="92"/>
      <c r="F108" s="92"/>
      <c r="G108" s="92"/>
      <c r="H108" s="92"/>
      <c r="I108" s="92"/>
      <c r="J108" s="92"/>
      <c r="K108" s="92"/>
      <c r="M108" s="92"/>
      <c r="N108" s="92"/>
      <c r="O108" s="92"/>
      <c r="P108" s="92"/>
      <c r="Q108" s="92"/>
      <c r="S108" s="92"/>
      <c r="T108" s="92"/>
      <c r="U108" s="92"/>
      <c r="V108" s="92"/>
      <c r="W108" s="92"/>
      <c r="Y108" s="92"/>
      <c r="Z108" s="92"/>
      <c r="AA108" s="92"/>
      <c r="AB108" s="92"/>
      <c r="AC108" s="92"/>
      <c r="AE108" s="92"/>
      <c r="AF108" s="92"/>
      <c r="AG108" s="92"/>
      <c r="AH108" s="92"/>
      <c r="AI108" s="92"/>
      <c r="AK108" s="92"/>
      <c r="AL108" s="92"/>
      <c r="AM108" s="92"/>
      <c r="AN108" s="92"/>
      <c r="AO108" s="92"/>
      <c r="AQ108" s="92"/>
      <c r="AR108" s="92"/>
      <c r="AS108" s="92"/>
      <c r="AT108" s="92"/>
      <c r="AU108" s="92"/>
      <c r="AW108" s="92"/>
      <c r="AX108" s="92"/>
      <c r="AY108" s="92"/>
      <c r="AZ108" s="92"/>
      <c r="BA108" s="92"/>
      <c r="BH108" s="83"/>
      <c r="CE108" s="92"/>
      <c r="CF108" s="92"/>
      <c r="CG108" s="92"/>
      <c r="CH108" s="92"/>
      <c r="CK108"/>
      <c r="CL108"/>
      <c r="CO108" s="92"/>
      <c r="CP108" s="92"/>
      <c r="CQ108" s="92"/>
      <c r="CR108" s="92"/>
    </row>
    <row r="109" spans="1:96" x14ac:dyDescent="0.2">
      <c r="A109" s="307" t="s">
        <v>1955</v>
      </c>
      <c r="B109" s="92"/>
      <c r="C109" s="92"/>
      <c r="D109" s="92">
        <f>ROUND((IF($D$104&lt;0,0,IF($B$63="S",VLOOKUP($D$104,$G$7:$K$14,4,TRUE),0))),2)</f>
        <v>0</v>
      </c>
      <c r="E109" s="92"/>
      <c r="F109" s="92"/>
      <c r="G109" s="92"/>
      <c r="H109" s="92"/>
      <c r="I109" s="92"/>
      <c r="J109" s="92"/>
      <c r="K109" s="92"/>
      <c r="M109" s="92"/>
      <c r="N109" s="92"/>
      <c r="O109" s="92"/>
      <c r="P109" s="92"/>
      <c r="Q109" s="92"/>
      <c r="S109" s="92"/>
      <c r="T109" s="92"/>
      <c r="U109" s="92"/>
      <c r="V109" s="92"/>
      <c r="W109" s="92"/>
      <c r="Y109" s="92"/>
      <c r="Z109" s="92"/>
      <c r="AA109" s="92"/>
      <c r="AB109" s="92"/>
      <c r="AC109" s="92"/>
      <c r="AE109" s="92"/>
      <c r="AF109" s="92"/>
      <c r="AG109" s="92"/>
      <c r="AH109" s="92"/>
      <c r="AI109" s="92"/>
      <c r="AK109" s="92"/>
      <c r="AL109" s="92"/>
      <c r="AM109" s="92"/>
      <c r="AN109" s="92"/>
      <c r="AO109" s="92"/>
      <c r="AQ109" s="92"/>
      <c r="AR109" s="92"/>
      <c r="AS109" s="92"/>
      <c r="AT109" s="92"/>
      <c r="AU109" s="92"/>
      <c r="AW109" s="92"/>
      <c r="AX109" s="92"/>
      <c r="AY109" s="92"/>
      <c r="AZ109" s="92"/>
      <c r="BA109" s="92"/>
      <c r="BH109" s="83"/>
      <c r="CE109" s="92"/>
      <c r="CF109" s="92"/>
      <c r="CG109" s="92"/>
      <c r="CH109" s="92"/>
      <c r="CK109"/>
      <c r="CL109"/>
      <c r="CO109" s="92"/>
      <c r="CP109" s="92"/>
      <c r="CQ109" s="92"/>
      <c r="CR109" s="92"/>
    </row>
    <row r="110" spans="1:96" x14ac:dyDescent="0.2">
      <c r="A110" s="92" t="s">
        <v>1939</v>
      </c>
      <c r="B110" s="92"/>
      <c r="C110" s="92"/>
      <c r="D110" s="92">
        <f>ROUND((IF($D$104&lt;0,0,IF($B$63="M",VLOOKUP($D$104,$G$21:$K$28,4,TRUE),0))),2)</f>
        <v>0</v>
      </c>
      <c r="E110" s="92"/>
      <c r="F110" s="92"/>
      <c r="G110" s="92"/>
      <c r="H110" s="92"/>
      <c r="I110" s="92"/>
      <c r="J110" s="92"/>
      <c r="K110" s="92"/>
      <c r="M110" s="92"/>
      <c r="N110" s="92"/>
      <c r="O110" s="92"/>
      <c r="P110" s="92"/>
      <c r="Q110" s="92"/>
      <c r="S110" s="92"/>
      <c r="T110" s="92"/>
      <c r="U110" s="92"/>
      <c r="V110" s="92"/>
      <c r="W110" s="92"/>
      <c r="Y110" s="92"/>
      <c r="Z110" s="92"/>
      <c r="AA110" s="92"/>
      <c r="AB110" s="92"/>
      <c r="AC110" s="92"/>
      <c r="AE110" s="92"/>
      <c r="AF110" s="92"/>
      <c r="AG110" s="92"/>
      <c r="AH110" s="92"/>
      <c r="AI110" s="92"/>
      <c r="AK110" s="92"/>
      <c r="AL110" s="92"/>
      <c r="AM110" s="92"/>
      <c r="AN110" s="92"/>
      <c r="AO110" s="92"/>
      <c r="AQ110" s="92"/>
      <c r="AR110" s="92"/>
      <c r="AS110" s="92"/>
      <c r="AT110" s="92"/>
      <c r="AU110" s="92"/>
      <c r="AW110" s="92"/>
      <c r="AX110" s="92"/>
      <c r="AY110" s="92"/>
      <c r="AZ110" s="92"/>
      <c r="BA110" s="92"/>
      <c r="BH110" s="83"/>
      <c r="CE110" s="92"/>
      <c r="CF110" s="92"/>
      <c r="CG110" s="92"/>
      <c r="CH110" s="92"/>
      <c r="CK110"/>
      <c r="CL110"/>
      <c r="CO110" s="92"/>
      <c r="CP110" s="92"/>
      <c r="CQ110" s="92"/>
      <c r="CR110" s="92"/>
    </row>
    <row r="111" spans="1:96" x14ac:dyDescent="0.2">
      <c r="A111" s="92" t="s">
        <v>1933</v>
      </c>
      <c r="B111" s="92"/>
      <c r="C111" s="92"/>
      <c r="D111" s="92">
        <f>ROUND((IF($D$104&lt;0,0,IF($B$63="H",VLOOKUP($D$104,$G$35:$K$42,4,TRUE),0))),2)</f>
        <v>0</v>
      </c>
      <c r="E111" s="92"/>
      <c r="F111" s="92"/>
      <c r="G111" s="92"/>
      <c r="H111" s="92"/>
      <c r="I111" s="92"/>
      <c r="J111" s="92"/>
      <c r="K111" s="92"/>
      <c r="M111" s="92"/>
      <c r="N111" s="92"/>
      <c r="O111" s="92"/>
      <c r="P111" s="92"/>
      <c r="Q111" s="92"/>
      <c r="S111" s="92"/>
      <c r="T111" s="92"/>
      <c r="U111" s="92"/>
      <c r="V111" s="92"/>
      <c r="W111" s="92"/>
      <c r="Y111" s="92"/>
      <c r="Z111" s="92"/>
      <c r="AA111" s="92"/>
      <c r="AB111" s="92"/>
      <c r="AC111" s="92"/>
      <c r="AE111" s="92"/>
      <c r="AF111" s="92"/>
      <c r="AG111" s="92"/>
      <c r="AH111" s="92"/>
      <c r="AI111" s="92"/>
      <c r="AK111" s="92"/>
      <c r="AL111" s="92"/>
      <c r="AM111" s="92"/>
      <c r="AN111" s="92"/>
      <c r="AO111" s="92"/>
      <c r="AQ111" s="92"/>
      <c r="AR111" s="92"/>
      <c r="AS111" s="92"/>
      <c r="AT111" s="92"/>
      <c r="AU111" s="92"/>
      <c r="AW111" s="92"/>
      <c r="AX111" s="92"/>
      <c r="AY111" s="92"/>
      <c r="AZ111" s="92"/>
      <c r="BA111" s="92"/>
      <c r="BH111" s="83"/>
      <c r="CE111" s="92"/>
      <c r="CF111" s="92"/>
      <c r="CG111" s="92"/>
      <c r="CH111" s="92"/>
      <c r="CK111"/>
      <c r="CL111"/>
      <c r="CO111" s="92"/>
      <c r="CP111" s="92"/>
      <c r="CQ111" s="92"/>
      <c r="CR111" s="92"/>
    </row>
    <row r="112" spans="1:96" x14ac:dyDescent="0.2">
      <c r="A112" s="307" t="s">
        <v>1973</v>
      </c>
      <c r="B112" s="92"/>
      <c r="C112" s="92"/>
      <c r="D112" s="310">
        <f>ROUND((SUM(D109:D111)),2)</f>
        <v>0</v>
      </c>
      <c r="E112" s="92"/>
      <c r="F112" s="92"/>
      <c r="G112" s="92"/>
      <c r="H112" s="92"/>
      <c r="I112" s="92"/>
      <c r="J112" s="92"/>
      <c r="K112" s="92"/>
      <c r="M112" s="92"/>
      <c r="N112" s="92"/>
      <c r="O112" s="92"/>
      <c r="P112" s="92"/>
      <c r="Q112" s="92"/>
      <c r="S112" s="92"/>
      <c r="T112" s="92"/>
      <c r="U112" s="92"/>
      <c r="V112" s="92"/>
      <c r="W112" s="92"/>
      <c r="Y112" s="92"/>
      <c r="Z112" s="92"/>
      <c r="AA112" s="92"/>
      <c r="AB112" s="92"/>
      <c r="AC112" s="92"/>
      <c r="AE112" s="92"/>
      <c r="AF112" s="92"/>
      <c r="AG112" s="92"/>
      <c r="AH112" s="92"/>
      <c r="AI112" s="92"/>
      <c r="AK112" s="92"/>
      <c r="AL112" s="92"/>
      <c r="AM112" s="92"/>
      <c r="AN112" s="92"/>
      <c r="AO112" s="92"/>
      <c r="AQ112" s="92"/>
      <c r="AR112" s="92"/>
      <c r="AS112" s="92"/>
      <c r="AT112" s="92"/>
      <c r="AU112" s="92"/>
      <c r="AW112" s="92"/>
      <c r="AX112" s="92"/>
      <c r="AY112" s="92"/>
      <c r="AZ112" s="92"/>
      <c r="BA112" s="92"/>
      <c r="BH112" s="83"/>
      <c r="CE112" s="92"/>
      <c r="CF112" s="92"/>
      <c r="CG112" s="92"/>
      <c r="CH112" s="92"/>
      <c r="CK112"/>
      <c r="CL112"/>
      <c r="CO112" s="92"/>
      <c r="CP112" s="92"/>
      <c r="CQ112" s="92"/>
      <c r="CR112" s="92"/>
    </row>
    <row r="113" spans="1:96" x14ac:dyDescent="0.2">
      <c r="A113" s="92" t="s">
        <v>1934</v>
      </c>
      <c r="B113" s="92"/>
      <c r="C113" s="92"/>
      <c r="D113" s="92">
        <f>ROUND((D104-D108),2)</f>
        <v>-8600</v>
      </c>
      <c r="E113" s="92"/>
      <c r="F113" s="92"/>
      <c r="G113" s="92"/>
      <c r="H113" s="92"/>
      <c r="I113" s="92"/>
      <c r="J113" s="92"/>
      <c r="K113" s="92"/>
      <c r="M113" s="92"/>
      <c r="N113" s="92"/>
      <c r="O113" s="92"/>
      <c r="P113" s="92"/>
      <c r="Q113" s="92"/>
      <c r="S113" s="92"/>
      <c r="T113" s="92"/>
      <c r="U113" s="92"/>
      <c r="V113" s="92"/>
      <c r="W113" s="92"/>
      <c r="Y113" s="92"/>
      <c r="Z113" s="92"/>
      <c r="AA113" s="92"/>
      <c r="AB113" s="92"/>
      <c r="AC113" s="92"/>
      <c r="AE113" s="92"/>
      <c r="AF113" s="92"/>
      <c r="AG113" s="92"/>
      <c r="AH113" s="92"/>
      <c r="AI113" s="92"/>
      <c r="AK113" s="92"/>
      <c r="AL113" s="92"/>
      <c r="AM113" s="92"/>
      <c r="AN113" s="92"/>
      <c r="AO113" s="92"/>
      <c r="AQ113" s="92"/>
      <c r="AR113" s="92"/>
      <c r="AS113" s="92"/>
      <c r="AT113" s="92"/>
      <c r="AU113" s="92"/>
      <c r="AW113" s="92"/>
      <c r="AX113" s="92"/>
      <c r="AY113" s="92"/>
      <c r="AZ113" s="92"/>
      <c r="BA113" s="92"/>
      <c r="BH113" s="83"/>
      <c r="CE113" s="92"/>
      <c r="CF113" s="92"/>
      <c r="CG113" s="92"/>
      <c r="CH113" s="92"/>
      <c r="CK113"/>
      <c r="CL113"/>
      <c r="CO113" s="92"/>
      <c r="CP113" s="92"/>
      <c r="CQ113" s="92"/>
      <c r="CR113" s="92"/>
    </row>
    <row r="114" spans="1:96" x14ac:dyDescent="0.2">
      <c r="A114" s="92" t="s">
        <v>1946</v>
      </c>
      <c r="B114" s="92"/>
      <c r="C114" s="92"/>
      <c r="D114" s="92">
        <f>ROUND((D113*D112),2)</f>
        <v>0</v>
      </c>
      <c r="E114" s="92"/>
      <c r="F114" s="92"/>
      <c r="G114" s="92"/>
      <c r="H114" s="92"/>
      <c r="I114" s="92"/>
      <c r="J114" s="92"/>
      <c r="K114" s="92"/>
      <c r="M114" s="92"/>
      <c r="N114" s="92"/>
      <c r="O114" s="92"/>
      <c r="P114" s="92"/>
      <c r="Q114" s="92"/>
      <c r="S114" s="92"/>
      <c r="T114" s="92"/>
      <c r="U114" s="92"/>
      <c r="V114" s="92"/>
      <c r="W114" s="92"/>
      <c r="Y114" s="92"/>
      <c r="Z114" s="92"/>
      <c r="AA114" s="92"/>
      <c r="AB114" s="92"/>
      <c r="AC114" s="92"/>
      <c r="AE114" s="92"/>
      <c r="AF114" s="92"/>
      <c r="AG114" s="92"/>
      <c r="AH114" s="92"/>
      <c r="AI114" s="92"/>
      <c r="AK114" s="92"/>
      <c r="AL114" s="92"/>
      <c r="AM114" s="92"/>
      <c r="AN114" s="92"/>
      <c r="AO114" s="92"/>
      <c r="AQ114" s="92"/>
      <c r="AR114" s="92"/>
      <c r="AS114" s="92"/>
      <c r="AT114" s="92"/>
      <c r="AU114" s="92"/>
      <c r="AW114" s="92"/>
      <c r="AX114" s="92"/>
      <c r="AY114" s="92"/>
      <c r="AZ114" s="92"/>
      <c r="BA114" s="92"/>
      <c r="BH114" s="83"/>
      <c r="CE114" s="92"/>
      <c r="CF114" s="92"/>
      <c r="CG114" s="92"/>
      <c r="CH114" s="92"/>
      <c r="CK114"/>
      <c r="CL114"/>
      <c r="CO114" s="92"/>
      <c r="CP114" s="92"/>
      <c r="CQ114" s="92"/>
      <c r="CR114" s="92"/>
    </row>
    <row r="115" spans="1:96" x14ac:dyDescent="0.2">
      <c r="A115" s="92" t="s">
        <v>1941</v>
      </c>
      <c r="B115" s="92"/>
      <c r="C115" s="92"/>
      <c r="D115" s="92">
        <f>ROUND((IF($D$104&lt;0,0,IF($B$63="S",VLOOKUP($D$104,G$7:$K14,3,TRUE),0))),2)</f>
        <v>0</v>
      </c>
      <c r="E115" s="92"/>
      <c r="F115" s="92"/>
      <c r="G115" s="92"/>
      <c r="H115" s="92"/>
      <c r="I115" s="92"/>
      <c r="J115" s="92"/>
      <c r="K115" s="92"/>
      <c r="M115" s="92"/>
      <c r="N115" s="92"/>
      <c r="O115" s="92"/>
      <c r="P115" s="92"/>
      <c r="Q115" s="92"/>
      <c r="S115" s="92"/>
      <c r="T115" s="92"/>
      <c r="U115" s="92"/>
      <c r="V115" s="92"/>
      <c r="W115" s="92"/>
      <c r="Y115" s="92"/>
      <c r="Z115" s="92"/>
      <c r="AA115" s="92"/>
      <c r="AB115" s="92"/>
      <c r="AC115" s="92"/>
      <c r="AE115" s="92"/>
      <c r="AF115" s="92"/>
      <c r="AG115" s="92"/>
      <c r="AH115" s="92"/>
      <c r="AI115" s="92"/>
      <c r="AK115" s="92"/>
      <c r="AL115" s="92"/>
      <c r="AM115" s="92"/>
      <c r="AN115" s="92"/>
      <c r="AO115" s="92"/>
      <c r="AQ115" s="92"/>
      <c r="AR115" s="92"/>
      <c r="AS115" s="92"/>
      <c r="AT115" s="92"/>
      <c r="AU115" s="92"/>
      <c r="AW115" s="92"/>
      <c r="AX115" s="92"/>
      <c r="AY115" s="92"/>
      <c r="AZ115" s="92"/>
      <c r="BA115" s="92"/>
      <c r="BH115" s="83"/>
      <c r="CE115" s="92"/>
      <c r="CF115" s="92"/>
      <c r="CG115" s="92"/>
      <c r="CH115" s="92"/>
      <c r="CK115"/>
      <c r="CL115"/>
      <c r="CO115" s="92"/>
      <c r="CP115" s="92"/>
      <c r="CQ115" s="92"/>
      <c r="CR115" s="92"/>
    </row>
    <row r="116" spans="1:96" x14ac:dyDescent="0.2">
      <c r="A116" s="92" t="s">
        <v>1942</v>
      </c>
      <c r="B116" s="92"/>
      <c r="C116" s="92"/>
      <c r="D116" s="92">
        <f>ROUND((IF($D$104&lt;0,0,IF($B$63="M",VLOOKUP($D$104,$G$21:$K$28,3,TRUE),0))),2)</f>
        <v>0</v>
      </c>
      <c r="E116" s="92"/>
      <c r="F116" s="92"/>
      <c r="G116" s="92"/>
      <c r="H116" s="92"/>
      <c r="I116" s="92"/>
      <c r="J116" s="92"/>
      <c r="K116" s="92"/>
      <c r="M116" s="92"/>
      <c r="N116" s="92"/>
      <c r="O116" s="92"/>
      <c r="P116" s="92"/>
      <c r="Q116" s="92"/>
      <c r="S116" s="92"/>
      <c r="T116" s="92"/>
      <c r="U116" s="92"/>
      <c r="V116" s="92"/>
      <c r="W116" s="92"/>
      <c r="Y116" s="92"/>
      <c r="Z116" s="92"/>
      <c r="AA116" s="92"/>
      <c r="AB116" s="92"/>
      <c r="AC116" s="92"/>
      <c r="AE116" s="92"/>
      <c r="AF116" s="92"/>
      <c r="AG116" s="92"/>
      <c r="AH116" s="92"/>
      <c r="AI116" s="92"/>
      <c r="AK116" s="92"/>
      <c r="AL116" s="92"/>
      <c r="AM116" s="92"/>
      <c r="AN116" s="92"/>
      <c r="AO116" s="92"/>
      <c r="AQ116" s="92"/>
      <c r="AR116" s="92"/>
      <c r="AS116" s="92"/>
      <c r="AT116" s="92"/>
      <c r="AU116" s="92"/>
      <c r="AW116" s="92"/>
      <c r="AX116" s="92"/>
      <c r="AY116" s="92"/>
      <c r="AZ116" s="92"/>
      <c r="BA116" s="92"/>
      <c r="BH116" s="83"/>
      <c r="CE116" s="92"/>
      <c r="CF116" s="92"/>
      <c r="CG116" s="92"/>
      <c r="CH116" s="92"/>
      <c r="CK116"/>
      <c r="CL116"/>
      <c r="CO116" s="92"/>
      <c r="CP116" s="92"/>
      <c r="CQ116" s="92"/>
      <c r="CR116" s="92"/>
    </row>
    <row r="117" spans="1:96" x14ac:dyDescent="0.2">
      <c r="A117" s="92" t="s">
        <v>1943</v>
      </c>
      <c r="B117" s="92"/>
      <c r="C117" s="92"/>
      <c r="D117" s="92">
        <f>ROUND((IF($D$104&lt;0,0,IF($B$63="H",VLOOKUP($D$104,$G$35:$K$42,3,TRUE),0))),2)</f>
        <v>0</v>
      </c>
      <c r="E117" s="92"/>
      <c r="F117" s="92"/>
      <c r="G117" s="92"/>
      <c r="H117" s="92"/>
      <c r="I117" s="92"/>
      <c r="J117" s="92"/>
      <c r="K117" s="92"/>
      <c r="M117" s="92"/>
      <c r="N117" s="92"/>
      <c r="O117" s="92"/>
      <c r="P117" s="92"/>
      <c r="Q117" s="92"/>
      <c r="S117" s="92"/>
      <c r="T117" s="92"/>
      <c r="U117" s="92"/>
      <c r="V117" s="92"/>
      <c r="W117" s="92"/>
      <c r="Y117" s="92"/>
      <c r="Z117" s="92"/>
      <c r="AA117" s="92"/>
      <c r="AB117" s="92"/>
      <c r="AC117" s="92"/>
      <c r="AE117" s="92"/>
      <c r="AF117" s="92"/>
      <c r="AG117" s="92"/>
      <c r="AH117" s="92"/>
      <c r="AI117" s="92"/>
      <c r="AK117" s="92"/>
      <c r="AL117" s="92"/>
      <c r="AM117" s="92"/>
      <c r="AN117" s="92"/>
      <c r="AO117" s="92"/>
      <c r="AQ117" s="92"/>
      <c r="AR117" s="92"/>
      <c r="AS117" s="92"/>
      <c r="AT117" s="92"/>
      <c r="AU117" s="92"/>
      <c r="AW117" s="92"/>
      <c r="AX117" s="92"/>
      <c r="AY117" s="92"/>
      <c r="AZ117" s="92"/>
      <c r="BA117" s="92"/>
      <c r="BH117" s="83"/>
      <c r="CE117" s="92"/>
      <c r="CF117" s="92"/>
      <c r="CG117" s="92"/>
      <c r="CH117" s="92"/>
      <c r="CK117"/>
      <c r="CL117"/>
      <c r="CO117" s="92"/>
      <c r="CP117" s="92"/>
      <c r="CQ117" s="92"/>
      <c r="CR117" s="92"/>
    </row>
    <row r="118" spans="1:96" x14ac:dyDescent="0.2">
      <c r="A118" s="92" t="s">
        <v>1947</v>
      </c>
      <c r="B118" s="92"/>
      <c r="C118" s="92"/>
      <c r="D118" s="92">
        <f>ROUND((SUM(D114:D117)),2)</f>
        <v>0</v>
      </c>
      <c r="E118" s="92"/>
      <c r="F118" s="92"/>
      <c r="G118" s="92"/>
      <c r="H118" s="92"/>
      <c r="I118" s="92"/>
      <c r="J118" s="92"/>
      <c r="K118" s="92"/>
      <c r="M118" s="92"/>
      <c r="N118" s="92"/>
      <c r="O118" s="92"/>
      <c r="P118" s="92"/>
      <c r="Q118" s="92"/>
      <c r="S118" s="92"/>
      <c r="T118" s="92"/>
      <c r="U118" s="92"/>
      <c r="V118" s="92"/>
      <c r="W118" s="92"/>
      <c r="Y118" s="92"/>
      <c r="Z118" s="92"/>
      <c r="AA118" s="92"/>
      <c r="AB118" s="92"/>
      <c r="AC118" s="92"/>
      <c r="AE118" s="92"/>
      <c r="AF118" s="92"/>
      <c r="AG118" s="92"/>
      <c r="AH118" s="92"/>
      <c r="AI118" s="92"/>
      <c r="AK118" s="92"/>
      <c r="AL118" s="92"/>
      <c r="AM118" s="92"/>
      <c r="AN118" s="92"/>
      <c r="AO118" s="92"/>
      <c r="AQ118" s="92"/>
      <c r="AR118" s="92"/>
      <c r="AS118" s="92"/>
      <c r="AT118" s="92"/>
      <c r="AU118" s="92"/>
      <c r="AW118" s="92"/>
      <c r="AX118" s="92"/>
      <c r="AY118" s="92"/>
      <c r="AZ118" s="92"/>
      <c r="BA118" s="92"/>
      <c r="BH118" s="83"/>
      <c r="CE118" s="92"/>
      <c r="CF118" s="92"/>
      <c r="CG118" s="92"/>
      <c r="CH118" s="92"/>
      <c r="CK118"/>
      <c r="CL118"/>
      <c r="CO118" s="92"/>
      <c r="CP118" s="92"/>
      <c r="CQ118" s="92"/>
      <c r="CR118" s="92"/>
    </row>
    <row r="119" spans="1:96" x14ac:dyDescent="0.2">
      <c r="A119" s="92" t="s">
        <v>1948</v>
      </c>
      <c r="B119" s="92"/>
      <c r="C119" s="92"/>
      <c r="D119" s="92">
        <f>ROUND((D118/27),2)</f>
        <v>0</v>
      </c>
      <c r="E119" s="92"/>
      <c r="F119" s="92"/>
      <c r="G119" s="92"/>
      <c r="H119" s="92"/>
      <c r="I119" s="92"/>
      <c r="J119" s="92"/>
      <c r="K119" s="92"/>
      <c r="M119" s="92"/>
      <c r="N119" s="92"/>
      <c r="O119" s="92"/>
      <c r="P119" s="92"/>
      <c r="Q119" s="92"/>
      <c r="S119" s="92"/>
      <c r="T119" s="92"/>
      <c r="U119" s="92"/>
      <c r="V119" s="92"/>
      <c r="W119" s="92"/>
      <c r="Y119" s="92"/>
      <c r="Z119" s="92"/>
      <c r="AA119" s="92"/>
      <c r="AB119" s="92"/>
      <c r="AC119" s="92"/>
      <c r="AE119" s="92"/>
      <c r="AF119" s="92"/>
      <c r="AG119" s="92"/>
      <c r="AH119" s="92"/>
      <c r="AI119" s="92"/>
      <c r="AK119" s="92"/>
      <c r="AL119" s="92"/>
      <c r="AM119" s="92"/>
      <c r="AN119" s="92"/>
      <c r="AO119" s="92"/>
      <c r="AQ119" s="92"/>
      <c r="AR119" s="92"/>
      <c r="AS119" s="92"/>
      <c r="AT119" s="92"/>
      <c r="AU119" s="92"/>
      <c r="AW119" s="92"/>
      <c r="AX119" s="92"/>
      <c r="AY119" s="92"/>
      <c r="AZ119" s="92"/>
      <c r="BA119" s="92"/>
      <c r="BH119" s="83"/>
      <c r="CE119" s="92"/>
      <c r="CF119" s="92"/>
      <c r="CG119" s="92"/>
      <c r="CH119" s="92"/>
      <c r="CK119"/>
      <c r="CL119"/>
      <c r="CO119" s="92"/>
      <c r="CP119" s="92"/>
      <c r="CQ119" s="92"/>
      <c r="CR119" s="92"/>
    </row>
    <row r="120" spans="1:96" x14ac:dyDescent="0.2">
      <c r="A120" s="92" t="s">
        <v>1956</v>
      </c>
      <c r="B120" s="92"/>
      <c r="C120" s="92"/>
      <c r="D120" s="313">
        <f>ROUND(('2020-FORM GAO-70a'!D9),2)</f>
        <v>0</v>
      </c>
      <c r="E120" s="92"/>
      <c r="F120" s="92"/>
      <c r="G120" s="92"/>
      <c r="H120" s="92"/>
      <c r="I120" s="92"/>
      <c r="J120" s="92"/>
      <c r="K120" s="92"/>
      <c r="M120" s="92"/>
      <c r="N120" s="92"/>
      <c r="O120" s="92"/>
      <c r="P120" s="92"/>
      <c r="Q120" s="92"/>
      <c r="S120" s="92"/>
      <c r="T120" s="92"/>
      <c r="U120" s="92"/>
      <c r="V120" s="92"/>
      <c r="W120" s="92"/>
      <c r="Y120" s="92"/>
      <c r="Z120" s="92"/>
      <c r="AA120" s="92"/>
      <c r="AB120" s="92"/>
      <c r="AC120" s="92"/>
      <c r="AE120" s="92"/>
      <c r="AF120" s="92"/>
      <c r="AG120" s="92"/>
      <c r="AH120" s="92"/>
      <c r="AI120" s="92"/>
      <c r="AK120" s="92"/>
      <c r="AL120" s="92"/>
      <c r="AM120" s="92"/>
      <c r="AN120" s="92"/>
      <c r="AO120" s="92"/>
      <c r="AQ120" s="92"/>
      <c r="AR120" s="92"/>
      <c r="AS120" s="92"/>
      <c r="AT120" s="92"/>
      <c r="AU120" s="92"/>
      <c r="AW120" s="92"/>
      <c r="AX120" s="92"/>
      <c r="AY120" s="92"/>
      <c r="AZ120" s="92"/>
      <c r="BA120" s="92"/>
      <c r="BH120" s="83"/>
      <c r="CE120" s="92"/>
      <c r="CF120" s="92"/>
      <c r="CG120" s="92"/>
      <c r="CH120" s="92"/>
      <c r="CK120"/>
      <c r="CL120"/>
      <c r="CO120" s="92"/>
      <c r="CP120" s="92"/>
      <c r="CQ120" s="92"/>
      <c r="CR120" s="92"/>
    </row>
    <row r="121" spans="1:96" x14ac:dyDescent="0.2">
      <c r="A121" s="92" t="s">
        <v>1957</v>
      </c>
      <c r="B121" s="92"/>
      <c r="C121" s="92"/>
      <c r="D121" s="92">
        <f>ROUND((IF($D$120=" ",0,($D$120/$C$70))),2)</f>
        <v>0</v>
      </c>
      <c r="E121" s="92"/>
      <c r="F121" s="92"/>
      <c r="G121" s="92"/>
      <c r="H121" s="92"/>
      <c r="I121" s="92"/>
      <c r="J121" s="92"/>
      <c r="K121" s="92"/>
      <c r="M121" s="92"/>
      <c r="N121" s="92"/>
      <c r="O121" s="92"/>
      <c r="P121" s="92"/>
      <c r="Q121" s="92"/>
      <c r="S121" s="92"/>
      <c r="T121" s="92"/>
      <c r="U121" s="92"/>
      <c r="V121" s="92"/>
      <c r="W121" s="92"/>
      <c r="Y121" s="92"/>
      <c r="Z121" s="92"/>
      <c r="AA121" s="92"/>
      <c r="AB121" s="92"/>
      <c r="AC121" s="92"/>
      <c r="AE121" s="92"/>
      <c r="AF121" s="92"/>
      <c r="AG121" s="92"/>
      <c r="AH121" s="92"/>
      <c r="AI121" s="92"/>
      <c r="AK121" s="92"/>
      <c r="AL121" s="92"/>
      <c r="AM121" s="92"/>
      <c r="AN121" s="92"/>
      <c r="AO121" s="92"/>
      <c r="AQ121" s="92"/>
      <c r="AR121" s="92"/>
      <c r="AS121" s="92"/>
      <c r="AT121" s="92"/>
      <c r="AU121" s="92"/>
      <c r="AW121" s="92"/>
      <c r="AX121" s="92"/>
      <c r="AY121" s="92"/>
      <c r="AZ121" s="92"/>
      <c r="BA121" s="92"/>
      <c r="BH121" s="83"/>
      <c r="CE121" s="92"/>
      <c r="CF121" s="92"/>
      <c r="CG121" s="92"/>
      <c r="CH121" s="92"/>
      <c r="CK121"/>
      <c r="CL121"/>
      <c r="CO121" s="92"/>
      <c r="CP121" s="92"/>
      <c r="CQ121" s="92"/>
      <c r="CR121" s="92"/>
    </row>
    <row r="122" spans="1:96" x14ac:dyDescent="0.2">
      <c r="A122" s="92" t="s">
        <v>1958</v>
      </c>
      <c r="B122" s="92"/>
      <c r="C122" s="92"/>
      <c r="D122" s="92">
        <f>ROUND((IF($D$119-$D$121&lt;0,0,$D$119-$D$121)),2)</f>
        <v>0</v>
      </c>
      <c r="E122" s="92"/>
      <c r="F122" s="92"/>
      <c r="G122" s="92"/>
      <c r="H122" s="92"/>
      <c r="I122" s="92"/>
      <c r="J122" s="92"/>
      <c r="K122" s="92"/>
      <c r="M122" s="92"/>
      <c r="N122" s="92"/>
      <c r="O122" s="92"/>
      <c r="P122" s="92"/>
      <c r="Q122" s="92"/>
      <c r="S122" s="92"/>
      <c r="T122" s="92"/>
      <c r="U122" s="92"/>
      <c r="V122" s="92"/>
      <c r="W122" s="92"/>
      <c r="Y122" s="92"/>
      <c r="Z122" s="92"/>
      <c r="AA122" s="92"/>
      <c r="AB122" s="92"/>
      <c r="AC122" s="92"/>
      <c r="AE122" s="92"/>
      <c r="AF122" s="92"/>
      <c r="AG122" s="92"/>
      <c r="AH122" s="92"/>
      <c r="AI122" s="92"/>
      <c r="AK122" s="92"/>
      <c r="AL122" s="92"/>
      <c r="AM122" s="92"/>
      <c r="AN122" s="92"/>
      <c r="AO122" s="92"/>
      <c r="AQ122" s="92"/>
      <c r="AR122" s="92"/>
      <c r="AS122" s="92"/>
      <c r="AT122" s="92"/>
      <c r="AU122" s="92"/>
      <c r="AW122" s="92"/>
      <c r="AX122" s="92"/>
      <c r="AY122" s="92"/>
      <c r="AZ122" s="92"/>
      <c r="BA122" s="92"/>
      <c r="BH122" s="83"/>
      <c r="CE122" s="92"/>
      <c r="CF122" s="92"/>
      <c r="CG122" s="92"/>
      <c r="CH122" s="92"/>
      <c r="CK122"/>
      <c r="CL122"/>
      <c r="CO122" s="92"/>
      <c r="CP122" s="92"/>
      <c r="CQ122" s="92"/>
      <c r="CR122" s="92"/>
    </row>
    <row r="123" spans="1:96" x14ac:dyDescent="0.2">
      <c r="A123" s="92" t="s">
        <v>1951</v>
      </c>
      <c r="B123" s="92"/>
      <c r="C123" s="92"/>
      <c r="D123" s="313">
        <f>ROUND(('2020-FORM GAO-70a'!D12),2)</f>
        <v>0</v>
      </c>
      <c r="E123" s="92"/>
      <c r="F123" s="92"/>
      <c r="G123" s="92"/>
      <c r="H123" s="92"/>
      <c r="I123" s="92"/>
      <c r="J123" s="92"/>
      <c r="K123" s="92"/>
      <c r="M123" s="92"/>
      <c r="N123" s="92"/>
      <c r="O123" s="92"/>
      <c r="P123" s="92"/>
      <c r="Q123" s="92"/>
      <c r="S123" s="92"/>
      <c r="T123" s="92"/>
      <c r="U123" s="92"/>
      <c r="V123" s="92"/>
      <c r="W123" s="92"/>
      <c r="Y123" s="92"/>
      <c r="Z123" s="92"/>
      <c r="AA123" s="92"/>
      <c r="AB123" s="92"/>
      <c r="AC123" s="92"/>
      <c r="AE123" s="92"/>
      <c r="AF123" s="92"/>
      <c r="AG123" s="92"/>
      <c r="AH123" s="92"/>
      <c r="AI123" s="92"/>
      <c r="AK123" s="92"/>
      <c r="AL123" s="92"/>
      <c r="AM123" s="92"/>
      <c r="AN123" s="92"/>
      <c r="AO123" s="92"/>
      <c r="AQ123" s="92"/>
      <c r="AR123" s="92"/>
      <c r="AS123" s="92"/>
      <c r="AT123" s="92"/>
      <c r="AU123" s="92"/>
      <c r="AW123" s="92"/>
      <c r="AX123" s="92"/>
      <c r="AY123" s="92"/>
      <c r="AZ123" s="92"/>
      <c r="BA123" s="92"/>
      <c r="BH123" s="83"/>
      <c r="CE123" s="92"/>
      <c r="CF123" s="92"/>
      <c r="CG123" s="92"/>
      <c r="CH123" s="92"/>
      <c r="CK123"/>
      <c r="CL123"/>
      <c r="CO123" s="92"/>
      <c r="CP123" s="92"/>
      <c r="CQ123" s="92"/>
      <c r="CR123" s="92"/>
    </row>
    <row r="124" spans="1:96" x14ac:dyDescent="0.2">
      <c r="A124" s="328" t="s">
        <v>1959</v>
      </c>
      <c r="B124" s="92"/>
      <c r="C124" s="92"/>
      <c r="D124" s="328">
        <f>ROUND((SUM(D122:D123)),2)</f>
        <v>0</v>
      </c>
      <c r="E124" s="92"/>
      <c r="F124" s="92"/>
      <c r="G124" s="92"/>
      <c r="H124" s="92"/>
      <c r="I124" s="92"/>
      <c r="J124" s="92"/>
      <c r="K124" s="92"/>
      <c r="M124" s="92"/>
      <c r="N124" s="92"/>
      <c r="O124" s="92"/>
      <c r="P124" s="92"/>
      <c r="Q124" s="92"/>
      <c r="S124" s="92"/>
      <c r="T124" s="92"/>
      <c r="U124" s="92"/>
      <c r="V124" s="92"/>
      <c r="W124" s="92"/>
      <c r="Y124" s="92"/>
      <c r="Z124" s="92"/>
      <c r="AA124" s="92"/>
      <c r="AB124" s="92"/>
      <c r="AC124" s="92"/>
      <c r="AE124" s="92"/>
      <c r="AF124" s="92"/>
      <c r="AG124" s="92"/>
      <c r="AH124" s="92"/>
      <c r="AI124" s="92"/>
      <c r="AK124" s="92"/>
      <c r="AL124" s="92"/>
      <c r="AM124" s="92"/>
      <c r="AN124" s="92"/>
      <c r="AO124" s="92"/>
      <c r="AQ124" s="92"/>
      <c r="AR124" s="92"/>
      <c r="AS124" s="92"/>
      <c r="AT124" s="92"/>
      <c r="AU124" s="92"/>
      <c r="AW124" s="92"/>
      <c r="AX124" s="92"/>
      <c r="AY124" s="92"/>
      <c r="AZ124" s="92"/>
      <c r="BA124" s="92"/>
      <c r="BH124" s="83"/>
      <c r="CE124" s="92"/>
      <c r="CF124" s="92"/>
      <c r="CG124" s="92"/>
      <c r="CH124" s="92"/>
      <c r="CK124"/>
      <c r="CL124"/>
      <c r="CO124" s="92"/>
      <c r="CP124" s="92"/>
      <c r="CQ124" s="92"/>
      <c r="CR124" s="92"/>
    </row>
    <row r="125" spans="1:96" x14ac:dyDescent="0.2">
      <c r="A125" s="309" t="s">
        <v>1960</v>
      </c>
      <c r="B125" s="309"/>
      <c r="C125" s="309"/>
      <c r="D125" s="309"/>
      <c r="E125" s="92"/>
      <c r="F125" s="92"/>
      <c r="G125" s="92"/>
      <c r="H125" s="92"/>
      <c r="I125" s="92"/>
      <c r="J125" s="92"/>
      <c r="K125" s="92"/>
      <c r="M125" s="92"/>
      <c r="N125" s="92"/>
      <c r="O125" s="92"/>
      <c r="P125" s="92"/>
      <c r="Q125" s="92"/>
      <c r="S125" s="92"/>
      <c r="T125" s="92"/>
      <c r="U125" s="92"/>
      <c r="V125" s="92"/>
      <c r="W125" s="92"/>
      <c r="Y125" s="92"/>
      <c r="Z125" s="92"/>
      <c r="AA125" s="92"/>
      <c r="AB125" s="92"/>
      <c r="AC125" s="92"/>
      <c r="AE125" s="92"/>
      <c r="AF125" s="92"/>
      <c r="AG125" s="92"/>
      <c r="AH125" s="92"/>
      <c r="AI125" s="92"/>
      <c r="AK125" s="92"/>
      <c r="AL125" s="92"/>
      <c r="AM125" s="92"/>
      <c r="AN125" s="92"/>
      <c r="AO125" s="92"/>
      <c r="AQ125" s="92"/>
      <c r="AR125" s="92"/>
      <c r="AS125" s="92"/>
      <c r="AT125" s="92"/>
      <c r="AU125" s="92"/>
      <c r="AW125" s="92"/>
      <c r="AX125" s="92"/>
      <c r="AY125" s="92"/>
      <c r="AZ125" s="92"/>
      <c r="BA125" s="92"/>
      <c r="BH125" s="83"/>
      <c r="CE125" s="92"/>
      <c r="CF125" s="92"/>
      <c r="CG125" s="92"/>
      <c r="CH125" s="92"/>
      <c r="CK125"/>
      <c r="CL125"/>
      <c r="CO125" s="92"/>
      <c r="CP125" s="92"/>
      <c r="CQ125" s="92"/>
      <c r="CR125" s="92"/>
    </row>
    <row r="126" spans="1:96" x14ac:dyDescent="0.2">
      <c r="A126" s="92" t="s">
        <v>1961</v>
      </c>
      <c r="B126" s="92"/>
      <c r="C126" s="92"/>
      <c r="D126" s="92">
        <f>D80</f>
        <v>0</v>
      </c>
      <c r="E126" s="92"/>
      <c r="F126" s="92"/>
      <c r="G126" s="92"/>
      <c r="H126" s="92"/>
      <c r="I126" s="92"/>
      <c r="J126" s="92"/>
      <c r="K126" s="92"/>
      <c r="M126" s="92"/>
      <c r="N126" s="92"/>
      <c r="O126" s="92"/>
      <c r="P126" s="92"/>
      <c r="Q126" s="92"/>
      <c r="S126" s="92"/>
      <c r="T126" s="92"/>
      <c r="U126" s="92"/>
      <c r="V126" s="92"/>
      <c r="W126" s="92"/>
      <c r="Y126" s="92"/>
      <c r="Z126" s="92"/>
      <c r="AA126" s="92"/>
      <c r="AB126" s="92"/>
      <c r="AC126" s="92"/>
      <c r="AE126" s="92"/>
      <c r="AF126" s="92"/>
      <c r="AG126" s="92"/>
      <c r="AH126" s="92"/>
      <c r="AI126" s="92"/>
      <c r="AK126" s="92"/>
      <c r="AL126" s="92"/>
      <c r="AM126" s="92"/>
      <c r="AN126" s="92"/>
      <c r="AO126" s="92"/>
      <c r="AQ126" s="92"/>
      <c r="AR126" s="92"/>
      <c r="AS126" s="92"/>
      <c r="AT126" s="92"/>
      <c r="AU126" s="92"/>
      <c r="AW126" s="92"/>
      <c r="AX126" s="92"/>
      <c r="AY126" s="92"/>
      <c r="AZ126" s="92"/>
      <c r="BA126" s="92"/>
      <c r="BH126" s="83"/>
      <c r="CE126" s="92"/>
      <c r="CF126" s="92"/>
      <c r="CG126" s="92"/>
      <c r="CH126" s="92"/>
      <c r="CK126"/>
      <c r="CL126"/>
      <c r="CO126" s="92"/>
      <c r="CP126" s="92"/>
      <c r="CQ126" s="92"/>
      <c r="CR126" s="92"/>
    </row>
    <row r="127" spans="1:96" x14ac:dyDescent="0.2">
      <c r="A127" s="92" t="s">
        <v>1962</v>
      </c>
      <c r="B127" s="92"/>
      <c r="C127" s="92"/>
      <c r="D127" s="92">
        <f>ROUND((IF($D$126&lt;0,0,IF($B$63="S",VLOOKUP($D$126,A$7:$E$14,5,TRUE),0))),2)</f>
        <v>0</v>
      </c>
      <c r="E127" s="92"/>
      <c r="F127" s="92"/>
      <c r="G127" s="92"/>
      <c r="H127" s="92"/>
      <c r="I127" s="92"/>
      <c r="J127" s="92"/>
      <c r="K127" s="92"/>
      <c r="M127" s="92"/>
      <c r="N127" s="92"/>
      <c r="O127" s="92"/>
      <c r="P127" s="92"/>
      <c r="Q127" s="92"/>
      <c r="S127" s="92"/>
      <c r="T127" s="92"/>
      <c r="U127" s="92"/>
      <c r="V127" s="92"/>
      <c r="W127" s="92"/>
      <c r="Y127" s="92"/>
      <c r="Z127" s="92"/>
      <c r="AA127" s="92"/>
      <c r="AB127" s="92"/>
      <c r="AC127" s="92"/>
      <c r="AE127" s="92"/>
      <c r="AF127" s="92"/>
      <c r="AG127" s="92"/>
      <c r="AH127" s="92"/>
      <c r="AI127" s="92"/>
      <c r="AK127" s="92"/>
      <c r="AL127" s="92"/>
      <c r="AM127" s="92"/>
      <c r="AN127" s="92"/>
      <c r="AO127" s="92"/>
      <c r="AQ127" s="92"/>
      <c r="AR127" s="92"/>
      <c r="AS127" s="92"/>
      <c r="AT127" s="92"/>
      <c r="AU127" s="92"/>
      <c r="AW127" s="92"/>
      <c r="AX127" s="92"/>
      <c r="AY127" s="92"/>
      <c r="AZ127" s="92"/>
      <c r="BA127" s="92"/>
      <c r="BH127" s="83"/>
      <c r="CE127" s="92"/>
      <c r="CF127" s="92"/>
      <c r="CG127" s="92"/>
      <c r="CH127" s="92"/>
      <c r="CK127"/>
      <c r="CL127"/>
      <c r="CO127" s="92"/>
      <c r="CP127" s="92"/>
      <c r="CQ127" s="92"/>
      <c r="CR127" s="92"/>
    </row>
    <row r="128" spans="1:96" x14ac:dyDescent="0.2">
      <c r="A128" s="92" t="s">
        <v>1963</v>
      </c>
      <c r="B128" s="92"/>
      <c r="C128" s="92"/>
      <c r="D128" s="92">
        <f>ROUND((IF($D$126&lt;0,0,IF($B$63="M",VLOOKUP($D$126,$A$21:$E$28,5,TRUE),0))),2)</f>
        <v>0</v>
      </c>
      <c r="E128" s="92"/>
      <c r="F128" s="92"/>
      <c r="G128" s="92"/>
      <c r="H128" s="92"/>
      <c r="I128" s="92"/>
      <c r="J128" s="92"/>
      <c r="K128" s="92"/>
      <c r="M128" s="92"/>
      <c r="N128" s="92"/>
      <c r="O128" s="92"/>
      <c r="P128" s="92"/>
      <c r="Q128" s="92"/>
      <c r="S128" s="92"/>
      <c r="T128" s="92"/>
      <c r="U128" s="92"/>
      <c r="V128" s="92"/>
      <c r="W128" s="92"/>
      <c r="Y128" s="92"/>
      <c r="Z128" s="92"/>
      <c r="AA128" s="92"/>
      <c r="AB128" s="92"/>
      <c r="AC128" s="92"/>
      <c r="AE128" s="92"/>
      <c r="AF128" s="92"/>
      <c r="AG128" s="92"/>
      <c r="AH128" s="92"/>
      <c r="AI128" s="92"/>
      <c r="AK128" s="92"/>
      <c r="AL128" s="92"/>
      <c r="AM128" s="92"/>
      <c r="AN128" s="92"/>
      <c r="AO128" s="92"/>
      <c r="AQ128" s="92"/>
      <c r="AR128" s="92"/>
      <c r="AS128" s="92"/>
      <c r="AT128" s="92"/>
      <c r="AU128" s="92"/>
      <c r="AW128" s="92"/>
      <c r="AX128" s="92"/>
      <c r="AY128" s="92"/>
      <c r="AZ128" s="92"/>
      <c r="BA128" s="92"/>
      <c r="BH128" s="83"/>
      <c r="CE128" s="92"/>
      <c r="CF128" s="92"/>
      <c r="CG128" s="92"/>
      <c r="CH128" s="92"/>
      <c r="CK128"/>
      <c r="CL128"/>
      <c r="CO128" s="92"/>
      <c r="CP128" s="92"/>
      <c r="CQ128" s="92"/>
      <c r="CR128" s="92"/>
    </row>
    <row r="129" spans="1:96" x14ac:dyDescent="0.2">
      <c r="A129" s="92" t="s">
        <v>1945</v>
      </c>
      <c r="B129" s="92"/>
      <c r="C129" s="92"/>
      <c r="D129" s="92">
        <f>ROUND((SUM(D127:D128)),2)</f>
        <v>0</v>
      </c>
      <c r="E129" s="92"/>
      <c r="F129" s="92"/>
      <c r="G129" s="92"/>
      <c r="H129" s="92"/>
      <c r="I129" s="92"/>
      <c r="J129" s="92"/>
      <c r="K129" s="92"/>
      <c r="M129" s="92"/>
      <c r="N129" s="92"/>
      <c r="O129" s="92"/>
      <c r="P129" s="92"/>
      <c r="Q129" s="92"/>
      <c r="S129" s="92"/>
      <c r="T129" s="92"/>
      <c r="U129" s="92"/>
      <c r="V129" s="92"/>
      <c r="W129" s="92"/>
      <c r="Y129" s="92"/>
      <c r="Z129" s="92"/>
      <c r="AA129" s="92"/>
      <c r="AB129" s="92"/>
      <c r="AC129" s="92"/>
      <c r="AE129" s="92"/>
      <c r="AF129" s="92"/>
      <c r="AG129" s="92"/>
      <c r="AH129" s="92"/>
      <c r="AI129" s="92"/>
      <c r="AK129" s="92"/>
      <c r="AL129" s="92"/>
      <c r="AM129" s="92"/>
      <c r="AN129" s="92"/>
      <c r="AO129" s="92"/>
      <c r="AQ129" s="92"/>
      <c r="AR129" s="92"/>
      <c r="AS129" s="92"/>
      <c r="AT129" s="92"/>
      <c r="AU129" s="92"/>
      <c r="AW129" s="92"/>
      <c r="AX129" s="92"/>
      <c r="AY129" s="92"/>
      <c r="AZ129" s="92"/>
      <c r="BA129" s="92"/>
      <c r="BH129" s="83"/>
      <c r="CE129" s="92"/>
      <c r="CF129" s="92"/>
      <c r="CG129" s="92"/>
      <c r="CH129" s="92"/>
      <c r="CK129"/>
      <c r="CL129"/>
      <c r="CO129" s="92"/>
      <c r="CP129" s="92"/>
      <c r="CQ129" s="92"/>
      <c r="CR129" s="92"/>
    </row>
    <row r="130" spans="1:96" x14ac:dyDescent="0.2">
      <c r="A130" s="92" t="s">
        <v>1940</v>
      </c>
      <c r="B130" s="92"/>
      <c r="C130" s="92"/>
      <c r="D130" s="92">
        <f>ROUND((IF($D$126&lt;0,0,IF($B$63="S",VLOOKUP($D$126,$A$7:$E$14,4,TRUE),0))),2)</f>
        <v>0</v>
      </c>
      <c r="E130" s="92"/>
      <c r="F130" s="92"/>
      <c r="G130" s="92"/>
      <c r="H130" s="92"/>
      <c r="I130" s="92"/>
      <c r="J130" s="92"/>
      <c r="K130" s="92"/>
      <c r="M130" s="92"/>
      <c r="N130" s="92"/>
      <c r="O130" s="92"/>
      <c r="P130" s="92"/>
      <c r="Q130" s="92"/>
      <c r="S130" s="92"/>
      <c r="T130" s="92"/>
      <c r="U130" s="92"/>
      <c r="V130" s="92"/>
      <c r="W130" s="92"/>
      <c r="Y130" s="92"/>
      <c r="Z130" s="92"/>
      <c r="AA130" s="92"/>
      <c r="AB130" s="92"/>
      <c r="AC130" s="92"/>
      <c r="AE130" s="92"/>
      <c r="AF130" s="92"/>
      <c r="AG130" s="92"/>
      <c r="AH130" s="92"/>
      <c r="AI130" s="92"/>
      <c r="AK130" s="92"/>
      <c r="AL130" s="92"/>
      <c r="AM130" s="92"/>
      <c r="AN130" s="92"/>
      <c r="AO130" s="92"/>
      <c r="AQ130" s="92"/>
      <c r="AR130" s="92"/>
      <c r="AS130" s="92"/>
      <c r="AT130" s="92"/>
      <c r="AU130" s="92"/>
      <c r="AW130" s="92"/>
      <c r="AX130" s="92"/>
      <c r="AY130" s="92"/>
      <c r="AZ130" s="92"/>
      <c r="BA130" s="92"/>
      <c r="BH130" s="83"/>
      <c r="CE130" s="92"/>
      <c r="CF130" s="92"/>
      <c r="CG130" s="92"/>
      <c r="CH130" s="92"/>
      <c r="CK130"/>
      <c r="CL130"/>
      <c r="CO130" s="92"/>
      <c r="CP130" s="92"/>
      <c r="CQ130" s="92"/>
      <c r="CR130" s="92"/>
    </row>
    <row r="131" spans="1:96" x14ac:dyDescent="0.2">
      <c r="A131" s="92" t="s">
        <v>1939</v>
      </c>
      <c r="B131" s="92"/>
      <c r="C131" s="92"/>
      <c r="D131" s="92">
        <f>ROUND((IF($D$126&lt;0,0,IF($B$63="M",VLOOKUP($D$126,$A$21:$E$28,4,TRUE),0))),2)</f>
        <v>0</v>
      </c>
      <c r="E131" s="92"/>
      <c r="F131" s="92"/>
      <c r="G131" s="92"/>
      <c r="H131" s="92"/>
      <c r="I131" s="92"/>
      <c r="J131" s="92"/>
      <c r="K131" s="92"/>
      <c r="M131" s="92"/>
      <c r="N131" s="92"/>
      <c r="O131" s="92"/>
      <c r="P131" s="92"/>
      <c r="Q131" s="92"/>
      <c r="S131" s="92"/>
      <c r="T131" s="92"/>
      <c r="U131" s="92"/>
      <c r="V131" s="92"/>
      <c r="W131" s="92"/>
      <c r="Y131" s="92"/>
      <c r="Z131" s="92"/>
      <c r="AA131" s="92"/>
      <c r="AB131" s="92"/>
      <c r="AC131" s="92"/>
      <c r="AE131" s="92"/>
      <c r="AF131" s="92"/>
      <c r="AG131" s="92"/>
      <c r="AH131" s="92"/>
      <c r="AI131" s="92"/>
      <c r="AK131" s="92"/>
      <c r="AL131" s="92"/>
      <c r="AM131" s="92"/>
      <c r="AN131" s="92"/>
      <c r="AO131" s="92"/>
      <c r="AQ131" s="92"/>
      <c r="AR131" s="92"/>
      <c r="AS131" s="92"/>
      <c r="AT131" s="92"/>
      <c r="AU131" s="92"/>
      <c r="AW131" s="92"/>
      <c r="AX131" s="92"/>
      <c r="AY131" s="92"/>
      <c r="AZ131" s="92"/>
      <c r="BA131" s="92"/>
      <c r="BH131" s="83"/>
      <c r="CE131" s="92"/>
      <c r="CF131" s="92"/>
      <c r="CG131" s="92"/>
      <c r="CH131" s="92"/>
      <c r="CK131"/>
      <c r="CL131"/>
      <c r="CO131" s="92"/>
      <c r="CP131" s="92"/>
      <c r="CQ131" s="92"/>
      <c r="CR131" s="92"/>
    </row>
    <row r="132" spans="1:96" x14ac:dyDescent="0.2">
      <c r="A132" s="92"/>
      <c r="B132" s="92"/>
      <c r="C132" s="92"/>
      <c r="D132" s="310">
        <f>ROUND((SUM(D130:D131)),2)</f>
        <v>0</v>
      </c>
      <c r="E132" s="92"/>
      <c r="F132" s="92"/>
      <c r="G132" s="92"/>
      <c r="H132" s="92"/>
      <c r="I132" s="92"/>
      <c r="J132" s="92"/>
      <c r="K132" s="92"/>
      <c r="M132" s="92"/>
      <c r="N132" s="92"/>
      <c r="O132" s="92"/>
      <c r="P132" s="92"/>
      <c r="Q132" s="92"/>
      <c r="S132" s="92"/>
      <c r="T132" s="92"/>
      <c r="U132" s="92"/>
      <c r="V132" s="92"/>
      <c r="W132" s="92"/>
      <c r="Y132" s="92"/>
      <c r="Z132" s="92"/>
      <c r="AA132" s="92"/>
      <c r="AB132" s="92"/>
      <c r="AC132" s="92"/>
      <c r="AE132" s="92"/>
      <c r="AF132" s="92"/>
      <c r="AG132" s="92"/>
      <c r="AH132" s="92"/>
      <c r="AI132" s="92"/>
      <c r="AK132" s="92"/>
      <c r="AL132" s="92"/>
      <c r="AM132" s="92"/>
      <c r="AN132" s="92"/>
      <c r="AO132" s="92"/>
      <c r="AQ132" s="92"/>
      <c r="AR132" s="92"/>
      <c r="AS132" s="92"/>
      <c r="AT132" s="92"/>
      <c r="AU132" s="92"/>
      <c r="AW132" s="92"/>
      <c r="AX132" s="92"/>
      <c r="AY132" s="92"/>
      <c r="AZ132" s="92"/>
      <c r="BA132" s="92"/>
      <c r="BH132" s="83"/>
      <c r="CE132" s="92"/>
      <c r="CF132" s="92"/>
      <c r="CG132" s="92"/>
      <c r="CH132" s="92"/>
      <c r="CK132"/>
      <c r="CL132"/>
      <c r="CO132" s="92"/>
      <c r="CP132" s="92"/>
      <c r="CQ132" s="92"/>
      <c r="CR132" s="92"/>
    </row>
    <row r="133" spans="1:96" x14ac:dyDescent="0.2">
      <c r="A133" s="92" t="s">
        <v>1964</v>
      </c>
      <c r="B133" s="92"/>
      <c r="C133" s="92"/>
      <c r="D133" s="92">
        <f>ROUND((D126-D129),2)</f>
        <v>0</v>
      </c>
      <c r="E133" s="92"/>
      <c r="F133" s="92"/>
      <c r="G133" s="92"/>
      <c r="H133" s="92"/>
      <c r="I133" s="92"/>
      <c r="J133" s="92"/>
      <c r="K133" s="92"/>
      <c r="M133" s="92"/>
      <c r="N133" s="92"/>
      <c r="O133" s="92"/>
      <c r="P133" s="92"/>
      <c r="Q133" s="92"/>
      <c r="S133" s="92"/>
      <c r="T133" s="92"/>
      <c r="U133" s="92"/>
      <c r="V133" s="92"/>
      <c r="W133" s="92"/>
      <c r="Y133" s="92"/>
      <c r="Z133" s="92"/>
      <c r="AA133" s="92"/>
      <c r="AB133" s="92"/>
      <c r="AC133" s="92"/>
      <c r="AE133" s="92"/>
      <c r="AF133" s="92"/>
      <c r="AG133" s="92"/>
      <c r="AH133" s="92"/>
      <c r="AI133" s="92"/>
      <c r="AK133" s="92"/>
      <c r="AL133" s="92"/>
      <c r="AM133" s="92"/>
      <c r="AN133" s="92"/>
      <c r="AO133" s="92"/>
      <c r="AQ133" s="92"/>
      <c r="AR133" s="92"/>
      <c r="AS133" s="92"/>
      <c r="AT133" s="92"/>
      <c r="AU133" s="92"/>
      <c r="AW133" s="92"/>
      <c r="AX133" s="92"/>
      <c r="AY133" s="92"/>
      <c r="AZ133" s="92"/>
      <c r="BA133" s="92"/>
      <c r="BH133" s="83"/>
      <c r="CE133" s="92"/>
      <c r="CF133" s="92"/>
      <c r="CG133" s="92"/>
      <c r="CH133" s="92"/>
      <c r="CK133"/>
      <c r="CL133"/>
      <c r="CO133" s="92"/>
      <c r="CP133" s="92"/>
      <c r="CQ133" s="92"/>
      <c r="CR133" s="92"/>
    </row>
    <row r="134" spans="1:96" x14ac:dyDescent="0.2">
      <c r="A134" s="92" t="s">
        <v>1965</v>
      </c>
      <c r="B134" s="92"/>
      <c r="C134" s="92"/>
      <c r="D134" s="92">
        <f>ROUND((D133*D132),2)</f>
        <v>0</v>
      </c>
      <c r="E134" s="92"/>
      <c r="F134" s="92"/>
      <c r="G134" s="92"/>
      <c r="H134" s="92"/>
      <c r="I134" s="92"/>
      <c r="J134" s="92"/>
      <c r="K134" s="92"/>
      <c r="M134" s="92"/>
      <c r="N134" s="92"/>
      <c r="O134" s="92"/>
      <c r="P134" s="92"/>
      <c r="Q134" s="92"/>
      <c r="S134" s="92"/>
      <c r="T134" s="92"/>
      <c r="U134" s="92"/>
      <c r="V134" s="92"/>
      <c r="W134" s="92"/>
      <c r="Y134" s="92"/>
      <c r="Z134" s="92"/>
      <c r="AA134" s="92"/>
      <c r="AB134" s="92"/>
      <c r="AC134" s="92"/>
      <c r="AE134" s="92"/>
      <c r="AF134" s="92"/>
      <c r="AG134" s="92"/>
      <c r="AH134" s="92"/>
      <c r="AI134" s="92"/>
      <c r="AK134" s="92"/>
      <c r="AL134" s="92"/>
      <c r="AM134" s="92"/>
      <c r="AN134" s="92"/>
      <c r="AO134" s="92"/>
      <c r="AQ134" s="92"/>
      <c r="AR134" s="92"/>
      <c r="AS134" s="92"/>
      <c r="AT134" s="92"/>
      <c r="AU134" s="92"/>
      <c r="AW134" s="92"/>
      <c r="AX134" s="92"/>
      <c r="AY134" s="92"/>
      <c r="AZ134" s="92"/>
      <c r="BA134" s="92"/>
      <c r="BH134" s="83"/>
      <c r="CE134" s="92"/>
      <c r="CF134" s="92"/>
      <c r="CG134" s="92"/>
      <c r="CH134" s="92"/>
      <c r="CK134"/>
      <c r="CL134"/>
      <c r="CO134" s="92"/>
      <c r="CP134" s="92"/>
      <c r="CQ134" s="92"/>
      <c r="CR134" s="92"/>
    </row>
    <row r="135" spans="1:96" x14ac:dyDescent="0.2">
      <c r="A135" s="92" t="s">
        <v>1941</v>
      </c>
      <c r="B135" s="92"/>
      <c r="C135" s="92"/>
      <c r="D135" s="92">
        <f>ROUND((IF($D$126&lt;0,0,IF($B$63="S",VLOOKUP($D$126,$A$7:$E14,3,TRUE),0))),2)</f>
        <v>0</v>
      </c>
      <c r="E135" s="92"/>
      <c r="F135" s="92"/>
      <c r="G135" s="92"/>
      <c r="H135" s="92"/>
      <c r="I135" s="92"/>
      <c r="J135" s="92"/>
      <c r="K135" s="92"/>
      <c r="M135" s="92"/>
      <c r="N135" s="92"/>
      <c r="O135" s="92"/>
      <c r="P135" s="92"/>
      <c r="Q135" s="92"/>
      <c r="S135" s="92"/>
      <c r="T135" s="92"/>
      <c r="U135" s="92"/>
      <c r="V135" s="92"/>
      <c r="W135" s="92"/>
      <c r="Y135" s="92"/>
      <c r="Z135" s="92"/>
      <c r="AA135" s="92"/>
      <c r="AB135" s="92"/>
      <c r="AC135" s="92"/>
      <c r="AE135" s="92"/>
      <c r="AF135" s="92"/>
      <c r="AG135" s="92"/>
      <c r="AH135" s="92"/>
      <c r="AI135" s="92"/>
      <c r="AK135" s="92"/>
      <c r="AL135" s="92"/>
      <c r="AM135" s="92"/>
      <c r="AN135" s="92"/>
      <c r="AO135" s="92"/>
      <c r="AQ135" s="92"/>
      <c r="AR135" s="92"/>
      <c r="AS135" s="92"/>
      <c r="AT135" s="92"/>
      <c r="AU135" s="92"/>
      <c r="AW135" s="92"/>
      <c r="AX135" s="92"/>
      <c r="AY135" s="92"/>
      <c r="AZ135" s="92"/>
      <c r="BA135" s="92"/>
      <c r="BH135" s="83"/>
      <c r="CE135" s="92"/>
      <c r="CF135" s="92"/>
      <c r="CG135" s="92"/>
      <c r="CH135" s="92"/>
      <c r="CK135"/>
      <c r="CL135"/>
      <c r="CO135" s="92"/>
      <c r="CP135" s="92"/>
      <c r="CQ135" s="92"/>
      <c r="CR135" s="92"/>
    </row>
    <row r="136" spans="1:96" x14ac:dyDescent="0.2">
      <c r="A136" s="92" t="s">
        <v>1942</v>
      </c>
      <c r="B136" s="92"/>
      <c r="C136" s="92"/>
      <c r="D136" s="92">
        <f>ROUND((IF($D$126&lt;0,0,IF($B$63="M",VLOOKUP($D$126,$A$21:$E$28,3,TRUE),0))),2)</f>
        <v>0</v>
      </c>
      <c r="E136" s="92"/>
      <c r="F136" s="92"/>
      <c r="G136" s="92"/>
      <c r="H136" s="92"/>
      <c r="I136" s="92"/>
      <c r="J136" s="92"/>
      <c r="K136" s="92"/>
      <c r="M136" s="92"/>
      <c r="N136" s="92"/>
      <c r="O136" s="92"/>
      <c r="P136" s="92"/>
      <c r="Q136" s="92"/>
      <c r="S136" s="92"/>
      <c r="T136" s="92"/>
      <c r="U136" s="92"/>
      <c r="V136" s="92"/>
      <c r="W136" s="92"/>
      <c r="Y136" s="92"/>
      <c r="Z136" s="92"/>
      <c r="AA136" s="92"/>
      <c r="AB136" s="92"/>
      <c r="AC136" s="92"/>
      <c r="AE136" s="92"/>
      <c r="AF136" s="92"/>
      <c r="AG136" s="92"/>
      <c r="AH136" s="92"/>
      <c r="AI136" s="92"/>
      <c r="AK136" s="92"/>
      <c r="AL136" s="92"/>
      <c r="AM136" s="92"/>
      <c r="AN136" s="92"/>
      <c r="AO136" s="92"/>
      <c r="AQ136" s="92"/>
      <c r="AR136" s="92"/>
      <c r="AS136" s="92"/>
      <c r="AT136" s="92"/>
      <c r="AU136" s="92"/>
      <c r="AW136" s="92"/>
      <c r="AX136" s="92"/>
      <c r="AY136" s="92"/>
      <c r="AZ136" s="92"/>
      <c r="BA136" s="92"/>
      <c r="BH136" s="83"/>
      <c r="CE136" s="92"/>
      <c r="CF136" s="92"/>
      <c r="CG136" s="92"/>
      <c r="CH136" s="92"/>
      <c r="CK136"/>
      <c r="CL136"/>
      <c r="CO136" s="92"/>
      <c r="CP136" s="92"/>
      <c r="CQ136" s="92"/>
      <c r="CR136" s="92"/>
    </row>
    <row r="137" spans="1:96" x14ac:dyDescent="0.2">
      <c r="A137" s="92" t="s">
        <v>1947</v>
      </c>
      <c r="B137" s="92"/>
      <c r="C137" s="92"/>
      <c r="D137" s="92">
        <f>ROUND((SUM(D134:D136)),2)</f>
        <v>0</v>
      </c>
      <c r="E137" s="92"/>
      <c r="F137" s="92"/>
      <c r="G137" s="92"/>
      <c r="H137" s="92"/>
      <c r="I137" s="92"/>
      <c r="J137" s="92"/>
      <c r="K137" s="92"/>
      <c r="M137" s="92"/>
      <c r="N137" s="92"/>
      <c r="O137" s="92"/>
      <c r="P137" s="92"/>
      <c r="Q137" s="92"/>
      <c r="S137" s="92"/>
      <c r="T137" s="92"/>
      <c r="U137" s="92"/>
      <c r="V137" s="92"/>
      <c r="W137" s="92"/>
      <c r="Y137" s="92"/>
      <c r="Z137" s="92"/>
      <c r="AA137" s="92"/>
      <c r="AB137" s="92"/>
      <c r="AC137" s="92"/>
      <c r="AE137" s="92"/>
      <c r="AF137" s="92"/>
      <c r="AG137" s="92"/>
      <c r="AH137" s="92"/>
      <c r="AI137" s="92"/>
      <c r="AK137" s="92"/>
      <c r="AL137" s="92"/>
      <c r="AM137" s="92"/>
      <c r="AN137" s="92"/>
      <c r="AO137" s="92"/>
      <c r="AQ137" s="92"/>
      <c r="AR137" s="92"/>
      <c r="AS137" s="92"/>
      <c r="AT137" s="92"/>
      <c r="AU137" s="92"/>
      <c r="AW137" s="92"/>
      <c r="AX137" s="92"/>
      <c r="AY137" s="92"/>
      <c r="AZ137" s="92"/>
      <c r="BA137" s="92"/>
      <c r="BH137" s="83"/>
      <c r="CE137" s="92"/>
      <c r="CF137" s="92"/>
      <c r="CG137" s="92"/>
      <c r="CH137" s="92"/>
      <c r="CK137"/>
      <c r="CL137"/>
      <c r="CO137" s="92"/>
      <c r="CP137" s="92"/>
      <c r="CQ137" s="92"/>
      <c r="CR137" s="92"/>
    </row>
    <row r="138" spans="1:96" x14ac:dyDescent="0.2">
      <c r="A138" s="92" t="s">
        <v>1948</v>
      </c>
      <c r="B138" s="92"/>
      <c r="C138" s="92"/>
      <c r="D138" s="92">
        <f>ROUND((D137/27),2)</f>
        <v>0</v>
      </c>
      <c r="E138" s="92"/>
      <c r="F138" s="92"/>
      <c r="G138" s="92"/>
      <c r="H138" s="92"/>
      <c r="I138" s="92"/>
      <c r="J138" s="92"/>
      <c r="K138" s="92"/>
      <c r="M138" s="92"/>
      <c r="N138" s="92"/>
      <c r="O138" s="92"/>
      <c r="P138" s="92"/>
      <c r="Q138" s="92"/>
      <c r="S138" s="92"/>
      <c r="T138" s="92"/>
      <c r="U138" s="92"/>
      <c r="V138" s="92"/>
      <c r="W138" s="92"/>
      <c r="Y138" s="92"/>
      <c r="Z138" s="92"/>
      <c r="AA138" s="92"/>
      <c r="AB138" s="92"/>
      <c r="AC138" s="92"/>
      <c r="AE138" s="92"/>
      <c r="AF138" s="92"/>
      <c r="AG138" s="92"/>
      <c r="AH138" s="92"/>
      <c r="AI138" s="92"/>
      <c r="AK138" s="92"/>
      <c r="AL138" s="92"/>
      <c r="AM138" s="92"/>
      <c r="AN138" s="92"/>
      <c r="AO138" s="92"/>
      <c r="AQ138" s="92"/>
      <c r="AR138" s="92"/>
      <c r="AS138" s="92"/>
      <c r="AT138" s="92"/>
      <c r="AU138" s="92"/>
      <c r="AW138" s="92"/>
      <c r="AX138" s="92"/>
      <c r="AY138" s="92"/>
      <c r="AZ138" s="92"/>
      <c r="BA138" s="92"/>
      <c r="BH138" s="83"/>
      <c r="CE138" s="92"/>
      <c r="CF138" s="92"/>
      <c r="CG138" s="92"/>
      <c r="CH138" s="92"/>
      <c r="CK138"/>
      <c r="CL138"/>
      <c r="CO138" s="92"/>
      <c r="CP138" s="92"/>
      <c r="CQ138" s="92"/>
      <c r="CR138" s="92"/>
    </row>
    <row r="139" spans="1:96" x14ac:dyDescent="0.2">
      <c r="A139" s="92" t="s">
        <v>1951</v>
      </c>
      <c r="B139" s="92"/>
      <c r="C139" s="92"/>
      <c r="D139" s="313">
        <f>ROUND(('2020-FORM GAO-70a'!D12),2)</f>
        <v>0</v>
      </c>
      <c r="E139" s="92"/>
      <c r="F139" s="92"/>
      <c r="G139" s="92"/>
      <c r="H139" s="92"/>
      <c r="I139" s="92"/>
      <c r="J139" s="92"/>
      <c r="K139" s="92"/>
      <c r="M139" s="92"/>
      <c r="N139" s="92"/>
      <c r="O139" s="92"/>
      <c r="P139" s="92"/>
      <c r="Q139" s="92"/>
      <c r="S139" s="92"/>
      <c r="T139" s="92"/>
      <c r="U139" s="92"/>
      <c r="V139" s="92"/>
      <c r="W139" s="92"/>
      <c r="Y139" s="92"/>
      <c r="Z139" s="92"/>
      <c r="AA139" s="92"/>
      <c r="AB139" s="92"/>
      <c r="AC139" s="92"/>
      <c r="AE139" s="92"/>
      <c r="AF139" s="92"/>
      <c r="AG139" s="92"/>
      <c r="AH139" s="92"/>
      <c r="AI139" s="92"/>
      <c r="AK139" s="92"/>
      <c r="AL139" s="92"/>
      <c r="AM139" s="92"/>
      <c r="AN139" s="92"/>
      <c r="AO139" s="92"/>
      <c r="AQ139" s="92"/>
      <c r="AR139" s="92"/>
      <c r="AS139" s="92"/>
      <c r="AT139" s="92"/>
      <c r="AU139" s="92"/>
      <c r="AW139" s="92"/>
      <c r="AX139" s="92"/>
      <c r="AY139" s="92"/>
      <c r="AZ139" s="92"/>
      <c r="BA139" s="92"/>
      <c r="BH139" s="83"/>
      <c r="CE139" s="92"/>
      <c r="CF139" s="92"/>
      <c r="CG139" s="92"/>
      <c r="CH139" s="92"/>
      <c r="CK139"/>
      <c r="CL139"/>
      <c r="CO139" s="92"/>
      <c r="CP139" s="92"/>
      <c r="CQ139" s="92"/>
      <c r="CR139" s="92"/>
    </row>
    <row r="140" spans="1:96" x14ac:dyDescent="0.2">
      <c r="A140" s="328" t="s">
        <v>1966</v>
      </c>
      <c r="B140" s="92"/>
      <c r="C140" s="92"/>
      <c r="D140" s="328">
        <f>ROUND((SUM(D138:D139)),2)</f>
        <v>0</v>
      </c>
      <c r="E140" s="92"/>
      <c r="F140" s="92"/>
      <c r="G140" s="92"/>
      <c r="H140" s="92"/>
      <c r="I140" s="92"/>
      <c r="J140" s="92"/>
      <c r="K140" s="92"/>
      <c r="M140" s="92"/>
      <c r="N140" s="92"/>
      <c r="O140" s="92"/>
      <c r="P140" s="92"/>
      <c r="Q140" s="92"/>
      <c r="S140" s="92"/>
      <c r="T140" s="92"/>
      <c r="U140" s="92"/>
      <c r="V140" s="92"/>
      <c r="W140" s="92"/>
      <c r="Y140" s="92"/>
      <c r="Z140" s="92"/>
      <c r="AA140" s="92"/>
      <c r="AB140" s="92"/>
      <c r="AC140" s="92"/>
      <c r="AE140" s="92"/>
      <c r="AF140" s="92"/>
      <c r="AG140" s="92"/>
      <c r="AH140" s="92"/>
      <c r="AI140" s="92"/>
      <c r="AK140" s="92"/>
      <c r="AL140" s="92"/>
      <c r="AM140" s="92"/>
      <c r="AN140" s="92"/>
      <c r="AO140" s="92"/>
      <c r="AQ140" s="92"/>
      <c r="AR140" s="92"/>
      <c r="AS140" s="92"/>
      <c r="AT140" s="92"/>
      <c r="AU140" s="92"/>
      <c r="AW140" s="92"/>
      <c r="AX140" s="92"/>
      <c r="AY140" s="92"/>
      <c r="AZ140" s="92"/>
      <c r="BA140" s="92"/>
      <c r="BH140" s="83"/>
      <c r="CE140" s="92"/>
      <c r="CF140" s="92"/>
      <c r="CG140" s="92"/>
      <c r="CH140" s="92"/>
      <c r="CK140"/>
      <c r="CL140"/>
      <c r="CO140" s="92"/>
      <c r="CP140" s="92"/>
      <c r="CQ140" s="92"/>
      <c r="CR140" s="92"/>
    </row>
    <row r="141" spans="1:96" x14ac:dyDescent="0.2">
      <c r="A141" s="307" t="s">
        <v>1972</v>
      </c>
      <c r="B141" s="92"/>
      <c r="C141" s="92"/>
      <c r="D141" s="92">
        <f>ROUND((IF($B$64="Y",0,IF($B$66&gt;=2020,$D$102,0))),2)</f>
        <v>0</v>
      </c>
      <c r="E141" s="92"/>
      <c r="F141" s="92"/>
      <c r="G141" s="92"/>
      <c r="H141" s="92"/>
      <c r="I141" s="92"/>
      <c r="J141" s="92"/>
      <c r="K141" s="92"/>
      <c r="M141" s="92"/>
      <c r="N141" s="92"/>
      <c r="O141" s="92"/>
      <c r="P141" s="92"/>
      <c r="Q141" s="92"/>
      <c r="S141" s="92"/>
      <c r="T141" s="92"/>
      <c r="U141" s="92"/>
      <c r="V141" s="92"/>
      <c r="W141" s="92"/>
      <c r="Y141" s="92"/>
      <c r="Z141" s="92"/>
      <c r="AA141" s="92"/>
      <c r="AB141" s="92"/>
      <c r="AC141" s="92"/>
      <c r="AE141" s="92"/>
      <c r="AF141" s="92"/>
      <c r="AG141" s="92"/>
      <c r="AH141" s="92"/>
      <c r="AI141" s="92"/>
      <c r="AK141" s="92"/>
      <c r="AL141" s="92"/>
      <c r="AM141" s="92"/>
      <c r="AN141" s="92"/>
      <c r="AO141" s="92"/>
      <c r="AQ141" s="92"/>
      <c r="AR141" s="92"/>
      <c r="AS141" s="92"/>
      <c r="AT141" s="92"/>
      <c r="AU141" s="92"/>
      <c r="AW141" s="92"/>
      <c r="AX141" s="92"/>
      <c r="AY141" s="92"/>
      <c r="AZ141" s="92"/>
      <c r="BA141" s="92"/>
      <c r="BH141" s="83"/>
      <c r="CE141" s="92"/>
      <c r="CF141" s="92"/>
      <c r="CG141" s="92"/>
      <c r="CH141" s="92"/>
      <c r="CK141"/>
      <c r="CL141"/>
      <c r="CO141" s="92"/>
      <c r="CP141" s="92"/>
      <c r="CQ141" s="92"/>
      <c r="CR141" s="92"/>
    </row>
    <row r="142" spans="1:96" x14ac:dyDescent="0.2">
      <c r="A142" s="307" t="s">
        <v>1971</v>
      </c>
      <c r="B142" s="92"/>
      <c r="C142" s="92"/>
      <c r="D142" s="92">
        <f>ROUND((IF($B$66&lt;2020,0,IF($B$64="Y",$D$124,0))),2)</f>
        <v>0</v>
      </c>
      <c r="E142" s="92"/>
      <c r="F142" s="92"/>
      <c r="G142" s="92"/>
      <c r="H142" s="92"/>
      <c r="I142" s="92"/>
      <c r="J142" s="92"/>
      <c r="K142" s="92"/>
      <c r="M142" s="92"/>
      <c r="N142" s="92"/>
      <c r="O142" s="92"/>
      <c r="P142" s="92"/>
      <c r="Q142" s="92"/>
      <c r="S142" s="92"/>
      <c r="T142" s="92"/>
      <c r="U142" s="92"/>
      <c r="V142" s="92"/>
      <c r="W142" s="92"/>
      <c r="Y142" s="92"/>
      <c r="Z142" s="92"/>
      <c r="AA142" s="92"/>
      <c r="AB142" s="92"/>
      <c r="AC142" s="92"/>
      <c r="AE142" s="92"/>
      <c r="AF142" s="92"/>
      <c r="AG142" s="92"/>
      <c r="AH142" s="92"/>
      <c r="AI142" s="92"/>
      <c r="AK142" s="92"/>
      <c r="AL142" s="92"/>
      <c r="AM142" s="92"/>
      <c r="AN142" s="92"/>
      <c r="AO142" s="92"/>
      <c r="AQ142" s="92"/>
      <c r="AR142" s="92"/>
      <c r="AS142" s="92"/>
      <c r="AT142" s="92"/>
      <c r="AU142" s="92"/>
      <c r="AW142" s="92"/>
      <c r="AX142" s="92"/>
      <c r="AY142" s="92"/>
      <c r="AZ142" s="92"/>
      <c r="BA142" s="92"/>
      <c r="BH142" s="83"/>
      <c r="CE142" s="92"/>
      <c r="CF142" s="92"/>
      <c r="CG142" s="92"/>
      <c r="CH142" s="92"/>
      <c r="CK142"/>
      <c r="CL142"/>
      <c r="CO142" s="92"/>
      <c r="CP142" s="92"/>
      <c r="CQ142" s="92"/>
      <c r="CR142" s="92"/>
    </row>
    <row r="143" spans="1:96" x14ac:dyDescent="0.2">
      <c r="A143" s="307" t="s">
        <v>1970</v>
      </c>
      <c r="B143" s="92"/>
      <c r="C143" s="92"/>
      <c r="D143" s="92">
        <f>ROUND((IF($B$66=" ",0,IF($B$66&lt;2020,$D$140,0))),2)</f>
        <v>0</v>
      </c>
      <c r="E143" s="92"/>
      <c r="F143" s="92"/>
      <c r="G143" s="92"/>
      <c r="H143" s="92"/>
      <c r="I143" s="92"/>
      <c r="J143" s="92"/>
      <c r="K143" s="92"/>
      <c r="M143" s="92"/>
      <c r="N143" s="92"/>
      <c r="O143" s="92"/>
      <c r="P143" s="92"/>
      <c r="Q143" s="92"/>
      <c r="S143" s="92"/>
      <c r="T143" s="92"/>
      <c r="U143" s="92"/>
      <c r="V143" s="92"/>
      <c r="W143" s="92"/>
      <c r="Y143" s="92"/>
      <c r="Z143" s="92"/>
      <c r="AA143" s="92"/>
      <c r="AB143" s="92"/>
      <c r="AC143" s="92"/>
      <c r="AE143" s="92"/>
      <c r="AF143" s="92"/>
      <c r="AG143" s="92"/>
      <c r="AH143" s="92"/>
      <c r="AI143" s="92"/>
      <c r="AK143" s="92"/>
      <c r="AL143" s="92"/>
      <c r="AM143" s="92"/>
      <c r="AN143" s="92"/>
      <c r="AO143" s="92"/>
      <c r="AQ143" s="92"/>
      <c r="AR143" s="92"/>
      <c r="AS143" s="92"/>
      <c r="AT143" s="92"/>
      <c r="AU143" s="92"/>
      <c r="AW143" s="92"/>
      <c r="AX143" s="92"/>
      <c r="AY143" s="92"/>
      <c r="AZ143" s="92"/>
      <c r="BA143" s="92"/>
      <c r="BH143" s="83"/>
      <c r="CE143" s="92"/>
      <c r="CF143" s="92"/>
      <c r="CG143" s="92"/>
      <c r="CH143" s="92"/>
      <c r="CK143"/>
      <c r="CL143"/>
      <c r="CO143" s="92"/>
      <c r="CP143" s="92"/>
      <c r="CQ143" s="92"/>
      <c r="CR143" s="92"/>
    </row>
    <row r="144" spans="1:96" x14ac:dyDescent="0.2">
      <c r="A144" s="329" t="s">
        <v>5</v>
      </c>
      <c r="B144" s="302"/>
      <c r="C144" s="302"/>
      <c r="D144" s="302">
        <f>ROUND((IF($B$63="E",0,SUM($D$141:$D$143))),2)</f>
        <v>0</v>
      </c>
      <c r="E144" s="92"/>
      <c r="F144" s="92"/>
      <c r="G144" s="92"/>
      <c r="H144" s="92"/>
      <c r="I144" s="92"/>
      <c r="J144" s="92"/>
      <c r="K144" s="92"/>
      <c r="M144" s="92"/>
      <c r="N144" s="92"/>
      <c r="O144" s="92"/>
      <c r="P144" s="92"/>
      <c r="Q144" s="92"/>
      <c r="S144" s="92"/>
      <c r="T144" s="92"/>
      <c r="U144" s="92"/>
      <c r="V144" s="92"/>
      <c r="W144" s="92"/>
      <c r="Y144" s="92"/>
      <c r="Z144" s="92"/>
      <c r="AA144" s="92"/>
      <c r="AB144" s="92"/>
      <c r="AC144" s="92"/>
      <c r="AE144" s="92"/>
      <c r="AF144" s="92"/>
      <c r="AG144" s="92"/>
      <c r="AH144" s="92"/>
      <c r="AI144" s="92"/>
      <c r="AK144" s="92"/>
      <c r="AL144" s="92"/>
      <c r="AM144" s="92"/>
      <c r="AN144" s="92"/>
      <c r="AO144" s="92"/>
      <c r="AQ144" s="92"/>
      <c r="AR144" s="92"/>
      <c r="AS144" s="92"/>
      <c r="AT144" s="92"/>
      <c r="AU144" s="92"/>
      <c r="AW144" s="92"/>
      <c r="AX144" s="92"/>
      <c r="AY144" s="92"/>
      <c r="AZ144" s="92"/>
      <c r="BA144" s="92"/>
      <c r="BH144" s="83"/>
      <c r="CE144" s="92"/>
      <c r="CF144" s="92"/>
      <c r="CG144" s="92"/>
      <c r="CH144" s="92"/>
      <c r="CK144"/>
      <c r="CL144"/>
      <c r="CO144" s="92"/>
      <c r="CP144" s="92"/>
      <c r="CQ144" s="92"/>
      <c r="CR144" s="92"/>
    </row>
    <row r="145" spans="1:96" x14ac:dyDescent="0.2">
      <c r="A145" s="329" t="s">
        <v>1974</v>
      </c>
      <c r="B145" s="302"/>
      <c r="C145" s="302"/>
      <c r="D145" s="330">
        <f>ROUND(((B70*B67)+B68),2)</f>
        <v>0</v>
      </c>
      <c r="E145" s="92"/>
      <c r="F145" s="92"/>
      <c r="G145" s="92"/>
      <c r="H145" s="92"/>
      <c r="I145" s="92"/>
      <c r="J145" s="92"/>
      <c r="K145" s="92"/>
      <c r="M145" s="92"/>
      <c r="N145" s="92"/>
      <c r="O145" s="92"/>
      <c r="P145" s="92"/>
      <c r="Q145" s="92"/>
      <c r="S145" s="92"/>
      <c r="T145" s="92"/>
      <c r="U145" s="92"/>
      <c r="V145" s="92"/>
      <c r="W145" s="92"/>
      <c r="Y145" s="92"/>
      <c r="Z145" s="92"/>
      <c r="AA145" s="92"/>
      <c r="AB145" s="92"/>
      <c r="AC145" s="92"/>
      <c r="AE145" s="92"/>
      <c r="AF145" s="92"/>
      <c r="AG145" s="92"/>
      <c r="AH145" s="92"/>
      <c r="AI145" s="92"/>
      <c r="AK145" s="92"/>
      <c r="AL145" s="92"/>
      <c r="AM145" s="92"/>
      <c r="AN145" s="92"/>
      <c r="AO145" s="92"/>
      <c r="AQ145" s="92"/>
      <c r="AR145" s="92"/>
      <c r="AS145" s="92"/>
      <c r="AT145" s="92"/>
      <c r="AU145" s="92"/>
      <c r="AW145" s="92"/>
      <c r="AX145" s="92"/>
      <c r="AY145" s="92"/>
      <c r="AZ145" s="92"/>
      <c r="BA145" s="92"/>
      <c r="BH145" s="83"/>
      <c r="CE145" s="92"/>
      <c r="CF145" s="92"/>
      <c r="CG145" s="92"/>
      <c r="CH145" s="92"/>
      <c r="CK145"/>
      <c r="CL145"/>
      <c r="CO145" s="92"/>
      <c r="CP145" s="92"/>
      <c r="CQ145" s="92"/>
      <c r="CR145" s="92"/>
    </row>
    <row r="146" spans="1:96" x14ac:dyDescent="0.2">
      <c r="A146" s="92"/>
      <c r="B146" s="92"/>
      <c r="C146" s="92"/>
      <c r="D146" s="92"/>
      <c r="E146" s="92"/>
      <c r="F146" s="92"/>
      <c r="G146" s="92"/>
      <c r="H146" s="92"/>
      <c r="I146" s="92"/>
      <c r="J146" s="92"/>
      <c r="K146" s="92"/>
      <c r="M146" s="92"/>
      <c r="N146" s="92"/>
      <c r="O146" s="92"/>
      <c r="P146" s="92"/>
      <c r="Q146" s="92"/>
      <c r="S146" s="92"/>
      <c r="T146" s="92"/>
      <c r="U146" s="92"/>
      <c r="V146" s="92"/>
      <c r="W146" s="92"/>
      <c r="Y146" s="92"/>
      <c r="Z146" s="92"/>
      <c r="AA146" s="92"/>
      <c r="AB146" s="92"/>
      <c r="AC146" s="92"/>
      <c r="AE146" s="92"/>
      <c r="AF146" s="92"/>
      <c r="AG146" s="92"/>
      <c r="AH146" s="92"/>
      <c r="AI146" s="92"/>
      <c r="AK146" s="92"/>
      <c r="AL146" s="92"/>
      <c r="AM146" s="92"/>
      <c r="AN146" s="92"/>
      <c r="AO146" s="92"/>
      <c r="AQ146" s="92"/>
      <c r="AR146" s="92"/>
      <c r="AS146" s="92"/>
      <c r="AT146" s="92"/>
      <c r="AU146" s="92"/>
      <c r="AW146" s="92"/>
      <c r="AX146" s="92"/>
      <c r="AY146" s="92"/>
      <c r="AZ146" s="92"/>
      <c r="BA146" s="92"/>
      <c r="BH146" s="83"/>
      <c r="CE146" s="92"/>
      <c r="CF146" s="92"/>
      <c r="CG146" s="92"/>
      <c r="CH146" s="92"/>
      <c r="CK146"/>
      <c r="CL146"/>
      <c r="CO146" s="92"/>
      <c r="CP146" s="92"/>
      <c r="CQ146" s="92"/>
      <c r="CR146" s="92"/>
    </row>
    <row r="147" spans="1:96" x14ac:dyDescent="0.2">
      <c r="A147" s="92"/>
      <c r="B147" s="92"/>
      <c r="C147" s="92"/>
      <c r="D147" s="92"/>
      <c r="E147" s="92"/>
      <c r="F147" s="92"/>
      <c r="G147" s="92"/>
      <c r="H147" s="92"/>
      <c r="I147" s="92"/>
      <c r="J147" s="92"/>
      <c r="K147" s="92"/>
      <c r="M147" s="92"/>
      <c r="N147" s="92"/>
      <c r="O147" s="92"/>
      <c r="P147" s="92"/>
      <c r="Q147" s="92"/>
      <c r="S147" s="92"/>
      <c r="T147" s="92"/>
      <c r="U147" s="92"/>
      <c r="V147" s="92"/>
      <c r="W147" s="92"/>
      <c r="Y147" s="92"/>
      <c r="Z147" s="92"/>
      <c r="AA147" s="92"/>
      <c r="AB147" s="92"/>
      <c r="AC147" s="92"/>
      <c r="AE147" s="92"/>
      <c r="AF147" s="92"/>
      <c r="AG147" s="92"/>
      <c r="AH147" s="92"/>
      <c r="AI147" s="92"/>
      <c r="AK147" s="92"/>
      <c r="AL147" s="92"/>
      <c r="AM147" s="92"/>
      <c r="AN147" s="92"/>
      <c r="AO147" s="92"/>
      <c r="AQ147" s="92"/>
      <c r="AR147" s="92"/>
      <c r="AS147" s="92"/>
      <c r="AT147" s="92"/>
      <c r="AU147" s="92"/>
      <c r="AW147" s="92"/>
      <c r="AX147" s="92"/>
      <c r="AY147" s="92"/>
      <c r="AZ147" s="92"/>
      <c r="BA147" s="92"/>
      <c r="BH147" s="83"/>
      <c r="CE147" s="92"/>
      <c r="CF147" s="92"/>
      <c r="CG147" s="92"/>
      <c r="CH147" s="92"/>
      <c r="CK147"/>
      <c r="CL147"/>
      <c r="CO147" s="92"/>
      <c r="CP147" s="92"/>
      <c r="CQ147" s="92"/>
      <c r="CR147" s="92"/>
    </row>
    <row r="148" spans="1:96" x14ac:dyDescent="0.2">
      <c r="A148" s="92"/>
      <c r="B148" s="92"/>
      <c r="C148" s="92"/>
      <c r="D148" s="92"/>
      <c r="E148" s="92"/>
      <c r="F148" s="92"/>
      <c r="G148" s="92"/>
      <c r="H148" s="92"/>
      <c r="I148" s="92"/>
      <c r="J148" s="92"/>
      <c r="K148" s="92"/>
      <c r="M148" s="92"/>
      <c r="N148" s="92"/>
      <c r="O148" s="92"/>
      <c r="P148" s="92"/>
      <c r="Q148" s="92"/>
      <c r="S148" s="92"/>
      <c r="T148" s="92"/>
      <c r="U148" s="92"/>
      <c r="V148" s="92"/>
      <c r="W148" s="92"/>
      <c r="Y148" s="92"/>
      <c r="Z148" s="92"/>
      <c r="AA148" s="92"/>
      <c r="AB148" s="92"/>
      <c r="AC148" s="92"/>
      <c r="AE148" s="92"/>
      <c r="AF148" s="92"/>
      <c r="AG148" s="92"/>
      <c r="AH148" s="92"/>
      <c r="AI148" s="92"/>
      <c r="AK148" s="92"/>
      <c r="AL148" s="92"/>
      <c r="AM148" s="92"/>
      <c r="AN148" s="92"/>
      <c r="AO148" s="92"/>
      <c r="AQ148" s="92"/>
      <c r="AR148" s="92"/>
      <c r="AS148" s="92"/>
      <c r="AT148" s="92"/>
      <c r="AU148" s="92"/>
      <c r="AW148" s="92"/>
      <c r="AX148" s="92"/>
      <c r="AY148" s="92"/>
      <c r="AZ148" s="92"/>
      <c r="BA148" s="92"/>
      <c r="BH148" s="83"/>
      <c r="CE148" s="92"/>
      <c r="CF148" s="92"/>
      <c r="CG148" s="92"/>
      <c r="CH148" s="92"/>
      <c r="CK148"/>
      <c r="CL148"/>
      <c r="CO148" s="92"/>
      <c r="CP148" s="92"/>
      <c r="CQ148" s="92"/>
      <c r="CR148" s="92"/>
    </row>
    <row r="149" spans="1:96" x14ac:dyDescent="0.2">
      <c r="A149" s="92"/>
      <c r="B149" s="92"/>
      <c r="C149" s="92"/>
      <c r="D149" s="92"/>
      <c r="E149" s="92"/>
      <c r="F149" s="92"/>
      <c r="G149" s="92"/>
      <c r="H149" s="92"/>
      <c r="I149" s="92"/>
      <c r="J149" s="92"/>
      <c r="K149" s="92"/>
      <c r="M149" s="92"/>
      <c r="N149" s="92"/>
      <c r="O149" s="92"/>
      <c r="P149" s="92"/>
      <c r="Q149" s="92"/>
      <c r="S149" s="92"/>
      <c r="T149" s="92"/>
      <c r="U149" s="92"/>
      <c r="V149" s="92"/>
      <c r="W149" s="92"/>
      <c r="Y149" s="92"/>
      <c r="Z149" s="92"/>
      <c r="AA149" s="92"/>
      <c r="AB149" s="92"/>
      <c r="AC149" s="92"/>
      <c r="AE149" s="92"/>
      <c r="AF149" s="92"/>
      <c r="AG149" s="92"/>
      <c r="AH149" s="92"/>
      <c r="AI149" s="92"/>
      <c r="AK149" s="92"/>
      <c r="AL149" s="92"/>
      <c r="AM149" s="92"/>
      <c r="AN149" s="92"/>
      <c r="AO149" s="92"/>
      <c r="AQ149" s="92"/>
      <c r="AR149" s="92"/>
      <c r="AS149" s="92"/>
      <c r="AT149" s="92"/>
      <c r="AU149" s="92"/>
      <c r="AW149" s="92"/>
      <c r="AX149" s="92"/>
      <c r="AY149" s="92"/>
      <c r="AZ149" s="92"/>
      <c r="BA149" s="92"/>
      <c r="BH149" s="83"/>
      <c r="CE149" s="92"/>
      <c r="CF149" s="92"/>
      <c r="CG149" s="92"/>
      <c r="CH149" s="92"/>
      <c r="CK149"/>
      <c r="CL149"/>
      <c r="CO149" s="92"/>
      <c r="CP149" s="92"/>
      <c r="CQ149" s="92"/>
      <c r="CR149" s="92"/>
    </row>
    <row r="150" spans="1:96" x14ac:dyDescent="0.2">
      <c r="A150" s="92"/>
      <c r="B150" s="92"/>
      <c r="C150" s="92"/>
      <c r="D150" s="92"/>
      <c r="E150" s="92"/>
      <c r="F150" s="92"/>
      <c r="G150" s="92"/>
      <c r="H150" s="92"/>
      <c r="I150" s="92"/>
      <c r="J150" s="92"/>
      <c r="K150" s="92"/>
      <c r="M150" s="92"/>
      <c r="N150" s="92"/>
      <c r="O150" s="92"/>
      <c r="P150" s="92"/>
      <c r="Q150" s="92"/>
      <c r="S150" s="92"/>
      <c r="T150" s="92"/>
      <c r="U150" s="92"/>
      <c r="V150" s="92"/>
      <c r="W150" s="92"/>
      <c r="Y150" s="92"/>
      <c r="Z150" s="92"/>
      <c r="AA150" s="92"/>
      <c r="AB150" s="92"/>
      <c r="AC150" s="92"/>
      <c r="AE150" s="92"/>
      <c r="AF150" s="92"/>
      <c r="AG150" s="92"/>
      <c r="AH150" s="92"/>
      <c r="AI150" s="92"/>
      <c r="AK150" s="92"/>
      <c r="AL150" s="92"/>
      <c r="AM150" s="92"/>
      <c r="AN150" s="92"/>
      <c r="AO150" s="92"/>
      <c r="AQ150" s="92"/>
      <c r="AR150" s="92"/>
      <c r="AS150" s="92"/>
      <c r="AT150" s="92"/>
      <c r="AU150" s="92"/>
      <c r="AW150" s="92"/>
      <c r="AX150" s="92"/>
      <c r="AY150" s="92"/>
      <c r="AZ150" s="92"/>
      <c r="BA150" s="92"/>
      <c r="BH150" s="83"/>
      <c r="CE150" s="92"/>
      <c r="CF150" s="92"/>
      <c r="CG150" s="92"/>
      <c r="CH150" s="92"/>
      <c r="CK150"/>
      <c r="CL150"/>
      <c r="CO150" s="92"/>
      <c r="CP150" s="92"/>
      <c r="CQ150" s="92"/>
      <c r="CR150" s="92"/>
    </row>
    <row r="151" spans="1:96" x14ac:dyDescent="0.2">
      <c r="A151" s="92"/>
      <c r="B151" s="92"/>
      <c r="C151" s="92"/>
      <c r="D151" s="92">
        <f>IF(D78&lt;0,0,IF($B$63="S",VLOOKUP($D$78,$A$7:$E$14,5,TRUE),VLOOKUP($D$78,$A$21:$E$28,5,TRUE)))</f>
        <v>0</v>
      </c>
      <c r="E151" s="92"/>
      <c r="F151" s="92"/>
      <c r="G151" s="92"/>
      <c r="H151" s="92"/>
      <c r="I151" s="92"/>
      <c r="J151" s="92"/>
      <c r="K151" s="92"/>
      <c r="M151" s="92"/>
      <c r="N151" s="92"/>
      <c r="O151" s="92"/>
      <c r="P151" s="92"/>
      <c r="Q151" s="92"/>
      <c r="S151" s="92"/>
      <c r="T151" s="92"/>
      <c r="U151" s="92"/>
      <c r="V151" s="92"/>
      <c r="W151" s="92"/>
      <c r="Y151" s="92"/>
      <c r="Z151" s="92"/>
      <c r="AA151" s="92"/>
      <c r="AB151" s="92"/>
      <c r="AC151" s="92"/>
      <c r="AE151" s="92"/>
      <c r="AF151" s="92"/>
      <c r="AG151" s="92"/>
      <c r="AH151" s="92"/>
      <c r="AI151" s="92"/>
      <c r="AK151" s="92"/>
      <c r="AL151" s="92"/>
      <c r="AM151" s="92"/>
      <c r="AN151" s="92"/>
      <c r="AO151" s="92"/>
      <c r="AQ151" s="92"/>
      <c r="AR151" s="92"/>
      <c r="AS151" s="92"/>
      <c r="AT151" s="92"/>
      <c r="AU151" s="92"/>
      <c r="AW151" s="92"/>
      <c r="AX151" s="92"/>
      <c r="AY151" s="92"/>
      <c r="AZ151" s="92"/>
      <c r="BA151" s="92"/>
      <c r="BH151" s="83"/>
      <c r="CE151" s="92"/>
      <c r="CF151" s="92"/>
      <c r="CG151" s="92"/>
      <c r="CH151" s="92"/>
      <c r="CK151"/>
      <c r="CL151"/>
      <c r="CO151" s="92"/>
      <c r="CP151" s="92"/>
      <c r="CQ151" s="92"/>
      <c r="CR151" s="92"/>
    </row>
    <row r="152" spans="1:96" x14ac:dyDescent="0.2">
      <c r="A152" s="92"/>
      <c r="B152" s="92"/>
      <c r="C152" s="92"/>
      <c r="D152" s="92"/>
      <c r="E152" s="92"/>
      <c r="F152" s="92"/>
      <c r="G152" s="92"/>
      <c r="H152" s="92"/>
      <c r="I152" s="92"/>
      <c r="J152" s="92"/>
      <c r="K152" s="92"/>
      <c r="M152" s="92"/>
      <c r="N152" s="92"/>
      <c r="O152" s="92"/>
      <c r="P152" s="92"/>
      <c r="Q152" s="92"/>
      <c r="S152" s="92"/>
      <c r="T152" s="92"/>
      <c r="U152" s="92"/>
      <c r="V152" s="92"/>
      <c r="W152" s="92"/>
      <c r="Y152" s="92"/>
      <c r="Z152" s="92"/>
      <c r="AA152" s="92"/>
      <c r="AB152" s="92"/>
      <c r="AC152" s="92"/>
      <c r="AE152" s="92"/>
      <c r="AF152" s="92"/>
      <c r="AG152" s="92"/>
      <c r="AH152" s="92"/>
      <c r="AI152" s="92"/>
      <c r="AK152" s="92"/>
      <c r="AL152" s="92"/>
      <c r="AM152" s="92"/>
      <c r="AN152" s="92"/>
      <c r="AO152" s="92"/>
      <c r="AQ152" s="92"/>
      <c r="AR152" s="92"/>
      <c r="AS152" s="92"/>
      <c r="AT152" s="92"/>
      <c r="AU152" s="92"/>
      <c r="AW152" s="92"/>
      <c r="AX152" s="92"/>
      <c r="AY152" s="92"/>
      <c r="AZ152" s="92"/>
      <c r="BA152" s="92"/>
      <c r="BH152" s="83"/>
      <c r="CE152" s="92"/>
      <c r="CF152" s="92"/>
      <c r="CG152" s="92"/>
      <c r="CH152" s="92"/>
      <c r="CK152"/>
      <c r="CL152"/>
      <c r="CO152" s="92"/>
      <c r="CP152" s="92"/>
      <c r="CQ152" s="92"/>
      <c r="CR152" s="92"/>
    </row>
    <row r="153" spans="1:96" x14ac:dyDescent="0.2">
      <c r="A153" s="92"/>
      <c r="B153" s="92"/>
      <c r="C153" s="92"/>
      <c r="D153" s="92"/>
      <c r="E153" s="92"/>
      <c r="F153" s="92"/>
      <c r="G153" s="92"/>
      <c r="H153" s="92"/>
      <c r="I153" s="92"/>
      <c r="J153" s="92"/>
      <c r="K153" s="92"/>
      <c r="M153" s="92"/>
      <c r="N153" s="92"/>
      <c r="O153" s="92"/>
      <c r="P153" s="92"/>
      <c r="Q153" s="92"/>
      <c r="S153" s="92"/>
      <c r="T153" s="92"/>
      <c r="U153" s="92"/>
      <c r="V153" s="92"/>
      <c r="W153" s="92"/>
      <c r="Y153" s="92"/>
      <c r="Z153" s="92"/>
      <c r="AA153" s="92"/>
      <c r="AB153" s="92"/>
      <c r="AC153" s="92"/>
      <c r="AE153" s="92"/>
      <c r="AF153" s="92"/>
      <c r="AG153" s="92"/>
      <c r="AH153" s="92"/>
      <c r="AI153" s="92"/>
      <c r="AK153" s="92"/>
      <c r="AL153" s="92"/>
      <c r="AM153" s="92"/>
      <c r="AN153" s="92"/>
      <c r="AO153" s="92"/>
      <c r="AQ153" s="92"/>
      <c r="AR153" s="92"/>
      <c r="AS153" s="92"/>
      <c r="AT153" s="92"/>
      <c r="AU153" s="92"/>
      <c r="AW153" s="92"/>
      <c r="AX153" s="92"/>
      <c r="AY153" s="92"/>
      <c r="AZ153" s="92"/>
      <c r="BA153" s="92"/>
      <c r="BH153" s="83"/>
      <c r="CE153" s="92"/>
      <c r="CF153" s="92"/>
      <c r="CG153" s="92"/>
      <c r="CH153" s="92"/>
      <c r="CK153"/>
      <c r="CL153"/>
      <c r="CO153" s="92"/>
      <c r="CP153" s="92"/>
      <c r="CQ153" s="92"/>
      <c r="CR153" s="92"/>
    </row>
    <row r="154" spans="1:96" x14ac:dyDescent="0.2">
      <c r="A154" s="92"/>
      <c r="B154" s="92"/>
      <c r="C154" s="92"/>
      <c r="D154" s="92"/>
      <c r="E154" s="92"/>
      <c r="F154" s="92"/>
      <c r="G154" s="92"/>
      <c r="H154" s="92"/>
      <c r="I154" s="92"/>
      <c r="J154" s="92"/>
      <c r="K154" s="92"/>
      <c r="M154" s="92"/>
      <c r="N154" s="92"/>
      <c r="O154" s="92"/>
      <c r="P154" s="92"/>
      <c r="Q154" s="92"/>
      <c r="S154" s="92"/>
      <c r="T154" s="92"/>
      <c r="U154" s="92"/>
      <c r="V154" s="92"/>
      <c r="W154" s="92"/>
      <c r="Y154" s="92"/>
      <c r="Z154" s="92"/>
      <c r="AA154" s="92"/>
      <c r="AB154" s="92"/>
      <c r="AC154" s="92"/>
      <c r="AE154" s="92"/>
      <c r="AF154" s="92"/>
      <c r="AG154" s="92"/>
      <c r="AH154" s="92"/>
      <c r="AI154" s="92"/>
      <c r="AK154" s="92"/>
      <c r="AL154" s="92"/>
      <c r="AM154" s="92"/>
      <c r="AN154" s="92"/>
      <c r="AO154" s="92"/>
      <c r="AQ154" s="92"/>
      <c r="AR154" s="92"/>
      <c r="AS154" s="92"/>
      <c r="AT154" s="92"/>
      <c r="AU154" s="92"/>
      <c r="AW154" s="92"/>
      <c r="AX154" s="92"/>
      <c r="AY154" s="92"/>
      <c r="AZ154" s="92"/>
      <c r="BA154" s="92"/>
      <c r="BH154" s="83"/>
      <c r="CE154" s="92"/>
      <c r="CF154" s="92"/>
      <c r="CG154" s="92"/>
      <c r="CH154" s="92"/>
      <c r="CK154"/>
      <c r="CL154"/>
      <c r="CO154" s="92"/>
      <c r="CP154" s="92"/>
      <c r="CQ154" s="92"/>
      <c r="CR154" s="92"/>
    </row>
    <row r="155" spans="1:96" x14ac:dyDescent="0.2">
      <c r="A155" s="92"/>
      <c r="B155" s="92"/>
      <c r="C155" s="92"/>
      <c r="D155" s="92"/>
      <c r="E155" s="92"/>
      <c r="F155" s="92"/>
      <c r="G155" s="92"/>
      <c r="H155" s="92"/>
      <c r="I155" s="92"/>
      <c r="J155" s="92"/>
      <c r="K155" s="92"/>
      <c r="M155" s="92"/>
      <c r="N155" s="92"/>
      <c r="O155" s="92"/>
      <c r="P155" s="92"/>
      <c r="Q155" s="92"/>
      <c r="S155" s="92"/>
      <c r="T155" s="92"/>
      <c r="U155" s="92"/>
      <c r="V155" s="92"/>
      <c r="W155" s="92"/>
      <c r="Y155" s="92"/>
      <c r="Z155" s="92"/>
      <c r="AA155" s="92"/>
      <c r="AB155" s="92"/>
      <c r="AC155" s="92"/>
      <c r="AE155" s="92"/>
      <c r="AF155" s="92"/>
      <c r="AG155" s="92"/>
      <c r="AH155" s="92"/>
      <c r="AI155" s="92"/>
      <c r="AK155" s="92"/>
      <c r="AL155" s="92"/>
      <c r="AM155" s="92"/>
      <c r="AN155" s="92"/>
      <c r="AO155" s="92"/>
      <c r="AQ155" s="92"/>
      <c r="AR155" s="92"/>
      <c r="AS155" s="92"/>
      <c r="AT155" s="92"/>
      <c r="AU155" s="92"/>
      <c r="AW155" s="92"/>
      <c r="AX155" s="92"/>
      <c r="AY155" s="92"/>
      <c r="AZ155" s="92"/>
      <c r="BA155" s="92"/>
      <c r="BH155" s="83"/>
      <c r="CE155" s="92"/>
      <c r="CF155" s="92"/>
      <c r="CG155" s="92"/>
      <c r="CH155" s="92"/>
      <c r="CK155"/>
      <c r="CL155"/>
      <c r="CO155" s="92"/>
      <c r="CP155" s="92"/>
      <c r="CQ155" s="92"/>
      <c r="CR155" s="92"/>
    </row>
    <row r="156" spans="1:96" x14ac:dyDescent="0.2">
      <c r="A156" s="92"/>
      <c r="B156" s="92"/>
      <c r="C156" s="92"/>
      <c r="D156" s="92"/>
      <c r="E156" s="92"/>
      <c r="F156" s="92"/>
      <c r="G156" s="92"/>
      <c r="H156" s="92"/>
      <c r="I156" s="92"/>
      <c r="J156" s="92"/>
      <c r="K156" s="92"/>
      <c r="M156" s="92"/>
      <c r="N156" s="92"/>
      <c r="O156" s="92"/>
      <c r="P156" s="92"/>
      <c r="Q156" s="92"/>
      <c r="S156" s="92"/>
      <c r="T156" s="92"/>
      <c r="U156" s="92"/>
      <c r="V156" s="92"/>
      <c r="W156" s="92"/>
      <c r="Y156" s="92"/>
      <c r="Z156" s="92"/>
      <c r="AA156" s="92"/>
      <c r="AB156" s="92"/>
      <c r="AC156" s="92"/>
      <c r="AE156" s="92"/>
      <c r="AF156" s="92"/>
      <c r="AG156" s="92"/>
      <c r="AH156" s="92"/>
      <c r="AI156" s="92"/>
      <c r="AK156" s="92"/>
      <c r="AL156" s="92"/>
      <c r="AM156" s="92"/>
      <c r="AN156" s="92"/>
      <c r="AO156" s="92"/>
      <c r="AQ156" s="92"/>
      <c r="AR156" s="92"/>
      <c r="AS156" s="92"/>
      <c r="AT156" s="92"/>
      <c r="AU156" s="92"/>
      <c r="AW156" s="92"/>
      <c r="AX156" s="92"/>
      <c r="AY156" s="92"/>
      <c r="AZ156" s="92"/>
      <c r="BA156" s="92"/>
      <c r="BH156" s="83"/>
      <c r="CE156" s="92"/>
      <c r="CF156" s="92"/>
      <c r="CG156" s="92"/>
      <c r="CH156" s="92"/>
      <c r="CK156"/>
      <c r="CL156"/>
      <c r="CO156" s="92"/>
      <c r="CP156" s="92"/>
      <c r="CQ156" s="92"/>
      <c r="CR156" s="92"/>
    </row>
    <row r="157" spans="1:96" x14ac:dyDescent="0.2">
      <c r="A157" s="92"/>
      <c r="B157" s="92"/>
      <c r="C157" s="92"/>
      <c r="D157" s="92"/>
      <c r="E157" s="92"/>
      <c r="F157" s="92"/>
      <c r="G157" s="92"/>
      <c r="H157" s="92"/>
      <c r="I157" s="92"/>
      <c r="J157" s="92"/>
      <c r="K157" s="92"/>
      <c r="M157" s="92"/>
      <c r="N157" s="92"/>
      <c r="O157" s="92"/>
      <c r="P157" s="92"/>
      <c r="Q157" s="92"/>
      <c r="S157" s="92"/>
      <c r="T157" s="92"/>
      <c r="U157" s="92"/>
      <c r="V157" s="92"/>
      <c r="W157" s="92"/>
      <c r="Y157" s="92"/>
      <c r="Z157" s="92"/>
      <c r="AA157" s="92"/>
      <c r="AB157" s="92"/>
      <c r="AC157" s="92"/>
      <c r="AE157" s="92"/>
      <c r="AF157" s="92"/>
      <c r="AG157" s="92"/>
      <c r="AH157" s="92"/>
      <c r="AI157" s="92"/>
      <c r="AK157" s="92"/>
      <c r="AL157" s="92"/>
      <c r="AM157" s="92"/>
      <c r="AN157" s="92"/>
      <c r="AO157" s="92"/>
      <c r="AQ157" s="92"/>
      <c r="AR157" s="92"/>
      <c r="AS157" s="92"/>
      <c r="AT157" s="92"/>
      <c r="AU157" s="92"/>
      <c r="AW157" s="92"/>
      <c r="AX157" s="92"/>
      <c r="AY157" s="92"/>
      <c r="AZ157" s="92"/>
      <c r="BA157" s="92"/>
      <c r="BH157" s="83"/>
      <c r="CE157" s="92"/>
      <c r="CF157" s="92"/>
      <c r="CG157" s="92"/>
      <c r="CH157" s="92"/>
      <c r="CK157"/>
      <c r="CL157"/>
      <c r="CO157" s="92"/>
      <c r="CP157" s="92"/>
      <c r="CQ157" s="92"/>
      <c r="CR157" s="92"/>
    </row>
    <row r="158" spans="1:96" x14ac:dyDescent="0.2">
      <c r="A158" s="92"/>
      <c r="B158" s="92"/>
      <c r="C158" s="92"/>
      <c r="D158" s="92"/>
      <c r="E158" s="92"/>
      <c r="F158" s="92"/>
      <c r="G158" s="92"/>
      <c r="H158" s="92"/>
      <c r="I158" s="92"/>
      <c r="J158" s="92"/>
      <c r="K158" s="92"/>
      <c r="M158" s="92"/>
      <c r="N158" s="92"/>
      <c r="O158" s="92"/>
      <c r="P158" s="92"/>
      <c r="Q158" s="92"/>
      <c r="S158" s="92"/>
      <c r="T158" s="92"/>
      <c r="U158" s="92"/>
      <c r="V158" s="92"/>
      <c r="W158" s="92"/>
      <c r="Y158" s="92"/>
      <c r="Z158" s="92"/>
      <c r="AA158" s="92"/>
      <c r="AB158" s="92"/>
      <c r="AC158" s="92"/>
      <c r="AE158" s="92"/>
      <c r="AF158" s="92"/>
      <c r="AG158" s="92"/>
      <c r="AH158" s="92"/>
      <c r="AI158" s="92"/>
      <c r="AK158" s="92"/>
      <c r="AL158" s="92"/>
      <c r="AM158" s="92"/>
      <c r="AN158" s="92"/>
      <c r="AO158" s="92"/>
      <c r="AQ158" s="92"/>
      <c r="AR158" s="92"/>
      <c r="AS158" s="92"/>
      <c r="AT158" s="92"/>
      <c r="AU158" s="92"/>
      <c r="AW158" s="92"/>
      <c r="AX158" s="92"/>
      <c r="AY158" s="92"/>
      <c r="AZ158" s="92"/>
      <c r="BA158" s="92"/>
      <c r="BH158" s="83"/>
      <c r="CE158" s="92"/>
      <c r="CF158" s="92"/>
      <c r="CG158" s="92"/>
      <c r="CH158" s="92"/>
      <c r="CK158"/>
      <c r="CL158"/>
      <c r="CO158" s="92"/>
      <c r="CP158" s="92"/>
      <c r="CQ158" s="92"/>
      <c r="CR158" s="92"/>
    </row>
    <row r="159" spans="1:96" s="123" customFormat="1" ht="15.75" x14ac:dyDescent="0.25">
      <c r="A159" s="122" t="s">
        <v>12</v>
      </c>
      <c r="B159" s="122"/>
      <c r="C159" s="122"/>
      <c r="D159" s="122"/>
      <c r="E159" s="122"/>
      <c r="F159" s="122"/>
      <c r="G159" s="122"/>
      <c r="H159" s="122"/>
      <c r="I159" s="122"/>
      <c r="J159" s="122"/>
      <c r="K159" s="122"/>
      <c r="M159" s="122" t="s">
        <v>12</v>
      </c>
      <c r="N159" s="122"/>
      <c r="O159" s="122"/>
      <c r="P159" s="122"/>
      <c r="Q159" s="122"/>
      <c r="S159" s="122" t="s">
        <v>12</v>
      </c>
      <c r="T159" s="122"/>
      <c r="U159" s="122"/>
      <c r="V159" s="122"/>
      <c r="W159" s="122"/>
      <c r="Y159" s="122" t="s">
        <v>12</v>
      </c>
      <c r="Z159" s="122"/>
      <c r="AA159" s="122"/>
      <c r="AB159" s="122"/>
      <c r="AC159" s="122"/>
      <c r="AE159" s="122" t="s">
        <v>12</v>
      </c>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H159" s="153"/>
      <c r="BI159" s="122"/>
      <c r="BJ159" s="122"/>
      <c r="BK159" s="122"/>
      <c r="BL159" s="122"/>
      <c r="BM159" s="122"/>
      <c r="BN159" s="122"/>
      <c r="BO159" s="122"/>
      <c r="BP159" s="122"/>
      <c r="BQ159" s="122"/>
      <c r="BR159" s="122"/>
      <c r="BS159" s="122"/>
      <c r="BT159" s="122"/>
      <c r="BU159" s="122"/>
      <c r="BV159" s="122"/>
      <c r="BW159" s="122"/>
      <c r="BX159" s="122"/>
      <c r="BY159" s="122"/>
    </row>
  </sheetData>
  <sheetProtection password="E451" sheet="1" objects="1" scenarios="1"/>
  <mergeCells count="104">
    <mergeCell ref="AK17:AO17"/>
    <mergeCell ref="A31:E31"/>
    <mergeCell ref="A33:B33"/>
    <mergeCell ref="G3:K3"/>
    <mergeCell ref="G5:H5"/>
    <mergeCell ref="I5:J5"/>
    <mergeCell ref="G17:K17"/>
    <mergeCell ref="G19:H19"/>
    <mergeCell ref="G31:K31"/>
    <mergeCell ref="G33:H33"/>
    <mergeCell ref="BI17:BM17"/>
    <mergeCell ref="A1:E1"/>
    <mergeCell ref="A3:E3"/>
    <mergeCell ref="A5:B5"/>
    <mergeCell ref="C5:D5"/>
    <mergeCell ref="A17:E17"/>
    <mergeCell ref="A19:B19"/>
    <mergeCell ref="AW5:AX5"/>
    <mergeCell ref="AY5:AZ5"/>
    <mergeCell ref="BC5:BD5"/>
    <mergeCell ref="AE5:AF5"/>
    <mergeCell ref="AG5:AH5"/>
    <mergeCell ref="AK5:AL5"/>
    <mergeCell ref="AM5:AN5"/>
    <mergeCell ref="AQ5:AR5"/>
    <mergeCell ref="AS5:AT5"/>
    <mergeCell ref="M5:N5"/>
    <mergeCell ref="O5:P5"/>
    <mergeCell ref="G1:K1"/>
    <mergeCell ref="S5:T5"/>
    <mergeCell ref="U5:V5"/>
    <mergeCell ref="Y5:Z5"/>
    <mergeCell ref="AA5:AB5"/>
    <mergeCell ref="BC3:BG3"/>
    <mergeCell ref="CA15:CE15"/>
    <mergeCell ref="BI3:BM3"/>
    <mergeCell ref="BO3:BS3"/>
    <mergeCell ref="BU3:BY3"/>
    <mergeCell ref="M19:N19"/>
    <mergeCell ref="S19:T19"/>
    <mergeCell ref="Y19:Z19"/>
    <mergeCell ref="AE19:AF19"/>
    <mergeCell ref="AK19:AL19"/>
    <mergeCell ref="AQ19:AR19"/>
    <mergeCell ref="AW19:AX19"/>
    <mergeCell ref="BO17:BS17"/>
    <mergeCell ref="BU17:BY17"/>
    <mergeCell ref="BC19:BD19"/>
    <mergeCell ref="BI19:BJ19"/>
    <mergeCell ref="BO19:BP19"/>
    <mergeCell ref="BU19:BV19"/>
    <mergeCell ref="M17:Q17"/>
    <mergeCell ref="S17:W17"/>
    <mergeCell ref="Y17:AC17"/>
    <mergeCell ref="AE17:AI17"/>
    <mergeCell ref="AQ17:AU17"/>
    <mergeCell ref="AW17:BA17"/>
    <mergeCell ref="BC17:BG17"/>
    <mergeCell ref="CO17:CP17"/>
    <mergeCell ref="CS17:CT17"/>
    <mergeCell ref="BO5:BP5"/>
    <mergeCell ref="BQ5:BR5"/>
    <mergeCell ref="BU5:BV5"/>
    <mergeCell ref="BW5:BX5"/>
    <mergeCell ref="CG1:CK1"/>
    <mergeCell ref="CM1:CQ1"/>
    <mergeCell ref="CO5:CP5"/>
    <mergeCell ref="CS1:CW1"/>
    <mergeCell ref="BO1:BS1"/>
    <mergeCell ref="BU1:BY1"/>
    <mergeCell ref="CA1:CE1"/>
    <mergeCell ref="CU17:CV17"/>
    <mergeCell ref="CA17:CB17"/>
    <mergeCell ref="CG17:CH17"/>
    <mergeCell ref="CI17:CJ17"/>
    <mergeCell ref="CM17:CN17"/>
    <mergeCell ref="CG5:CH5"/>
    <mergeCell ref="CI5:CJ5"/>
    <mergeCell ref="CM5:CN5"/>
    <mergeCell ref="CS5:CT5"/>
    <mergeCell ref="CU5:CV5"/>
    <mergeCell ref="CA5:CB5"/>
    <mergeCell ref="CG3:CJ3"/>
    <mergeCell ref="M3:Q3"/>
    <mergeCell ref="S3:W3"/>
    <mergeCell ref="Y3:AC3"/>
    <mergeCell ref="AE3:AI3"/>
    <mergeCell ref="AK3:AO3"/>
    <mergeCell ref="AQ3:AU3"/>
    <mergeCell ref="AW3:BA3"/>
    <mergeCell ref="BE5:BF5"/>
    <mergeCell ref="BI5:BJ5"/>
    <mergeCell ref="BK5:BL5"/>
    <mergeCell ref="CC5:CD5"/>
    <mergeCell ref="AW1:BA1"/>
    <mergeCell ref="BC1:BG1"/>
    <mergeCell ref="M1:Q1"/>
    <mergeCell ref="S1:W1"/>
    <mergeCell ref="Y1:AC1"/>
    <mergeCell ref="AE1:AI1"/>
    <mergeCell ref="AK1:AO1"/>
    <mergeCell ref="AQ1:AU1"/>
    <mergeCell ref="CA3:CE3"/>
    <mergeCell ref="BI1:BM1"/>
  </mergeCells>
  <pageMargins left="0.75" right="0.75" top="1" bottom="1" header="0.5" footer="0.5"/>
  <pageSetup orientation="portrait"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48"/>
  <sheetViews>
    <sheetView zoomScale="90" zoomScaleNormal="90" workbookViewId="0">
      <selection activeCell="A18" sqref="A18"/>
    </sheetView>
  </sheetViews>
  <sheetFormatPr defaultRowHeight="12.75" x14ac:dyDescent="0.2"/>
  <cols>
    <col min="1" max="1" width="19.7109375" customWidth="1"/>
    <col min="2" max="2" width="22.28515625" customWidth="1"/>
    <col min="3" max="3" width="18" customWidth="1"/>
    <col min="4" max="4" width="10.85546875" customWidth="1"/>
    <col min="5" max="5" width="13.5703125" customWidth="1"/>
    <col min="7" max="7" width="19.7109375" customWidth="1"/>
    <col min="8" max="8" width="22.28515625" customWidth="1"/>
    <col min="9" max="9" width="18" customWidth="1"/>
    <col min="10" max="10" width="10.85546875" customWidth="1"/>
    <col min="11" max="11" width="13.5703125" customWidth="1"/>
    <col min="13" max="13" width="23.85546875" customWidth="1"/>
    <col min="14" max="14" width="14.42578125" customWidth="1"/>
    <col min="15" max="15" width="20" customWidth="1"/>
    <col min="16" max="16" width="13.140625" customWidth="1"/>
    <col min="17" max="17" width="1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5703125" style="154"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85546875" style="92" customWidth="1"/>
    <col min="68" max="70" width="19.42578125" style="92" customWidth="1"/>
    <col min="71" max="71" width="12.7109375" customWidth="1"/>
    <col min="73" max="73" width="26.5703125" customWidth="1"/>
    <col min="74" max="74" width="13.7109375" customWidth="1"/>
    <col min="75" max="75" width="28.28515625" style="92" customWidth="1"/>
    <col min="76" max="76" width="12.85546875" style="92" customWidth="1"/>
    <col min="77" max="77" width="22.7109375" style="92" customWidth="1"/>
    <col min="78" max="78" width="22.5703125" style="92" customWidth="1"/>
    <col min="79" max="79" width="27.28515625" customWidth="1"/>
    <col min="80" max="80" width="13.7109375" customWidth="1"/>
    <col min="81" max="81" width="11.28515625" customWidth="1"/>
    <col min="82" max="82" width="12.85546875" customWidth="1"/>
    <col min="83" max="83" width="12.5703125" customWidth="1"/>
  </cols>
  <sheetData>
    <row r="1" spans="1:89" ht="23.25" x14ac:dyDescent="0.35">
      <c r="A1" s="734" t="s">
        <v>1868</v>
      </c>
      <c r="B1" s="734"/>
      <c r="C1" s="734"/>
      <c r="D1" s="734"/>
      <c r="E1" s="734"/>
      <c r="G1" s="734" t="s">
        <v>1867</v>
      </c>
      <c r="H1" s="734"/>
      <c r="I1" s="734"/>
      <c r="J1" s="734"/>
      <c r="K1" s="734"/>
      <c r="M1" s="734" t="s">
        <v>1471</v>
      </c>
      <c r="N1" s="734"/>
      <c r="O1" s="734"/>
      <c r="P1" s="734"/>
      <c r="Q1" s="734"/>
      <c r="S1" s="734" t="s">
        <v>1360</v>
      </c>
      <c r="T1" s="734"/>
      <c r="U1" s="734"/>
      <c r="V1" s="734"/>
      <c r="W1" s="734"/>
      <c r="Y1" s="734" t="s">
        <v>1227</v>
      </c>
      <c r="Z1" s="734"/>
      <c r="AA1" s="734"/>
      <c r="AB1" s="734"/>
      <c r="AC1" s="734"/>
      <c r="AE1" s="734" t="s">
        <v>1190</v>
      </c>
      <c r="AF1" s="734"/>
      <c r="AG1" s="734"/>
      <c r="AH1" s="734"/>
      <c r="AI1" s="734"/>
      <c r="AK1" s="734" t="s">
        <v>1138</v>
      </c>
      <c r="AL1" s="734"/>
      <c r="AM1" s="734"/>
      <c r="AN1" s="734"/>
      <c r="AO1" s="734"/>
      <c r="AQ1" s="734" t="s">
        <v>139</v>
      </c>
      <c r="AR1" s="734"/>
      <c r="AS1" s="734"/>
      <c r="AT1" s="734"/>
      <c r="AU1" s="734"/>
      <c r="AV1" s="83"/>
      <c r="AW1" s="734" t="s">
        <v>97</v>
      </c>
      <c r="AX1" s="734"/>
      <c r="AY1" s="734"/>
      <c r="AZ1" s="734"/>
      <c r="BA1" s="734"/>
      <c r="BC1" s="734" t="s">
        <v>1036</v>
      </c>
      <c r="BD1" s="734"/>
      <c r="BE1" s="734"/>
      <c r="BF1" s="734"/>
      <c r="BG1" s="734"/>
      <c r="BI1" s="734" t="s">
        <v>1037</v>
      </c>
      <c r="BJ1" s="734"/>
      <c r="BK1" s="734"/>
      <c r="BL1" s="734"/>
      <c r="BM1" s="734"/>
      <c r="BO1" s="734" t="s">
        <v>1038</v>
      </c>
      <c r="BP1" s="734"/>
      <c r="BQ1" s="734"/>
      <c r="BR1" s="734"/>
      <c r="BS1" s="734"/>
      <c r="BT1" s="92"/>
      <c r="BU1" s="734" t="s">
        <v>1039</v>
      </c>
      <c r="BV1" s="734"/>
      <c r="BW1" s="734"/>
      <c r="BX1" s="734"/>
      <c r="BY1" s="734"/>
      <c r="BZ1"/>
      <c r="CA1" s="735" t="s">
        <v>1040</v>
      </c>
      <c r="CB1" s="735"/>
      <c r="CC1" s="735"/>
      <c r="CD1" s="735"/>
      <c r="CE1" s="735"/>
      <c r="CG1" s="735" t="s">
        <v>1041</v>
      </c>
      <c r="CH1" s="735"/>
      <c r="CI1" s="735"/>
      <c r="CJ1" s="735"/>
      <c r="CK1" s="735"/>
    </row>
    <row r="2" spans="1:89"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E2" s="92"/>
      <c r="AF2" s="92"/>
      <c r="AG2" s="92"/>
      <c r="AH2" s="92"/>
      <c r="AI2" s="92"/>
      <c r="AK2" s="92"/>
      <c r="AL2" s="92"/>
      <c r="AM2" s="92"/>
      <c r="AN2" s="92"/>
      <c r="AO2" s="92"/>
      <c r="AV2" s="83"/>
      <c r="BO2" s="93" t="s">
        <v>1042</v>
      </c>
      <c r="BS2" s="92"/>
      <c r="BT2" s="92"/>
      <c r="BU2" s="93" t="s">
        <v>1042</v>
      </c>
      <c r="BV2" s="92"/>
      <c r="BZ2"/>
      <c r="CA2" s="94" t="s">
        <v>1043</v>
      </c>
      <c r="CB2" s="95">
        <v>3500</v>
      </c>
      <c r="CC2" s="92"/>
      <c r="CD2" s="92"/>
      <c r="CE2" s="96"/>
      <c r="CF2" s="97"/>
      <c r="CG2" s="94" t="s">
        <v>1043</v>
      </c>
      <c r="CH2" s="95">
        <v>3400</v>
      </c>
      <c r="CI2" s="92"/>
      <c r="CJ2" s="92"/>
      <c r="CK2" s="96"/>
    </row>
    <row r="3" spans="1:89"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V3" s="83"/>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92"/>
      <c r="BU3" s="738" t="s">
        <v>1044</v>
      </c>
      <c r="BV3" s="738"/>
      <c r="BW3" s="738"/>
      <c r="BX3" s="738"/>
      <c r="BY3"/>
      <c r="BZ3"/>
      <c r="CA3" s="98" t="s">
        <v>1045</v>
      </c>
      <c r="CB3" s="92"/>
      <c r="CC3" s="92"/>
      <c r="CD3" s="92"/>
      <c r="CE3" s="92"/>
      <c r="CG3" s="98" t="s">
        <v>1045</v>
      </c>
      <c r="CH3" s="92"/>
      <c r="CI3" s="92"/>
      <c r="CJ3" s="92"/>
      <c r="CK3" s="92"/>
    </row>
    <row r="4" spans="1:89"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F4" s="92"/>
      <c r="AG4" s="92"/>
      <c r="AH4" s="92"/>
      <c r="AI4" s="92"/>
      <c r="AK4" s="99"/>
      <c r="AL4" s="92"/>
      <c r="AM4" s="92"/>
      <c r="AN4" s="92"/>
      <c r="AO4" s="92"/>
      <c r="AQ4" s="99"/>
      <c r="AV4" s="83"/>
      <c r="AW4" s="99"/>
      <c r="BC4" s="99"/>
      <c r="BI4" s="99"/>
      <c r="BO4" s="99"/>
      <c r="BS4" s="92"/>
      <c r="BT4" s="92"/>
      <c r="BU4" s="100" t="s">
        <v>1042</v>
      </c>
      <c r="BW4"/>
      <c r="BX4"/>
      <c r="BY4"/>
      <c r="BZ4"/>
      <c r="CA4" s="92"/>
      <c r="CB4" s="92"/>
      <c r="CC4" s="92"/>
      <c r="CD4" s="92"/>
      <c r="CE4" s="92"/>
      <c r="CG4" s="92"/>
      <c r="CH4" s="92"/>
      <c r="CI4" s="92"/>
      <c r="CJ4" s="92"/>
      <c r="CK4" s="92"/>
    </row>
    <row r="5" spans="1:89"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V5" s="83"/>
      <c r="AW5" s="739" t="s">
        <v>1046</v>
      </c>
      <c r="AX5" s="740"/>
      <c r="AY5" s="741"/>
      <c r="AZ5" s="742"/>
      <c r="BC5" s="739" t="s">
        <v>1046</v>
      </c>
      <c r="BD5" s="740"/>
      <c r="BE5" s="741"/>
      <c r="BF5" s="742"/>
      <c r="BI5" s="739" t="s">
        <v>1046</v>
      </c>
      <c r="BJ5" s="740"/>
      <c r="BK5" s="741"/>
      <c r="BL5" s="742"/>
      <c r="BO5" s="739" t="s">
        <v>1046</v>
      </c>
      <c r="BP5" s="740"/>
      <c r="BQ5" s="741"/>
      <c r="BR5" s="742"/>
      <c r="BS5" s="92"/>
      <c r="BT5" s="92"/>
      <c r="BU5" s="743" t="s">
        <v>1046</v>
      </c>
      <c r="BV5" s="744"/>
      <c r="BW5" s="745"/>
      <c r="BX5" s="746"/>
      <c r="BY5"/>
      <c r="BZ5"/>
      <c r="CA5" s="739" t="s">
        <v>1046</v>
      </c>
      <c r="CB5" s="740"/>
      <c r="CC5" s="741"/>
      <c r="CD5" s="742"/>
      <c r="CE5" s="92"/>
      <c r="CG5" s="739" t="s">
        <v>1046</v>
      </c>
      <c r="CH5" s="740"/>
      <c r="CI5" s="741"/>
      <c r="CJ5" s="742"/>
      <c r="CK5" s="92"/>
    </row>
    <row r="6" spans="1:89"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V6" s="83"/>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92"/>
      <c r="BU6" s="102" t="s">
        <v>1047</v>
      </c>
      <c r="BV6" s="102" t="s">
        <v>1048</v>
      </c>
      <c r="BW6" s="102" t="s">
        <v>1052</v>
      </c>
      <c r="BX6" s="101" t="s">
        <v>1050</v>
      </c>
      <c r="BY6" s="101" t="s">
        <v>1051</v>
      </c>
      <c r="BZ6"/>
      <c r="CA6" s="101" t="s">
        <v>1047</v>
      </c>
      <c r="CB6" s="101" t="s">
        <v>1048</v>
      </c>
      <c r="CC6" s="101" t="s">
        <v>1049</v>
      </c>
      <c r="CD6" s="101" t="s">
        <v>1050</v>
      </c>
      <c r="CE6" s="101" t="s">
        <v>1051</v>
      </c>
      <c r="CG6" s="101" t="s">
        <v>1047</v>
      </c>
      <c r="CH6" s="101" t="s">
        <v>1048</v>
      </c>
      <c r="CI6" s="101" t="s">
        <v>1049</v>
      </c>
      <c r="CJ6" s="101" t="s">
        <v>1050</v>
      </c>
      <c r="CK6" s="101" t="s">
        <v>1051</v>
      </c>
    </row>
    <row r="7" spans="1:89" x14ac:dyDescent="0.2">
      <c r="A7" s="168">
        <v>0</v>
      </c>
      <c r="B7" s="168">
        <v>3800</v>
      </c>
      <c r="C7" s="168">
        <v>0</v>
      </c>
      <c r="D7" s="168">
        <v>0</v>
      </c>
      <c r="E7" s="168">
        <v>0</v>
      </c>
      <c r="G7" s="168">
        <v>0</v>
      </c>
      <c r="H7" s="168">
        <v>3700</v>
      </c>
      <c r="I7" s="168">
        <v>0</v>
      </c>
      <c r="J7" s="168">
        <v>0</v>
      </c>
      <c r="K7" s="168">
        <v>0</v>
      </c>
      <c r="M7" s="168">
        <v>0</v>
      </c>
      <c r="N7" s="168">
        <v>2300</v>
      </c>
      <c r="O7" s="168">
        <v>0</v>
      </c>
      <c r="P7" s="168">
        <v>0</v>
      </c>
      <c r="Q7" s="168">
        <v>0</v>
      </c>
      <c r="S7" s="168">
        <v>0</v>
      </c>
      <c r="T7" s="168">
        <v>2250</v>
      </c>
      <c r="U7" s="168">
        <v>0</v>
      </c>
      <c r="V7" s="168">
        <v>0</v>
      </c>
      <c r="W7" s="168">
        <v>0</v>
      </c>
      <c r="Y7" s="168">
        <v>0</v>
      </c>
      <c r="Z7" s="168">
        <v>2300</v>
      </c>
      <c r="AA7" s="168">
        <v>0</v>
      </c>
      <c r="AB7" s="168">
        <v>0</v>
      </c>
      <c r="AC7" s="168">
        <v>0</v>
      </c>
      <c r="AE7" s="168">
        <v>0</v>
      </c>
      <c r="AF7" s="168">
        <v>2250</v>
      </c>
      <c r="AG7" s="168">
        <v>0</v>
      </c>
      <c r="AH7" s="168">
        <v>0</v>
      </c>
      <c r="AI7" s="168">
        <v>0</v>
      </c>
      <c r="AK7" s="168">
        <v>0</v>
      </c>
      <c r="AL7" s="168">
        <v>2200</v>
      </c>
      <c r="AM7" s="168">
        <v>0</v>
      </c>
      <c r="AN7" s="168">
        <v>0</v>
      </c>
      <c r="AO7" s="168">
        <v>0</v>
      </c>
      <c r="AQ7" s="103">
        <v>0</v>
      </c>
      <c r="AR7" s="103">
        <v>2150</v>
      </c>
      <c r="AS7" s="103">
        <v>0</v>
      </c>
      <c r="AT7" s="103">
        <v>0</v>
      </c>
      <c r="AU7" s="103">
        <v>0</v>
      </c>
      <c r="AV7" s="83"/>
      <c r="AW7" s="103">
        <v>0</v>
      </c>
      <c r="AX7" s="103">
        <v>2100</v>
      </c>
      <c r="AY7" s="103">
        <v>0</v>
      </c>
      <c r="AZ7" s="103">
        <v>0</v>
      </c>
      <c r="BA7" s="103" t="s">
        <v>1053</v>
      </c>
      <c r="BC7" s="103">
        <v>0</v>
      </c>
      <c r="BD7" s="103">
        <v>6050</v>
      </c>
      <c r="BE7" s="103">
        <v>0</v>
      </c>
      <c r="BF7" s="103">
        <v>0</v>
      </c>
      <c r="BG7" s="103" t="s">
        <v>1053</v>
      </c>
      <c r="BI7" s="103">
        <v>0</v>
      </c>
      <c r="BJ7" s="103">
        <v>6050</v>
      </c>
      <c r="BK7" s="103">
        <v>0</v>
      </c>
      <c r="BL7" s="103">
        <v>0</v>
      </c>
      <c r="BM7" s="103" t="s">
        <v>1053</v>
      </c>
      <c r="BO7" s="103">
        <v>0</v>
      </c>
      <c r="BP7" s="103">
        <v>7180</v>
      </c>
      <c r="BQ7" s="103">
        <v>0</v>
      </c>
      <c r="BR7" s="103">
        <v>0</v>
      </c>
      <c r="BS7" s="103" t="s">
        <v>1053</v>
      </c>
      <c r="BT7" s="92"/>
      <c r="BU7" s="104">
        <v>0</v>
      </c>
      <c r="BV7" s="104">
        <v>2650</v>
      </c>
      <c r="BW7" s="103">
        <v>0</v>
      </c>
      <c r="BX7" s="103">
        <v>0</v>
      </c>
      <c r="BY7" s="105" t="s">
        <v>1053</v>
      </c>
      <c r="BZ7"/>
      <c r="CA7" s="103">
        <v>0</v>
      </c>
      <c r="CB7" s="103">
        <v>2650</v>
      </c>
      <c r="CC7" s="103">
        <v>0</v>
      </c>
      <c r="CD7" s="103">
        <v>0</v>
      </c>
      <c r="CE7" s="103" t="s">
        <v>1053</v>
      </c>
      <c r="CG7" s="103">
        <v>0</v>
      </c>
      <c r="CH7" s="103">
        <v>2650</v>
      </c>
      <c r="CI7" s="103">
        <v>0</v>
      </c>
      <c r="CJ7" s="103">
        <v>0</v>
      </c>
      <c r="CK7" s="103" t="s">
        <v>1053</v>
      </c>
    </row>
    <row r="8" spans="1:89" x14ac:dyDescent="0.2">
      <c r="A8" s="168">
        <v>3800</v>
      </c>
      <c r="B8" s="168">
        <v>13500</v>
      </c>
      <c r="C8" s="168">
        <v>0</v>
      </c>
      <c r="D8" s="169">
        <v>0.1</v>
      </c>
      <c r="E8" s="168">
        <v>3800</v>
      </c>
      <c r="G8" s="168">
        <v>3700</v>
      </c>
      <c r="H8" s="168">
        <v>13225</v>
      </c>
      <c r="I8" s="168">
        <v>0</v>
      </c>
      <c r="J8" s="169">
        <v>0.1</v>
      </c>
      <c r="K8" s="168">
        <v>3700</v>
      </c>
      <c r="M8" s="168">
        <v>2300</v>
      </c>
      <c r="N8" s="168">
        <v>11625</v>
      </c>
      <c r="O8" s="168">
        <v>0</v>
      </c>
      <c r="P8" s="169">
        <v>0.1</v>
      </c>
      <c r="Q8" s="168">
        <v>2300</v>
      </c>
      <c r="S8" s="168">
        <v>2250</v>
      </c>
      <c r="T8" s="168">
        <v>11525</v>
      </c>
      <c r="U8" s="168">
        <v>0</v>
      </c>
      <c r="V8" s="169">
        <v>0.1</v>
      </c>
      <c r="W8" s="168">
        <v>2250</v>
      </c>
      <c r="Y8" s="168">
        <v>2300</v>
      </c>
      <c r="Z8" s="168">
        <v>11525</v>
      </c>
      <c r="AA8" s="168">
        <v>0</v>
      </c>
      <c r="AB8" s="169">
        <v>0.1</v>
      </c>
      <c r="AC8" s="168">
        <v>2300</v>
      </c>
      <c r="AE8" s="168">
        <v>2250</v>
      </c>
      <c r="AF8" s="168">
        <v>11325</v>
      </c>
      <c r="AG8" s="168">
        <v>0</v>
      </c>
      <c r="AH8" s="169">
        <v>0.1</v>
      </c>
      <c r="AI8" s="168">
        <v>2250</v>
      </c>
      <c r="AK8" s="168">
        <v>2200</v>
      </c>
      <c r="AL8" s="168">
        <v>11125</v>
      </c>
      <c r="AM8" s="168">
        <v>0</v>
      </c>
      <c r="AN8" s="169">
        <v>0.1</v>
      </c>
      <c r="AO8" s="168">
        <v>2200</v>
      </c>
      <c r="AQ8" s="103">
        <v>2150</v>
      </c>
      <c r="AR8" s="103">
        <v>10850</v>
      </c>
      <c r="AS8" s="103">
        <v>0</v>
      </c>
      <c r="AT8" s="106">
        <v>0.1</v>
      </c>
      <c r="AU8" s="103">
        <v>2150</v>
      </c>
      <c r="AV8" s="83"/>
      <c r="AW8" s="103">
        <v>2100</v>
      </c>
      <c r="AX8" s="103">
        <v>10600</v>
      </c>
      <c r="AY8" s="103">
        <v>0</v>
      </c>
      <c r="AZ8" s="106">
        <v>0.1</v>
      </c>
      <c r="BA8" s="103">
        <v>2100</v>
      </c>
      <c r="BC8" s="103">
        <v>6050</v>
      </c>
      <c r="BD8" s="103">
        <v>10425</v>
      </c>
      <c r="BE8" s="103">
        <v>0</v>
      </c>
      <c r="BF8" s="106">
        <v>0.1</v>
      </c>
      <c r="BG8" s="103">
        <v>6050</v>
      </c>
      <c r="BI8" s="103">
        <v>6050</v>
      </c>
      <c r="BJ8" s="103">
        <v>10425</v>
      </c>
      <c r="BK8" s="103">
        <v>0</v>
      </c>
      <c r="BL8" s="106">
        <v>0.1</v>
      </c>
      <c r="BM8" s="103">
        <v>6050</v>
      </c>
      <c r="BO8" s="103">
        <v>7180</v>
      </c>
      <c r="BP8" s="103">
        <v>10400</v>
      </c>
      <c r="BQ8" s="103">
        <v>0</v>
      </c>
      <c r="BR8" s="106">
        <v>0.1</v>
      </c>
      <c r="BS8" s="103">
        <v>7180</v>
      </c>
      <c r="BT8" s="92"/>
      <c r="BU8" s="107">
        <v>2650</v>
      </c>
      <c r="BV8" s="107">
        <v>10400</v>
      </c>
      <c r="BW8" s="103">
        <v>0</v>
      </c>
      <c r="BX8" s="106">
        <v>0.1</v>
      </c>
      <c r="BY8" s="105" t="s">
        <v>1054</v>
      </c>
      <c r="BZ8"/>
      <c r="CA8" s="103">
        <v>2650</v>
      </c>
      <c r="CB8" s="103">
        <v>10300</v>
      </c>
      <c r="CC8" s="103">
        <v>0</v>
      </c>
      <c r="CD8" s="106">
        <v>0.1</v>
      </c>
      <c r="CE8" s="103">
        <v>2650</v>
      </c>
      <c r="CG8" s="103">
        <v>2650</v>
      </c>
      <c r="CH8" s="103">
        <v>10120</v>
      </c>
      <c r="CI8" s="103">
        <v>0</v>
      </c>
      <c r="CJ8" s="106">
        <v>0.1</v>
      </c>
      <c r="CK8" s="103">
        <v>2650</v>
      </c>
    </row>
    <row r="9" spans="1:89" x14ac:dyDescent="0.2">
      <c r="A9" s="168">
        <v>13500</v>
      </c>
      <c r="B9" s="168">
        <v>43275</v>
      </c>
      <c r="C9" s="168">
        <v>970</v>
      </c>
      <c r="D9" s="169">
        <v>0.12</v>
      </c>
      <c r="E9" s="168">
        <v>13500</v>
      </c>
      <c r="G9" s="168">
        <v>13225</v>
      </c>
      <c r="H9" s="168">
        <v>42400</v>
      </c>
      <c r="I9" s="168">
        <v>952.5</v>
      </c>
      <c r="J9" s="169">
        <v>0.12</v>
      </c>
      <c r="K9" s="168">
        <v>13225</v>
      </c>
      <c r="M9" s="168">
        <v>11625</v>
      </c>
      <c r="N9" s="168">
        <v>40250</v>
      </c>
      <c r="O9" s="168">
        <v>932.5</v>
      </c>
      <c r="P9" s="169">
        <v>0.15</v>
      </c>
      <c r="Q9" s="168">
        <v>11625</v>
      </c>
      <c r="S9" s="168">
        <v>11525</v>
      </c>
      <c r="T9" s="168">
        <v>39900</v>
      </c>
      <c r="U9" s="168">
        <v>927.5</v>
      </c>
      <c r="V9" s="169">
        <v>0.15</v>
      </c>
      <c r="W9" s="168">
        <v>11525</v>
      </c>
      <c r="Y9" s="168">
        <v>11525</v>
      </c>
      <c r="Z9" s="168">
        <v>39750</v>
      </c>
      <c r="AA9" s="168">
        <v>922.5</v>
      </c>
      <c r="AB9" s="169">
        <v>0.15</v>
      </c>
      <c r="AC9" s="168">
        <v>11525</v>
      </c>
      <c r="AE9" s="168">
        <v>11325</v>
      </c>
      <c r="AF9" s="168">
        <v>39150</v>
      </c>
      <c r="AG9" s="168">
        <v>907.5</v>
      </c>
      <c r="AH9" s="169">
        <v>0.15</v>
      </c>
      <c r="AI9" s="168">
        <v>11325</v>
      </c>
      <c r="AK9" s="168">
        <v>11125</v>
      </c>
      <c r="AL9" s="168">
        <v>38450</v>
      </c>
      <c r="AM9" s="168">
        <v>892.5</v>
      </c>
      <c r="AN9" s="169">
        <v>0.15</v>
      </c>
      <c r="AO9" s="168">
        <v>11125</v>
      </c>
      <c r="AQ9" s="103">
        <v>10850</v>
      </c>
      <c r="AR9" s="103">
        <v>37500</v>
      </c>
      <c r="AS9" s="103">
        <v>870</v>
      </c>
      <c r="AT9" s="106">
        <v>0.15</v>
      </c>
      <c r="AU9" s="103">
        <v>10850</v>
      </c>
      <c r="AV9" s="83"/>
      <c r="AW9" s="103">
        <v>10600</v>
      </c>
      <c r="AX9" s="103">
        <v>36600</v>
      </c>
      <c r="AY9" s="103">
        <v>850</v>
      </c>
      <c r="AZ9" s="106">
        <v>0.15</v>
      </c>
      <c r="BA9" s="103">
        <v>10600</v>
      </c>
      <c r="BC9" s="103">
        <v>10425</v>
      </c>
      <c r="BD9" s="103">
        <v>36050</v>
      </c>
      <c r="BE9" s="103">
        <v>437.5</v>
      </c>
      <c r="BF9" s="106">
        <v>0.15</v>
      </c>
      <c r="BG9" s="103">
        <v>1045</v>
      </c>
      <c r="BI9" s="103">
        <v>10425</v>
      </c>
      <c r="BJ9" s="103">
        <v>36050</v>
      </c>
      <c r="BK9" s="103">
        <f>437.5</f>
        <v>437.5</v>
      </c>
      <c r="BL9" s="106">
        <v>0.15</v>
      </c>
      <c r="BM9" s="103">
        <v>1045</v>
      </c>
      <c r="BO9" s="103">
        <v>10400</v>
      </c>
      <c r="BP9" s="103">
        <v>36200</v>
      </c>
      <c r="BQ9" s="103">
        <v>322</v>
      </c>
      <c r="BR9" s="106">
        <v>0.15</v>
      </c>
      <c r="BS9" s="103">
        <v>10400</v>
      </c>
      <c r="BT9" s="92"/>
      <c r="BU9" s="107">
        <v>10400</v>
      </c>
      <c r="BV9" s="107">
        <v>35400</v>
      </c>
      <c r="BW9" s="103">
        <v>775</v>
      </c>
      <c r="BX9" s="106">
        <v>0.15</v>
      </c>
      <c r="BY9" s="107">
        <v>10400</v>
      </c>
      <c r="BZ9"/>
      <c r="CA9" s="103">
        <v>10300</v>
      </c>
      <c r="CB9" s="103">
        <v>33960</v>
      </c>
      <c r="CC9" s="103">
        <v>765</v>
      </c>
      <c r="CD9" s="106">
        <v>0.15</v>
      </c>
      <c r="CE9" s="103">
        <v>10300</v>
      </c>
      <c r="CG9" s="103">
        <v>10120</v>
      </c>
      <c r="CH9" s="103">
        <v>33520</v>
      </c>
      <c r="CI9" s="103">
        <v>747</v>
      </c>
      <c r="CJ9" s="106">
        <v>0.15</v>
      </c>
      <c r="CK9" s="103">
        <v>10120</v>
      </c>
    </row>
    <row r="10" spans="1:89" x14ac:dyDescent="0.2">
      <c r="A10" s="168">
        <v>43275</v>
      </c>
      <c r="B10" s="168">
        <v>88000</v>
      </c>
      <c r="C10" s="168">
        <v>4543</v>
      </c>
      <c r="D10" s="169">
        <v>0.22</v>
      </c>
      <c r="E10" s="168">
        <v>43275</v>
      </c>
      <c r="G10" s="168">
        <v>42400</v>
      </c>
      <c r="H10" s="168">
        <v>86200</v>
      </c>
      <c r="I10" s="168">
        <v>4453.5</v>
      </c>
      <c r="J10" s="169">
        <v>0.22</v>
      </c>
      <c r="K10" s="168">
        <v>42400</v>
      </c>
      <c r="M10" s="168">
        <v>40250</v>
      </c>
      <c r="N10" s="168">
        <v>94200</v>
      </c>
      <c r="O10" s="168">
        <v>5226.25</v>
      </c>
      <c r="P10" s="169">
        <v>0.25</v>
      </c>
      <c r="Q10" s="168">
        <v>40250</v>
      </c>
      <c r="S10" s="168">
        <v>39900</v>
      </c>
      <c r="T10" s="168">
        <v>93400</v>
      </c>
      <c r="U10" s="168">
        <v>5183.75</v>
      </c>
      <c r="V10" s="169">
        <v>0.25</v>
      </c>
      <c r="W10" s="168">
        <v>39900</v>
      </c>
      <c r="Y10" s="168">
        <v>39750</v>
      </c>
      <c r="Z10" s="168">
        <v>93050</v>
      </c>
      <c r="AA10" s="168">
        <v>5156.25</v>
      </c>
      <c r="AB10" s="169">
        <v>0.25</v>
      </c>
      <c r="AC10" s="168">
        <v>39750</v>
      </c>
      <c r="AE10" s="168">
        <v>39150</v>
      </c>
      <c r="AF10" s="168">
        <v>91600</v>
      </c>
      <c r="AG10" s="168">
        <v>5081.25</v>
      </c>
      <c r="AH10" s="169">
        <v>0.25</v>
      </c>
      <c r="AI10" s="168">
        <v>39150</v>
      </c>
      <c r="AK10" s="168">
        <v>38450</v>
      </c>
      <c r="AL10" s="168">
        <v>90050</v>
      </c>
      <c r="AM10" s="168">
        <v>4991.25</v>
      </c>
      <c r="AN10" s="169">
        <v>0.25</v>
      </c>
      <c r="AO10" s="168">
        <v>38450</v>
      </c>
      <c r="AQ10" s="103">
        <v>37500</v>
      </c>
      <c r="AR10" s="103">
        <v>87800</v>
      </c>
      <c r="AS10" s="103">
        <v>4867.5</v>
      </c>
      <c r="AT10" s="106">
        <v>0.25</v>
      </c>
      <c r="AU10" s="103">
        <v>37500</v>
      </c>
      <c r="AV10" s="83"/>
      <c r="AW10" s="103">
        <v>36600</v>
      </c>
      <c r="AX10" s="103">
        <v>85700</v>
      </c>
      <c r="AY10" s="103">
        <v>4750</v>
      </c>
      <c r="AZ10" s="106">
        <v>0.25</v>
      </c>
      <c r="BA10" s="103">
        <v>36600</v>
      </c>
      <c r="BC10" s="103">
        <v>36050</v>
      </c>
      <c r="BD10" s="103">
        <v>67700</v>
      </c>
      <c r="BE10" s="103">
        <v>4281.25</v>
      </c>
      <c r="BF10" s="106">
        <v>0.25</v>
      </c>
      <c r="BG10" s="103">
        <v>36050</v>
      </c>
      <c r="BI10" s="103">
        <v>36050</v>
      </c>
      <c r="BJ10" s="103">
        <v>67700</v>
      </c>
      <c r="BK10" s="103">
        <v>4281.25</v>
      </c>
      <c r="BL10" s="106">
        <v>0.25</v>
      </c>
      <c r="BM10" s="103">
        <v>36050</v>
      </c>
      <c r="BO10" s="103">
        <v>36200</v>
      </c>
      <c r="BP10" s="103">
        <v>66530</v>
      </c>
      <c r="BQ10" s="103">
        <v>4192</v>
      </c>
      <c r="BR10" s="106">
        <v>0.25</v>
      </c>
      <c r="BS10" s="103">
        <v>36200</v>
      </c>
      <c r="BT10" s="92"/>
      <c r="BU10" s="107">
        <v>35400</v>
      </c>
      <c r="BV10" s="107">
        <v>84300</v>
      </c>
      <c r="BW10" s="103">
        <v>4525</v>
      </c>
      <c r="BX10" s="106">
        <v>0.25</v>
      </c>
      <c r="BY10" s="107">
        <v>35400</v>
      </c>
      <c r="BZ10"/>
      <c r="CA10" s="103">
        <v>33960</v>
      </c>
      <c r="CB10" s="103">
        <v>79725</v>
      </c>
      <c r="CC10" s="103">
        <v>4314</v>
      </c>
      <c r="CD10" s="106">
        <v>0.25</v>
      </c>
      <c r="CE10" s="103">
        <v>33960</v>
      </c>
      <c r="CG10" s="103">
        <v>33520</v>
      </c>
      <c r="CH10" s="103">
        <v>77075</v>
      </c>
      <c r="CI10" s="103">
        <v>4257</v>
      </c>
      <c r="CJ10" s="106">
        <v>0.25</v>
      </c>
      <c r="CK10" s="103">
        <v>33520</v>
      </c>
    </row>
    <row r="11" spans="1:89" x14ac:dyDescent="0.2">
      <c r="A11" s="168">
        <v>88000</v>
      </c>
      <c r="B11" s="168">
        <v>164525</v>
      </c>
      <c r="C11" s="168">
        <v>14382.5</v>
      </c>
      <c r="D11" s="169">
        <v>0.24</v>
      </c>
      <c r="E11" s="168">
        <v>88000</v>
      </c>
      <c r="G11" s="168">
        <v>86200</v>
      </c>
      <c r="H11" s="168">
        <v>161200</v>
      </c>
      <c r="I11" s="168">
        <v>14089.5</v>
      </c>
      <c r="J11" s="169">
        <v>0.24</v>
      </c>
      <c r="K11" s="168">
        <v>86200</v>
      </c>
      <c r="M11" s="168">
        <v>94200</v>
      </c>
      <c r="N11" s="168">
        <v>193950</v>
      </c>
      <c r="O11" s="168">
        <v>18713.75</v>
      </c>
      <c r="P11" s="169">
        <v>0.28000000000000003</v>
      </c>
      <c r="Q11" s="168">
        <v>94200</v>
      </c>
      <c r="S11" s="168">
        <v>93400</v>
      </c>
      <c r="T11" s="168">
        <v>192400</v>
      </c>
      <c r="U11" s="168">
        <v>18558.75</v>
      </c>
      <c r="V11" s="169">
        <v>0.28000000000000003</v>
      </c>
      <c r="W11" s="168">
        <v>93400</v>
      </c>
      <c r="Y11" s="168">
        <v>93050</v>
      </c>
      <c r="Z11" s="168">
        <v>191600</v>
      </c>
      <c r="AA11" s="168">
        <v>18481.25</v>
      </c>
      <c r="AB11" s="169">
        <v>0.28000000000000003</v>
      </c>
      <c r="AC11" s="168">
        <v>93050</v>
      </c>
      <c r="AE11" s="168">
        <v>91600</v>
      </c>
      <c r="AF11" s="168">
        <v>188600</v>
      </c>
      <c r="AG11" s="168">
        <v>18193.75</v>
      </c>
      <c r="AH11" s="169">
        <v>0.28000000000000003</v>
      </c>
      <c r="AI11" s="168">
        <v>91600</v>
      </c>
      <c r="AK11" s="168">
        <v>90050</v>
      </c>
      <c r="AL11" s="168">
        <v>185450</v>
      </c>
      <c r="AM11" s="168">
        <v>17891.25</v>
      </c>
      <c r="AN11" s="169">
        <v>0.28000000000000003</v>
      </c>
      <c r="AO11" s="168">
        <v>90050</v>
      </c>
      <c r="AQ11" s="103">
        <v>87800</v>
      </c>
      <c r="AR11" s="103">
        <v>180800</v>
      </c>
      <c r="AS11" s="103">
        <v>17442.5</v>
      </c>
      <c r="AT11" s="106">
        <v>0.28000000000000003</v>
      </c>
      <c r="AU11" s="103">
        <v>87800</v>
      </c>
      <c r="AV11" s="83"/>
      <c r="AW11" s="103">
        <v>85700</v>
      </c>
      <c r="AX11" s="103">
        <v>176500</v>
      </c>
      <c r="AY11" s="103">
        <v>17025</v>
      </c>
      <c r="AZ11" s="106">
        <v>0.28000000000000003</v>
      </c>
      <c r="BA11" s="103">
        <v>85700</v>
      </c>
      <c r="BC11" s="103">
        <v>67700</v>
      </c>
      <c r="BD11" s="103">
        <v>84450</v>
      </c>
      <c r="BE11" s="103">
        <v>12193.75</v>
      </c>
      <c r="BF11" s="106">
        <v>0.27</v>
      </c>
      <c r="BG11" s="103">
        <v>67700</v>
      </c>
      <c r="BI11" s="103">
        <v>67700</v>
      </c>
      <c r="BJ11" s="103">
        <v>84450</v>
      </c>
      <c r="BK11" s="103">
        <v>12193.75</v>
      </c>
      <c r="BL11" s="106">
        <v>0.27</v>
      </c>
      <c r="BM11" s="103">
        <v>67700</v>
      </c>
      <c r="BO11" s="103">
        <v>66530</v>
      </c>
      <c r="BP11" s="103">
        <v>173600</v>
      </c>
      <c r="BQ11" s="103">
        <v>11774.5</v>
      </c>
      <c r="BR11" s="106">
        <v>0.28000000000000003</v>
      </c>
      <c r="BS11" s="103">
        <v>66530</v>
      </c>
      <c r="BT11" s="92"/>
      <c r="BU11" s="107">
        <v>84300</v>
      </c>
      <c r="BV11" s="107">
        <v>173600</v>
      </c>
      <c r="BW11" s="103">
        <v>16750</v>
      </c>
      <c r="BX11" s="106">
        <v>0.28000000000000003</v>
      </c>
      <c r="BY11" s="107">
        <v>84300</v>
      </c>
      <c r="BZ11"/>
      <c r="CA11" s="103">
        <v>79725</v>
      </c>
      <c r="CB11" s="103">
        <v>166500</v>
      </c>
      <c r="CC11" s="103">
        <v>15755.25</v>
      </c>
      <c r="CD11" s="106">
        <v>0.28000000000000003</v>
      </c>
      <c r="CE11" s="103">
        <v>79725</v>
      </c>
      <c r="CG11" s="103">
        <v>77075</v>
      </c>
      <c r="CH11" s="103">
        <v>162800</v>
      </c>
      <c r="CI11" s="103">
        <v>15145.75</v>
      </c>
      <c r="CJ11" s="106">
        <v>0.28000000000000003</v>
      </c>
      <c r="CK11" s="103">
        <v>77075</v>
      </c>
    </row>
    <row r="12" spans="1:89" x14ac:dyDescent="0.2">
      <c r="A12" s="168">
        <v>164525</v>
      </c>
      <c r="B12" s="168">
        <v>207900</v>
      </c>
      <c r="C12" s="168">
        <v>32748.5</v>
      </c>
      <c r="D12" s="169">
        <v>0.32</v>
      </c>
      <c r="E12" s="168">
        <v>164525</v>
      </c>
      <c r="G12" s="168">
        <v>161200</v>
      </c>
      <c r="H12" s="168">
        <v>203700</v>
      </c>
      <c r="I12" s="168">
        <v>32089.5</v>
      </c>
      <c r="J12" s="169">
        <v>0.32</v>
      </c>
      <c r="K12" s="168">
        <v>161200</v>
      </c>
      <c r="M12" s="168">
        <v>193950</v>
      </c>
      <c r="N12" s="168">
        <v>419000</v>
      </c>
      <c r="O12" s="168">
        <v>46643.75</v>
      </c>
      <c r="P12" s="169">
        <v>0.33</v>
      </c>
      <c r="Q12" s="168">
        <v>193950</v>
      </c>
      <c r="S12" s="168">
        <v>192400</v>
      </c>
      <c r="T12" s="168">
        <v>415600</v>
      </c>
      <c r="U12" s="168">
        <v>46278.75</v>
      </c>
      <c r="V12" s="169">
        <v>0.33</v>
      </c>
      <c r="W12" s="168">
        <v>192400</v>
      </c>
      <c r="Y12" s="168">
        <v>191600</v>
      </c>
      <c r="Z12" s="168">
        <v>413800</v>
      </c>
      <c r="AA12" s="168">
        <v>46075.25</v>
      </c>
      <c r="AB12" s="169">
        <v>0.33</v>
      </c>
      <c r="AC12" s="168">
        <v>191600</v>
      </c>
      <c r="AE12" s="168">
        <v>188600</v>
      </c>
      <c r="AF12" s="168">
        <v>407350</v>
      </c>
      <c r="AG12" s="168">
        <v>45353.75</v>
      </c>
      <c r="AH12" s="169">
        <v>0.33</v>
      </c>
      <c r="AI12" s="168">
        <v>188600</v>
      </c>
      <c r="AK12" s="168">
        <v>185450</v>
      </c>
      <c r="AL12" s="168">
        <v>400550</v>
      </c>
      <c r="AM12" s="168">
        <v>44603.25</v>
      </c>
      <c r="AN12" s="169">
        <v>0.33</v>
      </c>
      <c r="AO12" s="168">
        <v>185450</v>
      </c>
      <c r="AQ12" s="103">
        <v>180800</v>
      </c>
      <c r="AR12" s="103">
        <v>390500</v>
      </c>
      <c r="AS12" s="103">
        <v>43482.5</v>
      </c>
      <c r="AT12" s="106">
        <v>0.33</v>
      </c>
      <c r="AU12" s="103">
        <v>180800</v>
      </c>
      <c r="AV12" s="83"/>
      <c r="AW12" s="103">
        <v>176500</v>
      </c>
      <c r="AX12" s="103">
        <v>381250</v>
      </c>
      <c r="AY12" s="103">
        <v>42449</v>
      </c>
      <c r="AZ12" s="106">
        <v>0.33</v>
      </c>
      <c r="BA12" s="103">
        <v>176500</v>
      </c>
      <c r="BC12" s="103">
        <v>84450</v>
      </c>
      <c r="BD12" s="103">
        <v>87700</v>
      </c>
      <c r="BE12" s="103">
        <v>16716.25</v>
      </c>
      <c r="BF12" s="106">
        <v>0.3</v>
      </c>
      <c r="BG12" s="103">
        <v>84450</v>
      </c>
      <c r="BI12" s="103">
        <v>84450</v>
      </c>
      <c r="BJ12" s="103">
        <v>87700</v>
      </c>
      <c r="BK12" s="103">
        <v>16716.25</v>
      </c>
      <c r="BL12" s="106">
        <v>0.3</v>
      </c>
      <c r="BM12" s="103">
        <v>84450</v>
      </c>
      <c r="BO12" s="103">
        <v>173600</v>
      </c>
      <c r="BP12" s="103">
        <v>375000</v>
      </c>
      <c r="BQ12" s="103">
        <v>41754.1</v>
      </c>
      <c r="BR12" s="106">
        <v>0.33</v>
      </c>
      <c r="BS12" s="103">
        <v>173600</v>
      </c>
      <c r="BT12" s="92"/>
      <c r="BU12" s="107">
        <v>173600</v>
      </c>
      <c r="BV12" s="107">
        <v>375000</v>
      </c>
      <c r="BW12" s="103">
        <v>41754</v>
      </c>
      <c r="BX12" s="106">
        <v>0.33</v>
      </c>
      <c r="BY12" s="107">
        <v>173600</v>
      </c>
      <c r="BZ12"/>
      <c r="CA12" s="103">
        <v>166500</v>
      </c>
      <c r="CB12" s="103">
        <v>359650</v>
      </c>
      <c r="CC12" s="103">
        <v>40052.25</v>
      </c>
      <c r="CD12" s="106">
        <v>0.33</v>
      </c>
      <c r="CE12" s="103">
        <v>166500</v>
      </c>
      <c r="CG12" s="103">
        <v>162800</v>
      </c>
      <c r="CH12" s="103">
        <v>351650</v>
      </c>
      <c r="CI12" s="103">
        <v>39148.75</v>
      </c>
      <c r="CJ12" s="106">
        <v>0.33</v>
      </c>
      <c r="CK12" s="103">
        <v>162800</v>
      </c>
    </row>
    <row r="13" spans="1:89" ht="25.5" x14ac:dyDescent="0.2">
      <c r="A13" s="168">
        <v>207900</v>
      </c>
      <c r="B13" s="168">
        <v>514100</v>
      </c>
      <c r="C13" s="168">
        <v>46628.5</v>
      </c>
      <c r="D13" s="169">
        <v>0.35</v>
      </c>
      <c r="E13" s="168">
        <v>207900</v>
      </c>
      <c r="G13" s="168">
        <v>203700</v>
      </c>
      <c r="H13" s="168">
        <v>503700</v>
      </c>
      <c r="I13" s="168">
        <v>45689.5</v>
      </c>
      <c r="J13" s="169">
        <v>0.35</v>
      </c>
      <c r="K13" s="168">
        <v>203700</v>
      </c>
      <c r="M13" s="168">
        <v>419000</v>
      </c>
      <c r="N13" s="168">
        <v>420700</v>
      </c>
      <c r="O13" s="168">
        <v>120910.25</v>
      </c>
      <c r="P13" s="169">
        <v>0.35</v>
      </c>
      <c r="Q13" s="168">
        <v>419000</v>
      </c>
      <c r="S13" s="168">
        <v>415600</v>
      </c>
      <c r="T13" s="168">
        <v>417300</v>
      </c>
      <c r="U13" s="168">
        <v>119934.75</v>
      </c>
      <c r="V13" s="169">
        <v>0.35</v>
      </c>
      <c r="W13" s="168">
        <v>415600</v>
      </c>
      <c r="Y13" s="168">
        <v>413800</v>
      </c>
      <c r="Z13" s="168">
        <v>415500</v>
      </c>
      <c r="AA13" s="168">
        <v>119401.25</v>
      </c>
      <c r="AB13" s="169">
        <v>0.35</v>
      </c>
      <c r="AC13" s="168">
        <v>413800</v>
      </c>
      <c r="AE13" s="168">
        <v>407350</v>
      </c>
      <c r="AF13" s="168">
        <v>409000</v>
      </c>
      <c r="AG13" s="168">
        <v>117541.25</v>
      </c>
      <c r="AH13" s="169">
        <v>0.35</v>
      </c>
      <c r="AI13" s="168">
        <v>407350</v>
      </c>
      <c r="AK13" s="168">
        <v>400550</v>
      </c>
      <c r="AL13" s="168">
        <v>402200</v>
      </c>
      <c r="AM13" s="168">
        <v>115586.25</v>
      </c>
      <c r="AN13" s="169">
        <v>0.35</v>
      </c>
      <c r="AO13" s="168">
        <v>400550</v>
      </c>
      <c r="AQ13" s="103">
        <v>390500</v>
      </c>
      <c r="AR13" s="103" t="s">
        <v>1057</v>
      </c>
      <c r="AS13" s="103">
        <v>112683.5</v>
      </c>
      <c r="AT13" s="106">
        <v>0.35</v>
      </c>
      <c r="AU13" s="103">
        <v>390500</v>
      </c>
      <c r="AV13" s="83"/>
      <c r="AW13" s="103">
        <v>381250</v>
      </c>
      <c r="AX13" s="103" t="s">
        <v>13</v>
      </c>
      <c r="AY13" s="103">
        <v>110016.5</v>
      </c>
      <c r="AZ13" s="106">
        <v>0.35</v>
      </c>
      <c r="BA13" s="103">
        <v>381250</v>
      </c>
      <c r="BC13" s="103">
        <v>87700</v>
      </c>
      <c r="BD13" s="103">
        <v>173900</v>
      </c>
      <c r="BE13" s="103">
        <v>17691.25</v>
      </c>
      <c r="BF13" s="106">
        <v>0.28000000000000003</v>
      </c>
      <c r="BG13" s="103">
        <v>87700</v>
      </c>
      <c r="BI13" s="103">
        <v>87700</v>
      </c>
      <c r="BJ13" s="103">
        <v>173900</v>
      </c>
      <c r="BK13" s="103">
        <v>17691.25</v>
      </c>
      <c r="BL13" s="106">
        <v>0.28000000000000003</v>
      </c>
      <c r="BM13" s="103">
        <v>87700</v>
      </c>
      <c r="BO13" s="103">
        <v>375000</v>
      </c>
      <c r="BP13" s="103" t="s">
        <v>13</v>
      </c>
      <c r="BQ13" s="103">
        <v>108216.1</v>
      </c>
      <c r="BR13" s="106">
        <v>0.35</v>
      </c>
      <c r="BS13" s="103">
        <v>375000</v>
      </c>
      <c r="BT13" s="92"/>
      <c r="BU13" s="107">
        <v>375000</v>
      </c>
      <c r="BV13" s="105" t="s">
        <v>13</v>
      </c>
      <c r="BW13" s="103">
        <v>108216</v>
      </c>
      <c r="BX13" s="106">
        <v>0.35</v>
      </c>
      <c r="BY13" s="107">
        <v>375000</v>
      </c>
      <c r="BZ13"/>
      <c r="CA13" s="103">
        <v>359650</v>
      </c>
      <c r="CB13" s="103" t="s">
        <v>13</v>
      </c>
      <c r="CC13" s="103">
        <v>103791.75</v>
      </c>
      <c r="CD13" s="106">
        <v>0.35</v>
      </c>
      <c r="CE13" s="103">
        <v>359650</v>
      </c>
      <c r="CG13" s="103">
        <v>351650</v>
      </c>
      <c r="CH13" s="103" t="s">
        <v>13</v>
      </c>
      <c r="CI13" s="103">
        <v>101469.25</v>
      </c>
      <c r="CJ13" s="106">
        <v>0.35</v>
      </c>
      <c r="CK13" s="103">
        <v>351650</v>
      </c>
    </row>
    <row r="14" spans="1:89" x14ac:dyDescent="0.2">
      <c r="A14" s="168">
        <v>514100</v>
      </c>
      <c r="B14" s="168" t="s">
        <v>1057</v>
      </c>
      <c r="C14" s="168">
        <v>153798.5</v>
      </c>
      <c r="D14" s="169">
        <v>0.37</v>
      </c>
      <c r="E14" s="168">
        <v>514100</v>
      </c>
      <c r="G14" s="168">
        <v>503700</v>
      </c>
      <c r="H14" s="168" t="s">
        <v>1057</v>
      </c>
      <c r="I14" s="168">
        <v>150689.5</v>
      </c>
      <c r="J14" s="169">
        <v>0.37</v>
      </c>
      <c r="K14" s="168">
        <v>503700</v>
      </c>
      <c r="M14" s="168">
        <v>420700</v>
      </c>
      <c r="N14" s="168" t="s">
        <v>1057</v>
      </c>
      <c r="O14" s="168">
        <v>121505.25</v>
      </c>
      <c r="P14" s="169">
        <v>0.39600000000000002</v>
      </c>
      <c r="Q14" s="168">
        <v>420700</v>
      </c>
      <c r="S14" s="168">
        <v>417300</v>
      </c>
      <c r="T14" s="168" t="s">
        <v>1057</v>
      </c>
      <c r="U14" s="168">
        <v>120529.75</v>
      </c>
      <c r="V14" s="169">
        <v>0.39600000000000002</v>
      </c>
      <c r="W14" s="168">
        <v>417300</v>
      </c>
      <c r="Y14" s="168">
        <v>415500</v>
      </c>
      <c r="Z14" s="168" t="s">
        <v>1057</v>
      </c>
      <c r="AA14" s="168">
        <v>119996.25</v>
      </c>
      <c r="AB14" s="169">
        <v>0.39600000000000002</v>
      </c>
      <c r="AC14" s="168">
        <v>415500</v>
      </c>
      <c r="AE14" s="168">
        <v>409000</v>
      </c>
      <c r="AF14" s="168" t="s">
        <v>1057</v>
      </c>
      <c r="AG14" s="168">
        <v>118118.75</v>
      </c>
      <c r="AH14" s="169">
        <v>0.39600000000000002</v>
      </c>
      <c r="AI14" s="168">
        <v>409000</v>
      </c>
      <c r="AK14" s="168">
        <v>402200</v>
      </c>
      <c r="AL14" s="168" t="s">
        <v>1057</v>
      </c>
      <c r="AM14" s="168">
        <v>116163.75</v>
      </c>
      <c r="AN14" s="169">
        <v>0.39600000000000002</v>
      </c>
      <c r="AO14" s="168">
        <v>402200</v>
      </c>
      <c r="AQ14" s="103">
        <v>0</v>
      </c>
      <c r="AR14" s="103">
        <v>0</v>
      </c>
      <c r="AS14" s="103">
        <v>0</v>
      </c>
      <c r="AT14" s="106">
        <v>0</v>
      </c>
      <c r="AU14" s="103">
        <v>0</v>
      </c>
      <c r="AV14" s="83"/>
      <c r="AW14" s="103">
        <v>0</v>
      </c>
      <c r="AX14" s="103">
        <v>0</v>
      </c>
      <c r="AY14" s="103">
        <v>0</v>
      </c>
      <c r="AZ14" s="106">
        <v>0</v>
      </c>
      <c r="BA14" s="103">
        <v>0</v>
      </c>
      <c r="BC14" s="103">
        <v>173900</v>
      </c>
      <c r="BD14" s="103">
        <v>375700</v>
      </c>
      <c r="BE14" s="103">
        <v>41827.25</v>
      </c>
      <c r="BF14" s="106">
        <v>0.33</v>
      </c>
      <c r="BG14" s="103">
        <v>173900</v>
      </c>
      <c r="BI14" s="103">
        <v>173900</v>
      </c>
      <c r="BJ14" s="103">
        <v>375700</v>
      </c>
      <c r="BK14" s="103">
        <v>41827.25</v>
      </c>
      <c r="BL14" s="106">
        <v>0.33</v>
      </c>
      <c r="BM14" s="103">
        <v>173900</v>
      </c>
      <c r="BS14" s="92"/>
      <c r="BT14" s="92"/>
      <c r="BW14"/>
      <c r="BX14"/>
      <c r="BY14"/>
      <c r="BZ14"/>
      <c r="CA14" s="92"/>
      <c r="CB14" s="92"/>
      <c r="CC14" s="92"/>
      <c r="CD14" s="92"/>
      <c r="CE14" s="92"/>
      <c r="CG14" s="92"/>
      <c r="CH14" s="92"/>
      <c r="CI14" s="92"/>
      <c r="CJ14" s="92"/>
      <c r="CK14" s="92"/>
    </row>
    <row r="15" spans="1:89"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V15" s="83"/>
      <c r="AW15" s="103">
        <v>0</v>
      </c>
      <c r="AX15" s="103">
        <v>0</v>
      </c>
      <c r="AY15" s="103">
        <v>0</v>
      </c>
      <c r="AZ15" s="106">
        <v>0</v>
      </c>
      <c r="BA15" s="103">
        <v>0</v>
      </c>
      <c r="BC15" s="103">
        <v>375700</v>
      </c>
      <c r="BD15" s="103" t="s">
        <v>13</v>
      </c>
      <c r="BE15" s="103">
        <v>108421.25</v>
      </c>
      <c r="BF15" s="106">
        <v>0.35</v>
      </c>
      <c r="BG15" s="103">
        <v>375700</v>
      </c>
      <c r="BI15" s="103">
        <v>375700</v>
      </c>
      <c r="BJ15" s="103" t="s">
        <v>13</v>
      </c>
      <c r="BK15" s="103">
        <v>108421.25</v>
      </c>
      <c r="BL15" s="106">
        <v>0.35</v>
      </c>
      <c r="BM15" s="103">
        <v>375700</v>
      </c>
      <c r="BO15" s="736" t="s">
        <v>1055</v>
      </c>
      <c r="BP15" s="736"/>
      <c r="BQ15" s="736"/>
      <c r="BR15" s="736"/>
      <c r="BS15" s="736"/>
      <c r="BT15" s="92"/>
      <c r="BU15" s="108" t="s">
        <v>1055</v>
      </c>
      <c r="BW15"/>
      <c r="BX15"/>
      <c r="BY15"/>
      <c r="BZ15"/>
      <c r="CA15" s="98" t="s">
        <v>1055</v>
      </c>
      <c r="CB15" s="92"/>
      <c r="CC15" s="92"/>
      <c r="CD15" s="92"/>
      <c r="CE15" s="92"/>
      <c r="CG15" s="98" t="s">
        <v>1055</v>
      </c>
      <c r="CH15" s="92"/>
      <c r="CI15" s="92"/>
      <c r="CJ15" s="92"/>
      <c r="CK15" s="92"/>
    </row>
    <row r="16" spans="1:89"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K16" s="92"/>
      <c r="AL16" s="92"/>
      <c r="AM16" s="92"/>
      <c r="AN16" s="92"/>
      <c r="AO16" s="92"/>
      <c r="AV16" s="83"/>
      <c r="BS16" s="92"/>
      <c r="BT16" s="92"/>
      <c r="BW16"/>
      <c r="BX16"/>
      <c r="BY16"/>
      <c r="BZ16"/>
      <c r="CA16" s="92"/>
      <c r="CB16" s="92"/>
      <c r="CC16" s="92"/>
      <c r="CD16" s="92"/>
      <c r="CE16" s="92"/>
      <c r="CG16" s="92"/>
      <c r="CH16" s="92"/>
      <c r="CI16" s="92"/>
      <c r="CJ16" s="92"/>
      <c r="CK16" s="92"/>
    </row>
    <row r="17" spans="1:89"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V17" s="83"/>
      <c r="AW17" s="736" t="s">
        <v>1055</v>
      </c>
      <c r="AX17" s="736"/>
      <c r="AY17" s="736"/>
      <c r="AZ17" s="736"/>
      <c r="BA17" s="736"/>
      <c r="BC17" s="736" t="s">
        <v>1055</v>
      </c>
      <c r="BD17" s="736"/>
      <c r="BE17" s="736"/>
      <c r="BF17" s="736"/>
      <c r="BG17" s="736"/>
      <c r="BI17" s="736" t="s">
        <v>1055</v>
      </c>
      <c r="BJ17" s="736"/>
      <c r="BK17" s="736"/>
      <c r="BL17" s="736"/>
      <c r="BM17" s="736"/>
      <c r="BO17" s="739" t="s">
        <v>1046</v>
      </c>
      <c r="BP17" s="740"/>
      <c r="BQ17" s="109"/>
      <c r="BR17" s="110"/>
      <c r="BS17" s="92"/>
      <c r="BT17" s="92"/>
      <c r="BU17" s="743" t="s">
        <v>1046</v>
      </c>
      <c r="BV17" s="744"/>
      <c r="BW17" s="747"/>
      <c r="BX17" s="748"/>
      <c r="BY17"/>
      <c r="BZ17"/>
      <c r="CA17" s="739" t="s">
        <v>1046</v>
      </c>
      <c r="CB17" s="740"/>
      <c r="CC17" s="741"/>
      <c r="CD17" s="742"/>
      <c r="CE17" s="92"/>
      <c r="CG17" s="739" t="s">
        <v>1046</v>
      </c>
      <c r="CH17" s="740"/>
      <c r="CI17" s="741"/>
      <c r="CJ17" s="742"/>
      <c r="CK17" s="92"/>
    </row>
    <row r="18" spans="1:89"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K18" s="92"/>
      <c r="AL18" s="92"/>
      <c r="AM18" s="92"/>
      <c r="AN18" s="92"/>
      <c r="AO18" s="92"/>
      <c r="AV18" s="83"/>
      <c r="BO18" s="101" t="s">
        <v>1047</v>
      </c>
      <c r="BP18" s="101" t="s">
        <v>1048</v>
      </c>
      <c r="BQ18" s="101" t="s">
        <v>1049</v>
      </c>
      <c r="BR18" s="101" t="s">
        <v>1050</v>
      </c>
      <c r="BS18" s="101" t="s">
        <v>1051</v>
      </c>
      <c r="BT18" s="92"/>
      <c r="BU18" s="102" t="s">
        <v>1047</v>
      </c>
      <c r="BV18" s="102" t="s">
        <v>1048</v>
      </c>
      <c r="BW18" s="102" t="s">
        <v>1052</v>
      </c>
      <c r="BX18" s="101" t="s">
        <v>1050</v>
      </c>
      <c r="BY18" s="101" t="s">
        <v>1051</v>
      </c>
      <c r="BZ18"/>
      <c r="CA18" s="101" t="s">
        <v>1047</v>
      </c>
      <c r="CB18" s="101" t="s">
        <v>1048</v>
      </c>
      <c r="CC18" s="101" t="s">
        <v>1049</v>
      </c>
      <c r="CD18" s="101" t="s">
        <v>1050</v>
      </c>
      <c r="CE18" s="101" t="s">
        <v>1051</v>
      </c>
      <c r="CG18" s="101" t="s">
        <v>1047</v>
      </c>
      <c r="CH18" s="101" t="s">
        <v>1048</v>
      </c>
      <c r="CI18" s="101" t="s">
        <v>1049</v>
      </c>
      <c r="CJ18" s="101" t="s">
        <v>1050</v>
      </c>
      <c r="CK18" s="101" t="s">
        <v>1051</v>
      </c>
    </row>
    <row r="19" spans="1:89"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V19" s="83"/>
      <c r="AW19" s="739" t="s">
        <v>1046</v>
      </c>
      <c r="AX19" s="740"/>
      <c r="AY19" s="109"/>
      <c r="AZ19" s="110"/>
      <c r="BC19" s="739" t="s">
        <v>1046</v>
      </c>
      <c r="BD19" s="740"/>
      <c r="BE19" s="109"/>
      <c r="BF19" s="110"/>
      <c r="BI19" s="739" t="s">
        <v>1046</v>
      </c>
      <c r="BJ19" s="740"/>
      <c r="BK19" s="109"/>
      <c r="BL19" s="110"/>
      <c r="BO19" s="103">
        <v>0</v>
      </c>
      <c r="BP19" s="103">
        <v>15750</v>
      </c>
      <c r="BQ19" s="103">
        <v>0</v>
      </c>
      <c r="BR19" s="103">
        <v>0</v>
      </c>
      <c r="BS19" s="103" t="s">
        <v>1056</v>
      </c>
      <c r="BT19" s="92"/>
      <c r="BU19" s="104">
        <v>0</v>
      </c>
      <c r="BV19" s="104">
        <v>8000</v>
      </c>
      <c r="BW19" s="103">
        <v>0</v>
      </c>
      <c r="BX19" s="103">
        <v>0</v>
      </c>
      <c r="BY19" s="103" t="s">
        <v>1056</v>
      </c>
      <c r="BZ19"/>
      <c r="CA19" s="103">
        <v>0</v>
      </c>
      <c r="CB19" s="103">
        <v>8000</v>
      </c>
      <c r="CC19" s="103">
        <v>0</v>
      </c>
      <c r="CD19" s="103">
        <v>0</v>
      </c>
      <c r="CE19" s="103" t="s">
        <v>1056</v>
      </c>
      <c r="CG19" s="103">
        <v>0</v>
      </c>
      <c r="CH19" s="103">
        <v>8000</v>
      </c>
      <c r="CI19" s="103">
        <v>0</v>
      </c>
      <c r="CJ19" s="103">
        <v>0</v>
      </c>
      <c r="CK19" s="103" t="s">
        <v>1056</v>
      </c>
    </row>
    <row r="20" spans="1:89"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V20" s="83"/>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3">
        <v>15750</v>
      </c>
      <c r="BP20" s="103">
        <v>24450</v>
      </c>
      <c r="BQ20" s="103">
        <v>0</v>
      </c>
      <c r="BR20" s="106">
        <v>0.1</v>
      </c>
      <c r="BS20" s="103">
        <v>15750</v>
      </c>
      <c r="BT20" s="92"/>
      <c r="BU20" s="107">
        <v>8000</v>
      </c>
      <c r="BV20" s="107">
        <v>23950</v>
      </c>
      <c r="BW20" s="103">
        <v>0</v>
      </c>
      <c r="BX20" s="106">
        <v>0.1</v>
      </c>
      <c r="BY20" s="107">
        <v>8000</v>
      </c>
      <c r="BZ20"/>
      <c r="CA20" s="103">
        <v>8000</v>
      </c>
      <c r="CB20" s="103">
        <v>23550</v>
      </c>
      <c r="CC20" s="103">
        <v>0</v>
      </c>
      <c r="CD20" s="106">
        <v>0.1</v>
      </c>
      <c r="CE20" s="103">
        <v>8000</v>
      </c>
      <c r="CG20" s="103">
        <v>8000</v>
      </c>
      <c r="CH20" s="103">
        <v>23350</v>
      </c>
      <c r="CI20" s="103">
        <v>0</v>
      </c>
      <c r="CJ20" s="106">
        <v>0.1</v>
      </c>
      <c r="CK20" s="103">
        <v>8000</v>
      </c>
    </row>
    <row r="21" spans="1:89" x14ac:dyDescent="0.2">
      <c r="A21" s="168">
        <v>0</v>
      </c>
      <c r="B21" s="168">
        <v>11800</v>
      </c>
      <c r="C21" s="168">
        <v>0</v>
      </c>
      <c r="D21" s="168">
        <v>0</v>
      </c>
      <c r="E21" s="168">
        <v>0</v>
      </c>
      <c r="G21" s="168">
        <v>0</v>
      </c>
      <c r="H21" s="168">
        <v>11550</v>
      </c>
      <c r="I21" s="168">
        <v>0</v>
      </c>
      <c r="J21" s="168">
        <v>0</v>
      </c>
      <c r="K21" s="168">
        <v>0</v>
      </c>
      <c r="M21" s="168">
        <v>0</v>
      </c>
      <c r="N21" s="168">
        <v>8650</v>
      </c>
      <c r="O21" s="168">
        <v>0</v>
      </c>
      <c r="P21" s="168">
        <v>0</v>
      </c>
      <c r="Q21" s="168">
        <v>0</v>
      </c>
      <c r="S21" s="168">
        <v>0</v>
      </c>
      <c r="T21" s="168">
        <v>8550</v>
      </c>
      <c r="U21" s="168">
        <v>0</v>
      </c>
      <c r="V21" s="168">
        <v>0</v>
      </c>
      <c r="W21" s="168">
        <v>0</v>
      </c>
      <c r="Y21" s="168">
        <v>0</v>
      </c>
      <c r="Z21" s="168">
        <v>8600</v>
      </c>
      <c r="AA21" s="168">
        <v>0</v>
      </c>
      <c r="AB21" s="168">
        <v>0</v>
      </c>
      <c r="AC21" s="168">
        <v>0</v>
      </c>
      <c r="AE21" s="168">
        <v>0</v>
      </c>
      <c r="AF21" s="168">
        <v>8450</v>
      </c>
      <c r="AG21" s="168">
        <v>0</v>
      </c>
      <c r="AH21" s="168">
        <v>0</v>
      </c>
      <c r="AI21" s="168">
        <v>0</v>
      </c>
      <c r="AK21" s="168">
        <v>0</v>
      </c>
      <c r="AL21" s="168">
        <v>8300</v>
      </c>
      <c r="AM21" s="168">
        <v>0</v>
      </c>
      <c r="AN21" s="168">
        <v>0</v>
      </c>
      <c r="AO21" s="168">
        <v>0</v>
      </c>
      <c r="AQ21" s="103">
        <v>0</v>
      </c>
      <c r="AR21" s="103">
        <v>8100</v>
      </c>
      <c r="AS21" s="103">
        <v>0</v>
      </c>
      <c r="AT21" s="103">
        <v>0</v>
      </c>
      <c r="AU21" s="103">
        <v>0</v>
      </c>
      <c r="AV21" s="83"/>
      <c r="AW21" s="103">
        <v>0</v>
      </c>
      <c r="AX21" s="103">
        <v>7900</v>
      </c>
      <c r="AY21" s="103">
        <v>0</v>
      </c>
      <c r="AZ21" s="103">
        <v>0</v>
      </c>
      <c r="BA21" s="103" t="s">
        <v>1056</v>
      </c>
      <c r="BC21" s="103">
        <v>0</v>
      </c>
      <c r="BD21" s="103">
        <v>13750</v>
      </c>
      <c r="BE21" s="103">
        <v>0</v>
      </c>
      <c r="BF21" s="103">
        <v>0</v>
      </c>
      <c r="BG21" s="103" t="s">
        <v>1056</v>
      </c>
      <c r="BI21" s="103">
        <v>0</v>
      </c>
      <c r="BJ21" s="103">
        <v>13750</v>
      </c>
      <c r="BK21" s="103">
        <v>0</v>
      </c>
      <c r="BL21" s="103">
        <v>0</v>
      </c>
      <c r="BM21" s="103" t="s">
        <v>1056</v>
      </c>
      <c r="BO21" s="103">
        <v>24450</v>
      </c>
      <c r="BP21" s="103">
        <v>75650</v>
      </c>
      <c r="BQ21" s="103">
        <v>870</v>
      </c>
      <c r="BR21" s="106">
        <v>0.15</v>
      </c>
      <c r="BS21" s="103">
        <v>24450</v>
      </c>
      <c r="BT21" s="92"/>
      <c r="BU21" s="107">
        <v>23950</v>
      </c>
      <c r="BV21" s="107">
        <v>75650</v>
      </c>
      <c r="BW21" s="107">
        <v>1595</v>
      </c>
      <c r="BX21" s="106">
        <v>0.15</v>
      </c>
      <c r="BY21" s="107">
        <v>23950</v>
      </c>
      <c r="BZ21"/>
      <c r="CA21" s="103">
        <v>23550</v>
      </c>
      <c r="CB21" s="103">
        <v>72150</v>
      </c>
      <c r="CC21" s="103">
        <v>1555</v>
      </c>
      <c r="CD21" s="106">
        <v>0.15</v>
      </c>
      <c r="CE21" s="103">
        <v>23550</v>
      </c>
      <c r="CG21" s="103">
        <v>23350</v>
      </c>
      <c r="CH21" s="103">
        <v>70700</v>
      </c>
      <c r="CI21" s="103">
        <v>1535</v>
      </c>
      <c r="CJ21" s="106">
        <v>0.15</v>
      </c>
      <c r="CK21" s="103">
        <v>23350</v>
      </c>
    </row>
    <row r="22" spans="1:89" x14ac:dyDescent="0.2">
      <c r="A22" s="168">
        <v>11800</v>
      </c>
      <c r="B22" s="168">
        <v>31200</v>
      </c>
      <c r="C22" s="168">
        <v>0</v>
      </c>
      <c r="D22" s="169">
        <v>0.1</v>
      </c>
      <c r="E22" s="168">
        <v>11800</v>
      </c>
      <c r="G22" s="168">
        <v>11550</v>
      </c>
      <c r="H22" s="168">
        <v>30600</v>
      </c>
      <c r="I22" s="168">
        <v>0</v>
      </c>
      <c r="J22" s="169">
        <v>0.1</v>
      </c>
      <c r="K22" s="168">
        <v>11550</v>
      </c>
      <c r="M22" s="168">
        <v>8650</v>
      </c>
      <c r="N22" s="168">
        <v>27300</v>
      </c>
      <c r="O22" s="168">
        <v>0</v>
      </c>
      <c r="P22" s="169">
        <v>0.1</v>
      </c>
      <c r="Q22" s="168">
        <v>8650</v>
      </c>
      <c r="S22" s="168">
        <v>8550</v>
      </c>
      <c r="T22" s="168">
        <v>27100</v>
      </c>
      <c r="U22" s="168">
        <v>0</v>
      </c>
      <c r="V22" s="169">
        <v>0.1</v>
      </c>
      <c r="W22" s="168">
        <v>8550</v>
      </c>
      <c r="Y22" s="168">
        <v>8600</v>
      </c>
      <c r="Z22" s="168">
        <v>27050</v>
      </c>
      <c r="AA22" s="168">
        <v>0</v>
      </c>
      <c r="AB22" s="169">
        <v>0.1</v>
      </c>
      <c r="AC22" s="168">
        <v>8600</v>
      </c>
      <c r="AE22" s="168">
        <v>8450</v>
      </c>
      <c r="AF22" s="168">
        <v>26600</v>
      </c>
      <c r="AG22" s="168">
        <v>0</v>
      </c>
      <c r="AH22" s="169">
        <v>0.1</v>
      </c>
      <c r="AI22" s="168">
        <v>8450</v>
      </c>
      <c r="AK22" s="168">
        <v>8300</v>
      </c>
      <c r="AL22" s="168">
        <v>26150</v>
      </c>
      <c r="AM22" s="168">
        <v>0</v>
      </c>
      <c r="AN22" s="169">
        <v>0.1</v>
      </c>
      <c r="AO22" s="168">
        <v>8300</v>
      </c>
      <c r="AQ22" s="103">
        <v>8100</v>
      </c>
      <c r="AR22" s="103">
        <v>25500</v>
      </c>
      <c r="AS22" s="103">
        <v>0</v>
      </c>
      <c r="AT22" s="106">
        <v>0.1</v>
      </c>
      <c r="AU22" s="103">
        <v>8100</v>
      </c>
      <c r="AV22" s="83"/>
      <c r="AW22" s="103">
        <v>7900</v>
      </c>
      <c r="AX22" s="103">
        <v>24900</v>
      </c>
      <c r="AY22" s="103">
        <v>0</v>
      </c>
      <c r="AZ22" s="106">
        <v>0.1</v>
      </c>
      <c r="BA22" s="103">
        <v>7900</v>
      </c>
      <c r="BC22" s="103">
        <v>13750</v>
      </c>
      <c r="BD22" s="103">
        <v>24500</v>
      </c>
      <c r="BE22" s="103">
        <v>0</v>
      </c>
      <c r="BF22" s="106">
        <v>0.1</v>
      </c>
      <c r="BG22" s="103">
        <v>13750</v>
      </c>
      <c r="BI22" s="103">
        <v>13750</v>
      </c>
      <c r="BJ22" s="103">
        <v>24500</v>
      </c>
      <c r="BK22" s="103">
        <v>0</v>
      </c>
      <c r="BL22" s="106">
        <v>0.1</v>
      </c>
      <c r="BM22" s="103">
        <v>13750</v>
      </c>
      <c r="BO22" s="103">
        <v>75650</v>
      </c>
      <c r="BP22" s="103">
        <v>118130</v>
      </c>
      <c r="BQ22" s="103">
        <v>8550</v>
      </c>
      <c r="BR22" s="106">
        <v>0.25</v>
      </c>
      <c r="BS22" s="103">
        <v>75650</v>
      </c>
      <c r="BT22" s="92"/>
      <c r="BU22" s="107">
        <v>75650</v>
      </c>
      <c r="BV22" s="107">
        <v>144800</v>
      </c>
      <c r="BW22" s="107">
        <v>9350</v>
      </c>
      <c r="BX22" s="106">
        <v>0.25</v>
      </c>
      <c r="BY22" s="107">
        <v>75650</v>
      </c>
      <c r="BZ22"/>
      <c r="CA22" s="103">
        <v>72150</v>
      </c>
      <c r="CB22" s="103">
        <v>137850</v>
      </c>
      <c r="CC22" s="103">
        <v>8845</v>
      </c>
      <c r="CD22" s="106">
        <v>0.25</v>
      </c>
      <c r="CE22" s="103">
        <v>72150</v>
      </c>
      <c r="CG22" s="103">
        <v>70700</v>
      </c>
      <c r="CH22" s="103">
        <v>133800</v>
      </c>
      <c r="CI22" s="103">
        <v>8637.5</v>
      </c>
      <c r="CJ22" s="106">
        <v>0.25</v>
      </c>
      <c r="CK22" s="103">
        <v>70700</v>
      </c>
    </row>
    <row r="23" spans="1:89" x14ac:dyDescent="0.2">
      <c r="A23" s="168">
        <v>31200</v>
      </c>
      <c r="B23" s="168">
        <v>90750</v>
      </c>
      <c r="C23" s="168">
        <v>1940</v>
      </c>
      <c r="D23" s="169">
        <v>0.12</v>
      </c>
      <c r="E23" s="168">
        <v>31200</v>
      </c>
      <c r="G23" s="168">
        <v>30600</v>
      </c>
      <c r="H23" s="168">
        <v>88950</v>
      </c>
      <c r="I23" s="168">
        <v>1905</v>
      </c>
      <c r="J23" s="169">
        <v>0.12</v>
      </c>
      <c r="K23" s="168">
        <v>30600</v>
      </c>
      <c r="M23" s="168">
        <v>27300</v>
      </c>
      <c r="N23" s="168">
        <v>84550</v>
      </c>
      <c r="O23" s="168">
        <v>1865</v>
      </c>
      <c r="P23" s="169">
        <v>0.15</v>
      </c>
      <c r="Q23" s="168">
        <v>27300</v>
      </c>
      <c r="S23" s="168">
        <v>27100</v>
      </c>
      <c r="T23" s="168">
        <v>83850</v>
      </c>
      <c r="U23" s="168">
        <v>1855</v>
      </c>
      <c r="V23" s="169">
        <v>0.15</v>
      </c>
      <c r="W23" s="168">
        <v>27100</v>
      </c>
      <c r="Y23" s="168">
        <v>27050</v>
      </c>
      <c r="Z23" s="168">
        <v>83500</v>
      </c>
      <c r="AA23" s="168">
        <v>1845</v>
      </c>
      <c r="AB23" s="169">
        <v>0.15</v>
      </c>
      <c r="AC23" s="168">
        <v>27050</v>
      </c>
      <c r="AE23" s="168">
        <v>26600</v>
      </c>
      <c r="AF23" s="168">
        <v>82250</v>
      </c>
      <c r="AG23" s="168">
        <v>1815</v>
      </c>
      <c r="AH23" s="169">
        <v>0.15</v>
      </c>
      <c r="AI23" s="168">
        <v>26600</v>
      </c>
      <c r="AK23" s="168">
        <v>26150</v>
      </c>
      <c r="AL23" s="168">
        <v>80800</v>
      </c>
      <c r="AM23" s="168">
        <v>1785</v>
      </c>
      <c r="AN23" s="169">
        <v>0.15</v>
      </c>
      <c r="AO23" s="168">
        <v>26150</v>
      </c>
      <c r="AQ23" s="103">
        <v>25500</v>
      </c>
      <c r="AR23" s="103">
        <v>78800</v>
      </c>
      <c r="AS23" s="103">
        <v>1740</v>
      </c>
      <c r="AT23" s="106">
        <v>0.15</v>
      </c>
      <c r="AU23" s="103">
        <v>25500</v>
      </c>
      <c r="AV23" s="83"/>
      <c r="AW23" s="103">
        <v>24900</v>
      </c>
      <c r="AX23" s="103">
        <v>76900</v>
      </c>
      <c r="AY23" s="103">
        <v>1700</v>
      </c>
      <c r="AZ23" s="106">
        <v>0.15</v>
      </c>
      <c r="BA23" s="103">
        <v>24900</v>
      </c>
      <c r="BC23" s="103">
        <v>24500</v>
      </c>
      <c r="BD23" s="103">
        <v>75750</v>
      </c>
      <c r="BE23" s="103">
        <v>1075</v>
      </c>
      <c r="BF23" s="106">
        <v>0.15</v>
      </c>
      <c r="BG23" s="103">
        <v>24500</v>
      </c>
      <c r="BI23" s="103">
        <v>24500</v>
      </c>
      <c r="BJ23" s="103">
        <v>75750</v>
      </c>
      <c r="BK23" s="103">
        <v>1075</v>
      </c>
      <c r="BL23" s="106">
        <v>0.15</v>
      </c>
      <c r="BM23" s="103">
        <v>24500</v>
      </c>
      <c r="BO23" s="103">
        <v>118130</v>
      </c>
      <c r="BP23" s="103">
        <v>216600</v>
      </c>
      <c r="BQ23" s="103">
        <v>19170</v>
      </c>
      <c r="BR23" s="106">
        <v>0.28000000000000003</v>
      </c>
      <c r="BS23" s="103">
        <v>118130</v>
      </c>
      <c r="BT23" s="92"/>
      <c r="BU23" s="107">
        <v>144800</v>
      </c>
      <c r="BV23" s="107">
        <v>216600</v>
      </c>
      <c r="BW23" s="107">
        <v>26637.5</v>
      </c>
      <c r="BX23" s="106">
        <v>0.28000000000000003</v>
      </c>
      <c r="BY23" s="107">
        <v>144800</v>
      </c>
      <c r="BZ23"/>
      <c r="CA23" s="103">
        <v>137850</v>
      </c>
      <c r="CB23" s="103">
        <v>207700</v>
      </c>
      <c r="CC23" s="103">
        <v>25270</v>
      </c>
      <c r="CD23" s="106">
        <v>0.28000000000000003</v>
      </c>
      <c r="CE23" s="103">
        <v>137850</v>
      </c>
      <c r="CG23" s="103">
        <v>133800</v>
      </c>
      <c r="CH23" s="103">
        <v>203150</v>
      </c>
      <c r="CI23" s="103">
        <v>24412.5</v>
      </c>
      <c r="CJ23" s="106">
        <v>0.28000000000000003</v>
      </c>
      <c r="CK23" s="103">
        <v>133800</v>
      </c>
    </row>
    <row r="24" spans="1:89" x14ac:dyDescent="0.2">
      <c r="A24" s="168">
        <v>90750</v>
      </c>
      <c r="B24" s="168">
        <v>180200</v>
      </c>
      <c r="C24" s="168">
        <v>9086</v>
      </c>
      <c r="D24" s="169">
        <v>0.22</v>
      </c>
      <c r="E24" s="168">
        <v>90750</v>
      </c>
      <c r="G24" s="168">
        <v>88950</v>
      </c>
      <c r="H24" s="168">
        <v>176550</v>
      </c>
      <c r="I24" s="168">
        <v>8907</v>
      </c>
      <c r="J24" s="169">
        <v>0.22</v>
      </c>
      <c r="K24" s="168">
        <v>88950</v>
      </c>
      <c r="M24" s="168">
        <v>84550</v>
      </c>
      <c r="N24" s="168">
        <v>161750</v>
      </c>
      <c r="O24" s="168">
        <v>10452.5</v>
      </c>
      <c r="P24" s="169">
        <v>0.25</v>
      </c>
      <c r="Q24" s="168">
        <v>84550</v>
      </c>
      <c r="S24" s="168">
        <v>83850</v>
      </c>
      <c r="T24" s="168">
        <v>160450</v>
      </c>
      <c r="U24" s="168">
        <v>10367.5</v>
      </c>
      <c r="V24" s="169">
        <v>0.25</v>
      </c>
      <c r="W24" s="168">
        <v>83850</v>
      </c>
      <c r="Y24" s="168">
        <v>83500</v>
      </c>
      <c r="Z24" s="168">
        <v>159800</v>
      </c>
      <c r="AA24" s="168">
        <v>10312.5</v>
      </c>
      <c r="AB24" s="169">
        <v>0.25</v>
      </c>
      <c r="AC24" s="168">
        <v>83500</v>
      </c>
      <c r="AE24" s="168">
        <v>82250</v>
      </c>
      <c r="AF24" s="168">
        <v>157300</v>
      </c>
      <c r="AG24" s="168">
        <v>10162.5</v>
      </c>
      <c r="AH24" s="169">
        <v>0.25</v>
      </c>
      <c r="AI24" s="168">
        <v>82250</v>
      </c>
      <c r="AK24" s="168">
        <v>80800</v>
      </c>
      <c r="AL24" s="168">
        <v>154700</v>
      </c>
      <c r="AM24" s="168">
        <v>9982.5</v>
      </c>
      <c r="AN24" s="169">
        <v>0.25</v>
      </c>
      <c r="AO24" s="168">
        <v>80800</v>
      </c>
      <c r="AQ24" s="103">
        <v>78800</v>
      </c>
      <c r="AR24" s="103">
        <v>150800</v>
      </c>
      <c r="AS24" s="103">
        <v>9735</v>
      </c>
      <c r="AT24" s="106">
        <v>0.25</v>
      </c>
      <c r="AU24" s="103">
        <v>78800</v>
      </c>
      <c r="AV24" s="83"/>
      <c r="AW24" s="103">
        <v>76900</v>
      </c>
      <c r="AX24" s="103">
        <v>147250</v>
      </c>
      <c r="AY24" s="103">
        <v>9500</v>
      </c>
      <c r="AZ24" s="106">
        <v>0.25</v>
      </c>
      <c r="BA24" s="103">
        <v>76900</v>
      </c>
      <c r="BC24" s="103">
        <v>75750</v>
      </c>
      <c r="BD24" s="103">
        <v>94050</v>
      </c>
      <c r="BE24" s="103">
        <v>8762.5</v>
      </c>
      <c r="BF24" s="106">
        <v>0.25</v>
      </c>
      <c r="BG24" s="103">
        <v>75750</v>
      </c>
      <c r="BI24" s="103">
        <v>75750</v>
      </c>
      <c r="BJ24" s="103">
        <v>94050</v>
      </c>
      <c r="BK24" s="103">
        <v>8762.5</v>
      </c>
      <c r="BL24" s="106">
        <v>0.25</v>
      </c>
      <c r="BM24" s="103">
        <v>75750</v>
      </c>
      <c r="BO24" s="103">
        <v>216600</v>
      </c>
      <c r="BP24" s="103">
        <v>380700</v>
      </c>
      <c r="BQ24" s="103">
        <v>46741.599999999999</v>
      </c>
      <c r="BR24" s="106">
        <v>0.33</v>
      </c>
      <c r="BS24" s="103">
        <v>216600</v>
      </c>
      <c r="BT24" s="92"/>
      <c r="BU24" s="107">
        <v>216600</v>
      </c>
      <c r="BV24" s="107">
        <v>380700</v>
      </c>
      <c r="BW24" s="107">
        <v>46741.5</v>
      </c>
      <c r="BX24" s="106">
        <v>0.33</v>
      </c>
      <c r="BY24" s="107">
        <v>216600</v>
      </c>
      <c r="BZ24"/>
      <c r="CA24" s="103">
        <v>207700</v>
      </c>
      <c r="CB24" s="103">
        <v>365100</v>
      </c>
      <c r="CC24" s="103">
        <v>44828</v>
      </c>
      <c r="CD24" s="106">
        <v>0.33</v>
      </c>
      <c r="CE24" s="103">
        <v>207700</v>
      </c>
      <c r="CG24" s="103">
        <v>203150</v>
      </c>
      <c r="CH24" s="103">
        <v>357000</v>
      </c>
      <c r="CI24" s="103">
        <v>43830.5</v>
      </c>
      <c r="CJ24" s="106">
        <v>0.33</v>
      </c>
      <c r="CK24" s="103">
        <v>203150</v>
      </c>
    </row>
    <row r="25" spans="1:89" ht="25.5" x14ac:dyDescent="0.2">
      <c r="A25" s="168">
        <v>180200</v>
      </c>
      <c r="B25" s="168">
        <v>333250</v>
      </c>
      <c r="C25" s="168">
        <v>28765</v>
      </c>
      <c r="D25" s="169">
        <v>0.24</v>
      </c>
      <c r="E25" s="168">
        <v>180200</v>
      </c>
      <c r="G25" s="168">
        <v>176550</v>
      </c>
      <c r="H25" s="168">
        <v>326550</v>
      </c>
      <c r="I25" s="168">
        <v>28179</v>
      </c>
      <c r="J25" s="169">
        <v>0.24</v>
      </c>
      <c r="K25" s="168">
        <v>176550</v>
      </c>
      <c r="M25" s="168">
        <v>161750</v>
      </c>
      <c r="N25" s="168">
        <v>242000</v>
      </c>
      <c r="O25" s="168">
        <v>29752.5</v>
      </c>
      <c r="P25" s="169">
        <v>0.28000000000000003</v>
      </c>
      <c r="Q25" s="168">
        <v>161750</v>
      </c>
      <c r="S25" s="168">
        <v>160450</v>
      </c>
      <c r="T25" s="168">
        <v>240000</v>
      </c>
      <c r="U25" s="168">
        <v>29517.5</v>
      </c>
      <c r="V25" s="169">
        <v>0.28000000000000003</v>
      </c>
      <c r="W25" s="168">
        <v>160450</v>
      </c>
      <c r="Y25" s="168">
        <v>159800</v>
      </c>
      <c r="Z25" s="168">
        <v>239050</v>
      </c>
      <c r="AA25" s="168">
        <v>29387.5</v>
      </c>
      <c r="AB25" s="169">
        <v>0.28000000000000003</v>
      </c>
      <c r="AC25" s="168">
        <v>159800</v>
      </c>
      <c r="AE25" s="168">
        <v>157300</v>
      </c>
      <c r="AF25" s="168">
        <v>235300</v>
      </c>
      <c r="AG25" s="168">
        <v>28925</v>
      </c>
      <c r="AH25" s="169">
        <v>0.28000000000000003</v>
      </c>
      <c r="AI25" s="168">
        <v>157300</v>
      </c>
      <c r="AK25" s="168">
        <v>154700</v>
      </c>
      <c r="AL25" s="168">
        <v>231350</v>
      </c>
      <c r="AM25" s="168">
        <v>28457.5</v>
      </c>
      <c r="AN25" s="169">
        <v>0.28000000000000003</v>
      </c>
      <c r="AO25" s="168">
        <v>154700</v>
      </c>
      <c r="AQ25" s="103">
        <v>150800</v>
      </c>
      <c r="AR25" s="103">
        <v>225550</v>
      </c>
      <c r="AS25" s="103">
        <v>27735</v>
      </c>
      <c r="AT25" s="106">
        <v>0.28000000000000003</v>
      </c>
      <c r="AU25" s="103">
        <v>150800</v>
      </c>
      <c r="AV25" s="83"/>
      <c r="AW25" s="103">
        <v>147250</v>
      </c>
      <c r="AX25" s="103">
        <v>220200</v>
      </c>
      <c r="AY25" s="103">
        <v>27087.5</v>
      </c>
      <c r="AZ25" s="106">
        <v>0.28000000000000003</v>
      </c>
      <c r="BA25" s="103">
        <v>147250</v>
      </c>
      <c r="BC25" s="103">
        <v>94050</v>
      </c>
      <c r="BD25" s="103">
        <v>124050</v>
      </c>
      <c r="BE25" s="103">
        <v>13337.5</v>
      </c>
      <c r="BF25" s="106">
        <v>0.27</v>
      </c>
      <c r="BG25" s="103">
        <v>94050</v>
      </c>
      <c r="BI25" s="103">
        <v>94050</v>
      </c>
      <c r="BJ25" s="103">
        <v>124050</v>
      </c>
      <c r="BK25" s="103">
        <v>13337.5</v>
      </c>
      <c r="BL25" s="106">
        <v>0.27</v>
      </c>
      <c r="BM25" s="103">
        <v>94050</v>
      </c>
      <c r="BO25" s="103">
        <v>380700</v>
      </c>
      <c r="BP25" s="103" t="s">
        <v>1057</v>
      </c>
      <c r="BQ25" s="103">
        <v>100894.6</v>
      </c>
      <c r="BR25" s="106">
        <v>0.35</v>
      </c>
      <c r="BS25" s="103">
        <v>380700</v>
      </c>
      <c r="BT25" s="92"/>
      <c r="BU25" s="107">
        <v>380700</v>
      </c>
      <c r="BV25" s="105" t="s">
        <v>1057</v>
      </c>
      <c r="BW25" s="105">
        <v>100894.5</v>
      </c>
      <c r="BX25" s="106">
        <v>0.35</v>
      </c>
      <c r="BY25" s="103">
        <v>380700</v>
      </c>
      <c r="BZ25"/>
      <c r="CA25" s="103">
        <v>365100</v>
      </c>
      <c r="CB25" s="103" t="s">
        <v>1057</v>
      </c>
      <c r="CC25" s="103">
        <v>96770</v>
      </c>
      <c r="CD25" s="106">
        <v>0.35</v>
      </c>
      <c r="CE25" s="103">
        <v>365100</v>
      </c>
      <c r="CG25" s="103">
        <v>357000</v>
      </c>
      <c r="CH25" s="103" t="s">
        <v>1057</v>
      </c>
      <c r="CI25" s="103">
        <v>94601</v>
      </c>
      <c r="CJ25" s="106">
        <v>0.35</v>
      </c>
      <c r="CK25" s="103">
        <v>357000</v>
      </c>
    </row>
    <row r="26" spans="1:89" x14ac:dyDescent="0.2">
      <c r="A26" s="168">
        <v>333250</v>
      </c>
      <c r="B26" s="168">
        <v>420000</v>
      </c>
      <c r="C26" s="168">
        <v>65497</v>
      </c>
      <c r="D26" s="169">
        <v>0.32</v>
      </c>
      <c r="E26" s="168">
        <v>333250</v>
      </c>
      <c r="G26" s="168">
        <v>326550</v>
      </c>
      <c r="H26" s="168">
        <v>411550</v>
      </c>
      <c r="I26" s="168">
        <v>64179</v>
      </c>
      <c r="J26" s="169">
        <v>0.32</v>
      </c>
      <c r="K26" s="168">
        <v>326550</v>
      </c>
      <c r="M26" s="168">
        <v>242000</v>
      </c>
      <c r="N26" s="168">
        <v>425350</v>
      </c>
      <c r="O26" s="168">
        <v>52222.5</v>
      </c>
      <c r="P26" s="169">
        <v>0.33</v>
      </c>
      <c r="Q26" s="168">
        <v>242000</v>
      </c>
      <c r="S26" s="168">
        <v>240000</v>
      </c>
      <c r="T26" s="168">
        <v>421900</v>
      </c>
      <c r="U26" s="168">
        <v>51791.5</v>
      </c>
      <c r="V26" s="169">
        <v>0.33</v>
      </c>
      <c r="W26" s="168">
        <v>240000</v>
      </c>
      <c r="Y26" s="168">
        <v>239050</v>
      </c>
      <c r="Z26" s="168">
        <v>420100</v>
      </c>
      <c r="AA26" s="168">
        <v>51577.5</v>
      </c>
      <c r="AB26" s="169">
        <v>0.33</v>
      </c>
      <c r="AC26" s="168">
        <v>239050</v>
      </c>
      <c r="AE26" s="168">
        <v>235300</v>
      </c>
      <c r="AF26" s="168">
        <v>413550</v>
      </c>
      <c r="AG26" s="168">
        <v>50765</v>
      </c>
      <c r="AH26" s="169">
        <v>0.33</v>
      </c>
      <c r="AI26" s="168">
        <v>235300</v>
      </c>
      <c r="AK26" s="168">
        <v>231350</v>
      </c>
      <c r="AL26" s="168">
        <v>406650</v>
      </c>
      <c r="AM26" s="168">
        <v>49919.5</v>
      </c>
      <c r="AN26" s="169">
        <v>0.33</v>
      </c>
      <c r="AO26" s="168">
        <v>231350</v>
      </c>
      <c r="AQ26" s="103">
        <v>225550</v>
      </c>
      <c r="AR26" s="103">
        <v>396450</v>
      </c>
      <c r="AS26" s="103">
        <v>48665</v>
      </c>
      <c r="AT26" s="106">
        <v>0.33</v>
      </c>
      <c r="AU26" s="103">
        <v>225550</v>
      </c>
      <c r="AV26" s="83"/>
      <c r="AW26" s="103">
        <v>220200</v>
      </c>
      <c r="AX26" s="103">
        <v>387050</v>
      </c>
      <c r="AY26" s="103">
        <v>47513.5</v>
      </c>
      <c r="AZ26" s="106">
        <v>0.33</v>
      </c>
      <c r="BA26" s="103">
        <v>220200</v>
      </c>
      <c r="BC26" s="103">
        <v>124050</v>
      </c>
      <c r="BD26" s="103">
        <v>145050</v>
      </c>
      <c r="BE26" s="103">
        <v>21437.5</v>
      </c>
      <c r="BF26" s="106">
        <v>0.25</v>
      </c>
      <c r="BG26" s="103">
        <v>124050</v>
      </c>
      <c r="BI26" s="103">
        <v>124050</v>
      </c>
      <c r="BJ26" s="103">
        <v>145050</v>
      </c>
      <c r="BK26" s="103">
        <v>21437.5</v>
      </c>
      <c r="BL26" s="106">
        <v>0.25</v>
      </c>
      <c r="BM26" s="103">
        <v>124050</v>
      </c>
      <c r="BS26" s="92"/>
      <c r="BT26" s="92"/>
      <c r="BU26" s="92"/>
      <c r="BV26" s="92"/>
      <c r="BY26"/>
      <c r="BZ26"/>
      <c r="CA26" s="92"/>
      <c r="CB26" s="92"/>
      <c r="CC26" s="92"/>
      <c r="CD26" s="92"/>
      <c r="CE26" s="92"/>
      <c r="CG26" s="92"/>
      <c r="CH26" s="92"/>
      <c r="CI26" s="92"/>
      <c r="CJ26" s="92"/>
      <c r="CK26" s="92"/>
    </row>
    <row r="27" spans="1:89" s="79" customFormat="1" x14ac:dyDescent="0.2">
      <c r="A27" s="168">
        <v>420000</v>
      </c>
      <c r="B27" s="168">
        <v>624150</v>
      </c>
      <c r="C27" s="168">
        <v>93257</v>
      </c>
      <c r="D27" s="169">
        <v>0.35</v>
      </c>
      <c r="E27" s="168">
        <v>420000</v>
      </c>
      <c r="G27" s="168">
        <v>411550</v>
      </c>
      <c r="H27" s="168">
        <v>611550</v>
      </c>
      <c r="I27" s="168">
        <v>91379</v>
      </c>
      <c r="J27" s="169">
        <v>0.35</v>
      </c>
      <c r="K27" s="168">
        <v>411550</v>
      </c>
      <c r="M27" s="168">
        <v>425350</v>
      </c>
      <c r="N27" s="168">
        <v>479350</v>
      </c>
      <c r="O27" s="168">
        <v>112728</v>
      </c>
      <c r="P27" s="169">
        <v>0.35</v>
      </c>
      <c r="Q27" s="168">
        <v>425350</v>
      </c>
      <c r="S27" s="168">
        <v>421900</v>
      </c>
      <c r="T27" s="168">
        <v>475500</v>
      </c>
      <c r="U27" s="168">
        <v>111818.5</v>
      </c>
      <c r="V27" s="169">
        <v>0.35</v>
      </c>
      <c r="W27" s="168">
        <v>421900</v>
      </c>
      <c r="Y27" s="168">
        <v>420100</v>
      </c>
      <c r="Z27" s="168">
        <v>473450</v>
      </c>
      <c r="AA27" s="168">
        <v>111324</v>
      </c>
      <c r="AB27" s="169">
        <v>0.35</v>
      </c>
      <c r="AC27" s="168">
        <v>420100</v>
      </c>
      <c r="AE27" s="168">
        <v>413550</v>
      </c>
      <c r="AF27" s="168">
        <v>466050</v>
      </c>
      <c r="AG27" s="168">
        <v>109587.5</v>
      </c>
      <c r="AH27" s="169">
        <v>0.35</v>
      </c>
      <c r="AI27" s="168">
        <v>413550</v>
      </c>
      <c r="AK27" s="168">
        <v>406650</v>
      </c>
      <c r="AL27" s="168">
        <v>458300</v>
      </c>
      <c r="AM27" s="168">
        <v>107768.5</v>
      </c>
      <c r="AN27" s="169">
        <v>0.35</v>
      </c>
      <c r="AO27" s="168">
        <v>406650</v>
      </c>
      <c r="AQ27" s="103">
        <v>396450</v>
      </c>
      <c r="AR27" s="103" t="s">
        <v>1057</v>
      </c>
      <c r="AS27" s="103">
        <v>105062</v>
      </c>
      <c r="AT27" s="106">
        <v>0.35</v>
      </c>
      <c r="AU27" s="103">
        <v>396450</v>
      </c>
      <c r="AV27" s="88"/>
      <c r="AW27" s="103">
        <v>387050</v>
      </c>
      <c r="AX27" s="103" t="s">
        <v>13</v>
      </c>
      <c r="AY27" s="103">
        <v>102574</v>
      </c>
      <c r="AZ27" s="106">
        <v>0.35</v>
      </c>
      <c r="BA27" s="103">
        <v>387050</v>
      </c>
      <c r="BB27" s="111"/>
      <c r="BC27" s="103">
        <v>145050</v>
      </c>
      <c r="BD27" s="103">
        <v>217000</v>
      </c>
      <c r="BE27" s="103">
        <v>26687.5</v>
      </c>
      <c r="BF27" s="106">
        <v>0.28000000000000003</v>
      </c>
      <c r="BG27" s="103">
        <v>145050</v>
      </c>
      <c r="BH27" s="111"/>
      <c r="BI27" s="103">
        <v>145050</v>
      </c>
      <c r="BJ27" s="103">
        <v>217000</v>
      </c>
      <c r="BK27" s="103">
        <v>26687.5</v>
      </c>
      <c r="BL27" s="106">
        <v>0.28000000000000003</v>
      </c>
      <c r="BM27" s="103">
        <v>145050</v>
      </c>
      <c r="BN27" s="111"/>
      <c r="BO27" s="111"/>
      <c r="BP27" s="111" t="s">
        <v>1058</v>
      </c>
      <c r="BQ27" s="111" t="s">
        <v>1059</v>
      </c>
      <c r="BR27" s="111" t="s">
        <v>1060</v>
      </c>
      <c r="BS27" s="111"/>
      <c r="BT27" s="111"/>
      <c r="BU27" s="111"/>
      <c r="BV27" s="111" t="s">
        <v>1058</v>
      </c>
      <c r="BW27" s="111" t="s">
        <v>1059</v>
      </c>
      <c r="BX27" s="111" t="s">
        <v>1060</v>
      </c>
      <c r="CA27" s="111"/>
      <c r="CB27" s="111" t="s">
        <v>1058</v>
      </c>
      <c r="CC27" s="111" t="s">
        <v>1059</v>
      </c>
      <c r="CD27" s="111" t="s">
        <v>1060</v>
      </c>
      <c r="CE27" s="111"/>
      <c r="CG27" s="111"/>
      <c r="CH27" s="111" t="s">
        <v>1058</v>
      </c>
      <c r="CI27" s="111" t="s">
        <v>1059</v>
      </c>
      <c r="CJ27" s="111" t="s">
        <v>1060</v>
      </c>
      <c r="CK27" s="111"/>
    </row>
    <row r="28" spans="1:89" x14ac:dyDescent="0.2">
      <c r="A28" s="168">
        <v>624150</v>
      </c>
      <c r="B28" s="168" t="s">
        <v>1057</v>
      </c>
      <c r="C28" s="168">
        <v>164709.5</v>
      </c>
      <c r="D28" s="169">
        <v>0.37</v>
      </c>
      <c r="E28" s="168">
        <v>624150</v>
      </c>
      <c r="G28" s="168">
        <v>611550</v>
      </c>
      <c r="H28" s="168" t="s">
        <v>1057</v>
      </c>
      <c r="I28" s="168">
        <v>161379</v>
      </c>
      <c r="J28" s="169">
        <v>0.37</v>
      </c>
      <c r="K28" s="168">
        <v>611550</v>
      </c>
      <c r="M28" s="168">
        <v>479350</v>
      </c>
      <c r="N28" s="168" t="s">
        <v>1057</v>
      </c>
      <c r="O28" s="168">
        <v>131628</v>
      </c>
      <c r="P28" s="169">
        <v>0.39600000000000002</v>
      </c>
      <c r="Q28" s="168">
        <v>479350</v>
      </c>
      <c r="S28" s="168">
        <v>475500</v>
      </c>
      <c r="T28" s="168" t="s">
        <v>1057</v>
      </c>
      <c r="U28" s="168">
        <v>130578.5</v>
      </c>
      <c r="V28" s="169">
        <v>0.39600000000000002</v>
      </c>
      <c r="W28" s="168">
        <v>475500</v>
      </c>
      <c r="Y28" s="168">
        <v>473450</v>
      </c>
      <c r="Z28" s="168" t="s">
        <v>1057</v>
      </c>
      <c r="AA28" s="168">
        <v>129996.5</v>
      </c>
      <c r="AB28" s="169">
        <v>0.39600000000000002</v>
      </c>
      <c r="AC28" s="168">
        <v>473450</v>
      </c>
      <c r="AE28" s="168">
        <v>466050</v>
      </c>
      <c r="AF28" s="168" t="s">
        <v>1057</v>
      </c>
      <c r="AG28" s="168">
        <v>127962.5</v>
      </c>
      <c r="AH28" s="169">
        <v>0.39600000000000002</v>
      </c>
      <c r="AI28" s="168">
        <v>466050</v>
      </c>
      <c r="AK28" s="168">
        <v>458300</v>
      </c>
      <c r="AL28" s="168" t="s">
        <v>1057</v>
      </c>
      <c r="AM28" s="168">
        <v>125846</v>
      </c>
      <c r="AN28" s="169">
        <v>0.39600000000000002</v>
      </c>
      <c r="AO28" s="168">
        <v>458300</v>
      </c>
      <c r="AQ28" s="103">
        <v>0</v>
      </c>
      <c r="AR28" s="103">
        <v>0</v>
      </c>
      <c r="AS28" s="103">
        <v>0</v>
      </c>
      <c r="AT28" s="106">
        <v>0</v>
      </c>
      <c r="AU28" s="103">
        <v>0</v>
      </c>
      <c r="AV28" s="83"/>
      <c r="AW28" s="103">
        <v>0</v>
      </c>
      <c r="AX28" s="103">
        <v>0</v>
      </c>
      <c r="AY28" s="103">
        <v>0</v>
      </c>
      <c r="AZ28" s="106">
        <v>0</v>
      </c>
      <c r="BA28" s="103">
        <v>0</v>
      </c>
      <c r="BC28" s="103">
        <v>217000</v>
      </c>
      <c r="BD28" s="103">
        <v>381400</v>
      </c>
      <c r="BE28" s="103">
        <v>46833.5</v>
      </c>
      <c r="BF28" s="106">
        <v>0.33</v>
      </c>
      <c r="BG28" s="103">
        <v>217000</v>
      </c>
      <c r="BI28" s="103">
        <v>217000</v>
      </c>
      <c r="BJ28" s="103">
        <v>381400</v>
      </c>
      <c r="BK28" s="103">
        <v>46833.5</v>
      </c>
      <c r="BL28" s="106">
        <v>0.33</v>
      </c>
      <c r="BM28" s="103">
        <v>217000</v>
      </c>
      <c r="BO28" s="92" t="s">
        <v>1061</v>
      </c>
      <c r="BP28" s="112">
        <v>854.17</v>
      </c>
      <c r="BS28" s="92"/>
      <c r="BT28" s="92"/>
      <c r="BU28" s="92" t="s">
        <v>1061</v>
      </c>
      <c r="BV28" s="112">
        <v>854.17</v>
      </c>
      <c r="BY28"/>
      <c r="BZ28"/>
      <c r="CA28" s="92" t="s">
        <v>1061</v>
      </c>
      <c r="CB28" s="112">
        <v>854.17</v>
      </c>
      <c r="CC28" s="92"/>
      <c r="CD28" s="92"/>
      <c r="CE28" s="92"/>
      <c r="CG28" s="92" t="s">
        <v>1061</v>
      </c>
      <c r="CH28" s="112">
        <v>854.17</v>
      </c>
      <c r="CI28" s="92"/>
      <c r="CJ28" s="92"/>
      <c r="CK28" s="92"/>
    </row>
    <row r="29" spans="1:89"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V29" s="83"/>
      <c r="AW29" s="103">
        <v>0</v>
      </c>
      <c r="AX29" s="103">
        <v>0</v>
      </c>
      <c r="AY29" s="103">
        <v>0</v>
      </c>
      <c r="AZ29" s="106">
        <v>0</v>
      </c>
      <c r="BA29" s="103">
        <v>0</v>
      </c>
      <c r="BC29" s="103">
        <v>381400</v>
      </c>
      <c r="BD29" s="103" t="s">
        <v>1057</v>
      </c>
      <c r="BE29" s="103">
        <v>101085.5</v>
      </c>
      <c r="BF29" s="106">
        <v>0.35</v>
      </c>
      <c r="BG29" s="103">
        <v>381400</v>
      </c>
      <c r="BI29" s="103">
        <v>381400</v>
      </c>
      <c r="BJ29" s="103" t="s">
        <v>1057</v>
      </c>
      <c r="BK29" s="103">
        <v>101085.5</v>
      </c>
      <c r="BL29" s="106">
        <v>0.35</v>
      </c>
      <c r="BM29" s="103">
        <v>381400</v>
      </c>
      <c r="BO29" s="92" t="s">
        <v>1062</v>
      </c>
      <c r="BP29" s="92">
        <f>BP28*BQ29</f>
        <v>427.08499999999998</v>
      </c>
      <c r="BQ29" s="92">
        <v>0.5</v>
      </c>
      <c r="BS29" s="92"/>
      <c r="BT29" s="92"/>
      <c r="BU29" s="92" t="s">
        <v>1062</v>
      </c>
      <c r="BV29" s="92">
        <f>BV28*BW29</f>
        <v>427.08499999999998</v>
      </c>
      <c r="BW29" s="92">
        <v>0.5</v>
      </c>
      <c r="BY29"/>
      <c r="BZ29"/>
      <c r="CA29" s="92" t="s">
        <v>1062</v>
      </c>
      <c r="CB29" s="92">
        <f>CB28*CC29</f>
        <v>427.08499999999998</v>
      </c>
      <c r="CC29" s="92">
        <v>0.5</v>
      </c>
      <c r="CD29" s="92"/>
      <c r="CE29" s="92"/>
      <c r="CG29" s="92" t="s">
        <v>1062</v>
      </c>
      <c r="CH29" s="92">
        <f>CH28*CI29</f>
        <v>427.08499999999998</v>
      </c>
      <c r="CI29" s="92">
        <v>0.5</v>
      </c>
      <c r="CJ29" s="92"/>
      <c r="CK29" s="92"/>
    </row>
    <row r="30" spans="1:89"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K30" s="92"/>
      <c r="AL30" s="92"/>
      <c r="AM30" s="92"/>
      <c r="AN30" s="92"/>
      <c r="AO30" s="92"/>
      <c r="AV30" s="83"/>
      <c r="BQ30" s="113">
        <v>54</v>
      </c>
      <c r="BR30" s="92">
        <f>BP29*BQ30</f>
        <v>23062.59</v>
      </c>
      <c r="BS30" s="92"/>
      <c r="BT30" s="92"/>
      <c r="BU30" s="92"/>
      <c r="BV30" s="92"/>
      <c r="BW30" s="113">
        <v>54</v>
      </c>
      <c r="BX30" s="92">
        <f>BV29*BW30</f>
        <v>23062.59</v>
      </c>
      <c r="BY30"/>
      <c r="BZ30"/>
      <c r="CA30" s="92"/>
      <c r="CB30" s="92"/>
      <c r="CC30" s="113">
        <v>52</v>
      </c>
      <c r="CD30" s="92">
        <f>CB29*CC30</f>
        <v>22208.42</v>
      </c>
      <c r="CE30" s="92"/>
      <c r="CG30" s="92"/>
      <c r="CH30" s="92"/>
      <c r="CI30" s="113">
        <v>52</v>
      </c>
      <c r="CJ30" s="92">
        <f>CH29*CI30</f>
        <v>22208.42</v>
      </c>
      <c r="CK30" s="92"/>
    </row>
    <row r="31" spans="1:89"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K31" s="111"/>
      <c r="AL31" s="111" t="s">
        <v>1058</v>
      </c>
      <c r="AM31" s="111" t="s">
        <v>1059</v>
      </c>
      <c r="AN31" s="111" t="s">
        <v>1060</v>
      </c>
      <c r="AO31" s="111"/>
      <c r="AQ31" s="111"/>
      <c r="AR31" s="111" t="s">
        <v>1058</v>
      </c>
      <c r="AS31" s="111" t="s">
        <v>1059</v>
      </c>
      <c r="AT31" s="111" t="s">
        <v>1060</v>
      </c>
      <c r="AU31" s="111"/>
      <c r="AV31" s="83"/>
      <c r="AW31" s="111"/>
      <c r="AX31" s="111" t="s">
        <v>1058</v>
      </c>
      <c r="AY31" s="111" t="s">
        <v>1059</v>
      </c>
      <c r="AZ31" s="111" t="s">
        <v>1060</v>
      </c>
      <c r="BA31" s="111"/>
      <c r="BC31" s="111"/>
      <c r="BD31" s="111" t="s">
        <v>1058</v>
      </c>
      <c r="BE31" s="111" t="s">
        <v>1059</v>
      </c>
      <c r="BF31" s="111" t="s">
        <v>1060</v>
      </c>
      <c r="BG31" s="111"/>
      <c r="BI31" s="111"/>
      <c r="BJ31" s="111" t="s">
        <v>1058</v>
      </c>
      <c r="BK31" s="111" t="s">
        <v>1059</v>
      </c>
      <c r="BL31" s="111" t="s">
        <v>1060</v>
      </c>
      <c r="BM31" s="111"/>
      <c r="BO31" s="92" t="s">
        <v>1063</v>
      </c>
      <c r="BP31" s="114" t="s">
        <v>1064</v>
      </c>
      <c r="BS31" s="92"/>
      <c r="BT31" s="92"/>
      <c r="BU31" s="92" t="s">
        <v>1063</v>
      </c>
      <c r="BV31" s="114" t="s">
        <v>1064</v>
      </c>
      <c r="BY31"/>
      <c r="BZ31"/>
      <c r="CA31" s="92" t="s">
        <v>1063</v>
      </c>
      <c r="CB31" s="114" t="s">
        <v>1064</v>
      </c>
      <c r="CC31" s="92"/>
      <c r="CD31" s="92"/>
      <c r="CE31" s="92"/>
      <c r="CG31" s="92" t="s">
        <v>1063</v>
      </c>
      <c r="CH31" s="114" t="s">
        <v>1064</v>
      </c>
      <c r="CI31" s="92"/>
      <c r="CJ31" s="92"/>
      <c r="CK31" s="92"/>
    </row>
    <row r="32" spans="1:89" x14ac:dyDescent="0.2">
      <c r="A32" s="92" t="s">
        <v>1065</v>
      </c>
      <c r="B32" s="112">
        <f>'2019-FORM GAO-70a'!C97</f>
        <v>0</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G32" s="92"/>
      <c r="AH32" s="92"/>
      <c r="AI32" s="92"/>
      <c r="AK32" s="92" t="s">
        <v>1065</v>
      </c>
      <c r="AL32" s="112" t="e">
        <f>#REF!</f>
        <v>#REF!</v>
      </c>
      <c r="AM32" s="92"/>
      <c r="AN32" s="92"/>
      <c r="AO32" s="92"/>
      <c r="AQ32" s="92" t="s">
        <v>1065</v>
      </c>
      <c r="AR32" s="112" t="e">
        <f>#REF!</f>
        <v>#REF!</v>
      </c>
      <c r="AV32" s="83"/>
      <c r="AW32" s="92" t="s">
        <v>1065</v>
      </c>
      <c r="AX32" s="112">
        <v>15019.25</v>
      </c>
      <c r="BC32" s="92" t="s">
        <v>1065</v>
      </c>
      <c r="BD32" s="112">
        <v>1838.67</v>
      </c>
      <c r="BI32" s="92" t="s">
        <v>1065</v>
      </c>
      <c r="BJ32" s="112">
        <v>1518.54</v>
      </c>
      <c r="BO32" s="92" t="s">
        <v>1043</v>
      </c>
      <c r="BP32" s="115">
        <v>2</v>
      </c>
      <c r="BQ32" s="92">
        <v>3650</v>
      </c>
      <c r="BR32" s="92">
        <f>BP32*BQ32</f>
        <v>7300</v>
      </c>
      <c r="BS32" s="92"/>
      <c r="BT32" s="92"/>
      <c r="BU32" s="92" t="s">
        <v>1043</v>
      </c>
      <c r="BV32" s="115">
        <v>2</v>
      </c>
      <c r="BW32" s="92">
        <v>3650</v>
      </c>
      <c r="BX32" s="92">
        <f>BV32*BW32</f>
        <v>7300</v>
      </c>
      <c r="BY32"/>
      <c r="BZ32"/>
      <c r="CA32" s="92" t="s">
        <v>1043</v>
      </c>
      <c r="CB32" s="115">
        <v>2</v>
      </c>
      <c r="CC32" s="92">
        <v>3650</v>
      </c>
      <c r="CD32" s="92">
        <f>CB32*CC32</f>
        <v>7300</v>
      </c>
      <c r="CE32" s="92"/>
      <c r="CG32" s="92" t="s">
        <v>1043</v>
      </c>
      <c r="CH32" s="115">
        <v>2</v>
      </c>
      <c r="CI32" s="92">
        <v>3650</v>
      </c>
      <c r="CJ32" s="92">
        <f>CH32*CI32</f>
        <v>7300</v>
      </c>
      <c r="CK32" s="92"/>
    </row>
    <row r="33" spans="1:89" ht="13.5" thickBot="1" x14ac:dyDescent="0.25">
      <c r="A33" s="92" t="s">
        <v>1062</v>
      </c>
      <c r="B33" s="92">
        <f>B32*C33</f>
        <v>0</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H33" s="92"/>
      <c r="AI33" s="92"/>
      <c r="AK33" s="92" t="s">
        <v>1062</v>
      </c>
      <c r="AL33" s="92" t="e">
        <f>AL32*AM33</f>
        <v>#REF!</v>
      </c>
      <c r="AM33" s="92">
        <v>0.5</v>
      </c>
      <c r="AN33" s="92"/>
      <c r="AO33" s="92"/>
      <c r="AQ33" s="92" t="s">
        <v>1062</v>
      </c>
      <c r="AR33" s="92" t="e">
        <f>AR32*AS33</f>
        <v>#REF!</v>
      </c>
      <c r="AS33" s="92">
        <v>0.5</v>
      </c>
      <c r="AV33" s="83"/>
      <c r="AW33" s="92" t="s">
        <v>1062</v>
      </c>
      <c r="AX33" s="92">
        <f>AX32*AY33</f>
        <v>7509.625</v>
      </c>
      <c r="AY33" s="92">
        <v>0.5</v>
      </c>
      <c r="BC33" s="92" t="s">
        <v>1062</v>
      </c>
      <c r="BD33" s="92">
        <f>BD32*BE33</f>
        <v>919.33500000000004</v>
      </c>
      <c r="BE33" s="92">
        <v>0.5</v>
      </c>
      <c r="BI33" s="92" t="s">
        <v>1062</v>
      </c>
      <c r="BJ33" s="92">
        <f>BJ32*BK33</f>
        <v>759.27</v>
      </c>
      <c r="BK33" s="92">
        <v>0.5</v>
      </c>
      <c r="BO33" s="92" t="s">
        <v>1066</v>
      </c>
      <c r="BR33" s="93">
        <f>BR30-BR32</f>
        <v>15762.59</v>
      </c>
      <c r="BS33" s="92"/>
      <c r="BT33" s="92"/>
      <c r="BU33" s="92" t="s">
        <v>1066</v>
      </c>
      <c r="BV33" s="92"/>
      <c r="BX33" s="93">
        <f>BX30-BX32</f>
        <v>15762.59</v>
      </c>
      <c r="BY33"/>
      <c r="BZ33"/>
      <c r="CA33" s="92" t="s">
        <v>1066</v>
      </c>
      <c r="CB33" s="92"/>
      <c r="CC33" s="92"/>
      <c r="CD33" s="93">
        <f>CD30-CD32</f>
        <v>14908.419999999998</v>
      </c>
      <c r="CE33" s="92"/>
      <c r="CG33" s="92" t="s">
        <v>1066</v>
      </c>
      <c r="CH33" s="92"/>
      <c r="CI33" s="92"/>
      <c r="CJ33" s="93">
        <f>CJ30-CJ32</f>
        <v>14908.419999999998</v>
      </c>
      <c r="CK33" s="92"/>
    </row>
    <row r="34" spans="1:89" ht="13.5" thickBot="1" x14ac:dyDescent="0.25">
      <c r="A34" s="92" t="s">
        <v>1067</v>
      </c>
      <c r="B34" s="92"/>
      <c r="C34" s="113">
        <v>52</v>
      </c>
      <c r="D34" s="116">
        <f>B33*C34</f>
        <v>0</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F34" s="92"/>
      <c r="AG34" s="113">
        <v>52</v>
      </c>
      <c r="AH34" s="116" t="e">
        <f>AF33*AG34</f>
        <v>#REF!</v>
      </c>
      <c r="AI34" s="92"/>
      <c r="AK34" s="92" t="s">
        <v>1067</v>
      </c>
      <c r="AL34" s="92"/>
      <c r="AM34" s="113">
        <v>52</v>
      </c>
      <c r="AN34" s="116" t="e">
        <f>AL33*AM34</f>
        <v>#REF!</v>
      </c>
      <c r="AO34" s="92"/>
      <c r="AQ34" s="92" t="s">
        <v>1067</v>
      </c>
      <c r="AS34" s="113">
        <v>52</v>
      </c>
      <c r="AT34" s="116" t="e">
        <f>AR33*AS34</f>
        <v>#REF!</v>
      </c>
      <c r="AV34" s="83"/>
      <c r="AW34" s="92" t="s">
        <v>1067</v>
      </c>
      <c r="AY34" s="113">
        <v>52</v>
      </c>
      <c r="AZ34" s="116">
        <f>AX33*AY34</f>
        <v>390500.5</v>
      </c>
      <c r="BC34" s="92" t="s">
        <v>1067</v>
      </c>
      <c r="BE34" s="113">
        <v>52</v>
      </c>
      <c r="BF34" s="116">
        <f>BD33*BE34</f>
        <v>47805.42</v>
      </c>
      <c r="BK34" s="113">
        <v>52</v>
      </c>
      <c r="BL34" s="116">
        <f>BJ33*BK34</f>
        <v>39482.04</v>
      </c>
      <c r="BO34" s="92" t="s">
        <v>1068</v>
      </c>
      <c r="BP34" s="117">
        <f>IF($BP$31="S",VLOOKUP($BR$33,$BO$7:$BS$13,5,TRUE),VLOOKUP($BR$33,$BO$19:$BS$25,5,TRUE))</f>
        <v>15750</v>
      </c>
      <c r="BR34" s="92">
        <f>BR33-BP34</f>
        <v>12.590000000000146</v>
      </c>
      <c r="BS34" s="118"/>
      <c r="BT34" s="92"/>
      <c r="BU34" s="92" t="s">
        <v>1068</v>
      </c>
      <c r="BV34" s="117">
        <f>IF($BV$31="S",VLOOKUP($BX$33,$BU$7:$BY$13,5,TRUE),VLOOKUP($BX$33,$BU$19:$BY$25,5,TRUE))</f>
        <v>8000</v>
      </c>
      <c r="BX34" s="92">
        <f>BX33-BV34</f>
        <v>7762.59</v>
      </c>
      <c r="BY34"/>
      <c r="BZ34"/>
      <c r="CA34" s="92" t="s">
        <v>1068</v>
      </c>
      <c r="CB34" s="117">
        <f>IF($CB$31="S",VLOOKUP($CD$33,$CA$7:$CE$13,5,TRUE),VLOOKUP($CD$33,$CA$19:$CE$25,5,TRUE))</f>
        <v>8000</v>
      </c>
      <c r="CC34" s="92"/>
      <c r="CD34" s="92">
        <f>CD33-CB34</f>
        <v>6908.4199999999983</v>
      </c>
      <c r="CE34" s="92"/>
      <c r="CG34" s="92" t="s">
        <v>1068</v>
      </c>
      <c r="CH34" s="117">
        <f>IF($CB$31="S",VLOOKUP($CD$33,$CA$7:$CE$13,5,TRUE),VLOOKUP($CD$33,$CA$19:$CE$25,5,TRUE))</f>
        <v>8000</v>
      </c>
      <c r="CI34" s="92"/>
      <c r="CJ34" s="92">
        <f>CJ33-CH34</f>
        <v>6908.4199999999983</v>
      </c>
      <c r="CK34" s="92"/>
    </row>
    <row r="35" spans="1:89" ht="13.5" thickBot="1" x14ac:dyDescent="0.25">
      <c r="A35" s="92" t="s">
        <v>1063</v>
      </c>
      <c r="B35" s="114">
        <f>'2019-FORM GAO-70a'!D9</f>
        <v>0</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G35" s="92"/>
      <c r="AH35" s="92"/>
      <c r="AI35" s="92"/>
      <c r="AK35" s="92" t="s">
        <v>1063</v>
      </c>
      <c r="AL35" s="114" t="e">
        <f>#REF!</f>
        <v>#REF!</v>
      </c>
      <c r="AM35" s="92"/>
      <c r="AN35" s="92"/>
      <c r="AO35" s="92"/>
      <c r="AQ35" s="92" t="s">
        <v>1063</v>
      </c>
      <c r="AR35" s="114" t="e">
        <f>#REF!</f>
        <v>#REF!</v>
      </c>
      <c r="AV35" s="83"/>
      <c r="AW35" s="92" t="s">
        <v>1063</v>
      </c>
      <c r="AX35" s="114" t="s">
        <v>1069</v>
      </c>
      <c r="BC35" s="92" t="s">
        <v>1063</v>
      </c>
      <c r="BD35" s="114" t="s">
        <v>1064</v>
      </c>
      <c r="BI35" s="92" t="s">
        <v>1063</v>
      </c>
      <c r="BJ35" s="114" t="s">
        <v>1069</v>
      </c>
      <c r="BO35" s="92" t="s">
        <v>1070</v>
      </c>
      <c r="BP35" s="117">
        <f>IF($BP$31="S",VLOOKUP($BR$33,$BO$7:$BS$13,4,TRUE),VLOOKUP($BR$33,$BO$19:$BS$25,4,TRUE))</f>
        <v>0.1</v>
      </c>
      <c r="BQ35" s="119" t="s">
        <v>0</v>
      </c>
      <c r="BR35" s="92">
        <f>BR34*BP35</f>
        <v>1.2590000000000146</v>
      </c>
      <c r="BS35" s="92"/>
      <c r="BT35" s="92"/>
      <c r="BU35" s="92" t="s">
        <v>1070</v>
      </c>
      <c r="BV35" s="117">
        <f>IF($BV$31="S",VLOOKUP($BX$33,$BU$7:$BY$13,4,TRUE),VLOOKUP($BX$33,$BU$19:$BY$25,4,TRUE))</f>
        <v>0.1</v>
      </c>
      <c r="BW35" s="119" t="s">
        <v>0</v>
      </c>
      <c r="BX35" s="92">
        <f>BX34*BV35</f>
        <v>776.25900000000001</v>
      </c>
      <c r="BY35"/>
      <c r="BZ35"/>
      <c r="CA35" s="92" t="s">
        <v>1070</v>
      </c>
      <c r="CB35" s="117">
        <f>IF($CB$31="S",VLOOKUP($CD$33,$CA$7:$CE$13,4,TRUE),VLOOKUP($CD$33,$CA$19:$CE$25,4,TRUE))</f>
        <v>0.1</v>
      </c>
      <c r="CC35" s="119" t="s">
        <v>0</v>
      </c>
      <c r="CD35" s="92">
        <f>CD34*CB35</f>
        <v>690.84199999999987</v>
      </c>
      <c r="CE35" s="92"/>
      <c r="CG35" s="92" t="s">
        <v>1070</v>
      </c>
      <c r="CH35" s="117">
        <f>IF($CB$31="S",VLOOKUP($CD$33,$CA$7:$CE$13,4,TRUE),VLOOKUP($CD$33,$CA$19:$CE$25,4,TRUE))</f>
        <v>0.1</v>
      </c>
      <c r="CI35" s="119" t="s">
        <v>0</v>
      </c>
      <c r="CJ35" s="92">
        <f>CJ34*CH35</f>
        <v>690.84199999999987</v>
      </c>
      <c r="CK35" s="92"/>
    </row>
    <row r="36" spans="1:89" ht="13.5" thickBot="1" x14ac:dyDescent="0.25">
      <c r="A36" s="92" t="s">
        <v>1043</v>
      </c>
      <c r="B36" s="115">
        <f>'2019-FORM GAO-70a'!D11</f>
        <v>0</v>
      </c>
      <c r="C36" s="92">
        <v>4200</v>
      </c>
      <c r="D36" s="92">
        <f>B36*C36</f>
        <v>0</v>
      </c>
      <c r="E36" s="92"/>
      <c r="G36" s="92" t="s">
        <v>1043</v>
      </c>
      <c r="H36" s="115" t="e">
        <f>#REF!</f>
        <v>#REF!</v>
      </c>
      <c r="I36" s="92">
        <v>4150</v>
      </c>
      <c r="J36" s="92" t="e">
        <f>H36*I36</f>
        <v>#REF!</v>
      </c>
      <c r="K36" s="92"/>
      <c r="M36" s="92" t="s">
        <v>1043</v>
      </c>
      <c r="N36" s="115" t="e">
        <f>#REF!</f>
        <v>#REF!</v>
      </c>
      <c r="O36" s="92">
        <v>4050</v>
      </c>
      <c r="P36" s="92" t="e">
        <f>N36*O36</f>
        <v>#REF!</v>
      </c>
      <c r="Q36" s="92"/>
      <c r="S36" s="92" t="s">
        <v>1043</v>
      </c>
      <c r="T36" s="115" t="e">
        <f>#REF!</f>
        <v>#REF!</v>
      </c>
      <c r="U36" s="92">
        <v>4050</v>
      </c>
      <c r="V36" s="92" t="e">
        <f>T36*U36</f>
        <v>#REF!</v>
      </c>
      <c r="W36" s="92"/>
      <c r="Y36" s="92" t="s">
        <v>1043</v>
      </c>
      <c r="Z36" s="115" t="e">
        <f>#REF!</f>
        <v>#REF!</v>
      </c>
      <c r="AA36" s="92">
        <v>4000</v>
      </c>
      <c r="AB36" s="92" t="e">
        <f>Z36*AA36</f>
        <v>#REF!</v>
      </c>
      <c r="AC36" s="92"/>
      <c r="AE36" s="92" t="s">
        <v>1043</v>
      </c>
      <c r="AF36" s="115" t="e">
        <f>#REF!</f>
        <v>#REF!</v>
      </c>
      <c r="AG36" s="92">
        <v>3950</v>
      </c>
      <c r="AH36" s="92" t="e">
        <f>AF36*AG36</f>
        <v>#REF!</v>
      </c>
      <c r="AI36" s="92"/>
      <c r="AK36" s="92" t="s">
        <v>1043</v>
      </c>
      <c r="AL36" s="115" t="e">
        <f>#REF!</f>
        <v>#REF!</v>
      </c>
      <c r="AM36" s="92">
        <v>3900</v>
      </c>
      <c r="AN36" s="92" t="e">
        <f>AL36*AM36</f>
        <v>#REF!</v>
      </c>
      <c r="AO36" s="92"/>
      <c r="AQ36" s="92" t="s">
        <v>1043</v>
      </c>
      <c r="AR36" s="115" t="e">
        <f>#REF!</f>
        <v>#REF!</v>
      </c>
      <c r="AS36" s="92">
        <v>3800</v>
      </c>
      <c r="AT36" s="92" t="e">
        <f>AR36*AS36</f>
        <v>#REF!</v>
      </c>
      <c r="AV36" s="83"/>
      <c r="AW36" s="92" t="s">
        <v>1043</v>
      </c>
      <c r="AX36" s="115">
        <v>0</v>
      </c>
      <c r="AY36" s="92">
        <v>3700</v>
      </c>
      <c r="AZ36" s="92">
        <f>AX36*AY36</f>
        <v>0</v>
      </c>
      <c r="BC36" s="92" t="s">
        <v>1043</v>
      </c>
      <c r="BD36" s="115">
        <v>0</v>
      </c>
      <c r="BE36" s="92">
        <v>3650</v>
      </c>
      <c r="BF36" s="92">
        <f>BD36*BE36</f>
        <v>0</v>
      </c>
      <c r="BI36" s="92" t="s">
        <v>1043</v>
      </c>
      <c r="BJ36" s="115">
        <v>2</v>
      </c>
      <c r="BK36" s="92">
        <v>3650</v>
      </c>
      <c r="BL36" s="92">
        <f>BJ36*BK36</f>
        <v>7300</v>
      </c>
      <c r="BO36" s="92" t="s">
        <v>1</v>
      </c>
      <c r="BP36" s="117">
        <f>IF($BP$31="S",VLOOKUP($BR$33,$BO$7:$BS$13,3,TRUE),VLOOKUP($BR$33,$BO$19:$BS$25,3,TRUE))</f>
        <v>0</v>
      </c>
      <c r="BQ36" s="119" t="s">
        <v>2</v>
      </c>
      <c r="BR36" s="92">
        <f>BR35+BP36</f>
        <v>1.2590000000000146</v>
      </c>
      <c r="BS36" s="92"/>
      <c r="BT36" s="92"/>
      <c r="BU36" s="92" t="s">
        <v>1</v>
      </c>
      <c r="BV36" s="117">
        <f>IF($BV$31="S",VLOOKUP($BX$33,$BU$7:$BY$13,3,TRUE),VLOOKUP($BX$33,$BU$19:$BY$25,3,TRUE))</f>
        <v>0</v>
      </c>
      <c r="BW36" s="119" t="s">
        <v>2</v>
      </c>
      <c r="BX36" s="92">
        <f>BX35+BV36</f>
        <v>776.25900000000001</v>
      </c>
      <c r="BY36"/>
      <c r="BZ36"/>
      <c r="CA36" s="92" t="s">
        <v>1</v>
      </c>
      <c r="CB36" s="117">
        <f>IF($CB$31="S",VLOOKUP($CD$33,$CA$7:$CE$13,3,TRUE),VLOOKUP($CD$33,$CA$19:$CE$25,3,TRUE))</f>
        <v>0</v>
      </c>
      <c r="CC36" s="119" t="s">
        <v>2</v>
      </c>
      <c r="CD36" s="92">
        <f>CD35+CB36</f>
        <v>690.84199999999987</v>
      </c>
      <c r="CE36" s="92"/>
      <c r="CG36" s="92" t="s">
        <v>1</v>
      </c>
      <c r="CH36" s="117">
        <f>IF($CB$31="S",VLOOKUP($CD$33,$CA$7:$CE$13,3,TRUE),VLOOKUP($CD$33,$CA$19:$CE$25,3,TRUE))</f>
        <v>0</v>
      </c>
      <c r="CI36" s="119" t="s">
        <v>2</v>
      </c>
      <c r="CJ36" s="92">
        <f>CJ35+CH36</f>
        <v>690.84199999999987</v>
      </c>
      <c r="CK36" s="92"/>
    </row>
    <row r="37" spans="1:89" ht="13.5" thickBot="1" x14ac:dyDescent="0.25">
      <c r="A37" s="92" t="s">
        <v>1066</v>
      </c>
      <c r="B37" s="92"/>
      <c r="C37" s="92"/>
      <c r="D37" s="93">
        <f>D34-D36</f>
        <v>0</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F37" s="92"/>
      <c r="AG37" s="92"/>
      <c r="AH37" s="93" t="e">
        <f>AH34-AH36</f>
        <v>#REF!</v>
      </c>
      <c r="AI37" s="92"/>
      <c r="AK37" s="92" t="s">
        <v>1066</v>
      </c>
      <c r="AL37" s="92"/>
      <c r="AM37" s="92"/>
      <c r="AN37" s="93" t="e">
        <f>AN34-AN36</f>
        <v>#REF!</v>
      </c>
      <c r="AO37" s="92"/>
      <c r="AQ37" s="92" t="s">
        <v>1066</v>
      </c>
      <c r="AT37" s="93" t="e">
        <f>AT34-AT36</f>
        <v>#REF!</v>
      </c>
      <c r="AV37" s="83"/>
      <c r="AW37" s="92" t="s">
        <v>1066</v>
      </c>
      <c r="AZ37" s="93">
        <f>AZ34-AZ36</f>
        <v>390500.5</v>
      </c>
      <c r="BC37" s="92" t="s">
        <v>1066</v>
      </c>
      <c r="BF37" s="93">
        <f>BF34-BF36</f>
        <v>47805.42</v>
      </c>
      <c r="BI37" s="92" t="s">
        <v>1066</v>
      </c>
      <c r="BL37" s="93">
        <f>BL34-BL36</f>
        <v>32182.04</v>
      </c>
      <c r="BO37" s="92" t="s">
        <v>3</v>
      </c>
      <c r="BP37" s="92">
        <f>BR36/BQ37</f>
        <v>4.6629629629630166E-2</v>
      </c>
      <c r="BQ37" s="113">
        <v>27</v>
      </c>
      <c r="BS37" s="92"/>
      <c r="BT37" s="92"/>
      <c r="BU37" s="92" t="s">
        <v>3</v>
      </c>
      <c r="BV37" s="92">
        <f>BX36/BW37</f>
        <v>28.750333333333334</v>
      </c>
      <c r="BW37" s="113">
        <v>27</v>
      </c>
      <c r="BY37"/>
      <c r="BZ37"/>
      <c r="CA37" s="92" t="s">
        <v>3</v>
      </c>
      <c r="CB37" s="92">
        <f>CD36/CC37</f>
        <v>26.570846153846148</v>
      </c>
      <c r="CC37" s="113">
        <v>26</v>
      </c>
      <c r="CD37" s="92"/>
      <c r="CE37" s="92"/>
      <c r="CG37" s="92" t="s">
        <v>3</v>
      </c>
      <c r="CH37" s="92">
        <f>CJ36/CI37</f>
        <v>26.570846153846148</v>
      </c>
      <c r="CI37" s="113">
        <v>26</v>
      </c>
      <c r="CJ37" s="92"/>
      <c r="CK37" s="92"/>
    </row>
    <row r="38" spans="1:89" ht="13.5" thickBot="1" x14ac:dyDescent="0.25">
      <c r="A38" s="92" t="s">
        <v>1068</v>
      </c>
      <c r="B38" s="117">
        <f>IF(D37&lt;0,0,IF($B$35="S",VLOOKUP($D$37,$A$7:$E$14,5,TRUE),VLOOKUP($D$37,$A$21:$E$28,5,TRUE)))</f>
        <v>0</v>
      </c>
      <c r="C38" s="92"/>
      <c r="D38" s="92">
        <f>D37-B38</f>
        <v>0</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IF(AH37&lt;0,0,IF($AF$35="S",VLOOKUP($AH$37,$AE$7:$AI$14,5,TRUE),VLOOKUP($AH$37,$AE$21:$AI$28,5,TRUE)))</f>
        <v>#REF!</v>
      </c>
      <c r="AG38" s="92"/>
      <c r="AH38" s="92" t="e">
        <f>AH37-AF38</f>
        <v>#REF!</v>
      </c>
      <c r="AI38" s="92"/>
      <c r="AK38" s="92" t="s">
        <v>1068</v>
      </c>
      <c r="AL38" s="117" t="e">
        <f>IF(AN37&lt;0,0,IF($AL$35="S",VLOOKUP($AN$37,$AK$7:$AO$14,5,TRUE),VLOOKUP($AN$37,$AK$21:$AO$28,5,TRUE)))</f>
        <v>#REF!</v>
      </c>
      <c r="AM38" s="92"/>
      <c r="AN38" s="92" t="e">
        <f>AN37-AL38</f>
        <v>#REF!</v>
      </c>
      <c r="AO38" s="92"/>
      <c r="AQ38" s="92" t="s">
        <v>1068</v>
      </c>
      <c r="AR38" s="117" t="e">
        <f>IF(AT37&lt;0,0,IF($AR$35="S",VLOOKUP($AT$37,$AQ$7:$AU$13,5,TRUE),VLOOKUP($AT$37,$AQ$21:$AU$27,5,TRUE)))</f>
        <v>#REF!</v>
      </c>
      <c r="AT38" s="92" t="e">
        <f>AT37-AR38</f>
        <v>#REF!</v>
      </c>
      <c r="AV38" s="83"/>
      <c r="AW38" s="92" t="s">
        <v>1068</v>
      </c>
      <c r="AX38" s="117">
        <f>IF($AX$35="S",VLOOKUP($AZ$37,$AW$7:$BA$12,5,TRUE),VLOOKUP($AZ$37,$AW$21:$BA$27,5,TRUE))</f>
        <v>176500</v>
      </c>
      <c r="AZ38" s="92">
        <f>AZ37-AX38</f>
        <v>214000.5</v>
      </c>
      <c r="BC38" s="92" t="s">
        <v>1068</v>
      </c>
      <c r="BD38" s="117">
        <f>IF($BD$35="S",VLOOKUP($BF$37,$BC$7:$BG$15,5,TRUE),VLOOKUP($BF$37,$BC$21:$BG$29,5,TRUE))</f>
        <v>24500</v>
      </c>
      <c r="BF38" s="92">
        <f>BF37-BD38</f>
        <v>23305.42</v>
      </c>
      <c r="BI38" s="92" t="s">
        <v>1068</v>
      </c>
      <c r="BJ38" s="117">
        <f>IF($BJ$35="S",VLOOKUP($BL$37,$BI$7:$BM$15,5,TRUE),VLOOKUP($BL$37,$BI$21:$BM$29,5,TRUE))</f>
        <v>1045</v>
      </c>
      <c r="BL38" s="92">
        <f>BL37-BJ38</f>
        <v>31137.040000000001</v>
      </c>
      <c r="BO38" s="92" t="s">
        <v>4</v>
      </c>
      <c r="BP38" s="112">
        <v>0</v>
      </c>
      <c r="BS38" s="92"/>
      <c r="BT38" s="92"/>
      <c r="BU38" s="92" t="s">
        <v>4</v>
      </c>
      <c r="BV38" s="112">
        <v>0</v>
      </c>
      <c r="BY38"/>
      <c r="BZ38"/>
      <c r="CA38" s="92" t="s">
        <v>4</v>
      </c>
      <c r="CB38" s="112">
        <v>0</v>
      </c>
      <c r="CC38" s="92"/>
      <c r="CD38" s="92"/>
      <c r="CE38" s="92"/>
      <c r="CG38" s="92" t="s">
        <v>4</v>
      </c>
      <c r="CH38" s="112">
        <v>0</v>
      </c>
      <c r="CI38" s="92"/>
      <c r="CJ38" s="92"/>
      <c r="CK38" s="92"/>
    </row>
    <row r="39" spans="1:89" ht="13.5" thickBot="1" x14ac:dyDescent="0.25">
      <c r="A39" s="92" t="s">
        <v>1070</v>
      </c>
      <c r="B39" s="117">
        <f>IF(D37&lt;0,0,IF($B$35="S",VLOOKUP($D$37,$A$7:$E$14,4,TRUE),VLOOKUP($D$37,$A$21:$E$28,4,TRUE)))</f>
        <v>0</v>
      </c>
      <c r="C39" s="119" t="s">
        <v>0</v>
      </c>
      <c r="D39" s="92">
        <f>D38*B39</f>
        <v>0</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IF(AH37&lt;0,0,IF($AF$35="S",VLOOKUP($AH$37,$AE$7:$AI$14,4,TRUE),VLOOKUP($AH$37,$AE$21:$AI$28,4,TRUE)))</f>
        <v>#REF!</v>
      </c>
      <c r="AG39" s="119" t="s">
        <v>0</v>
      </c>
      <c r="AH39" s="92" t="e">
        <f>AH38*AF39</f>
        <v>#REF!</v>
      </c>
      <c r="AI39" s="92"/>
      <c r="AK39" s="92" t="s">
        <v>1070</v>
      </c>
      <c r="AL39" s="117" t="e">
        <f>IF(AN37&lt;0,0,IF($AL$35="S",VLOOKUP($AN$37,$AK$7:$AO$14,4,TRUE),VLOOKUP($AN$37,$AK$21:$AO$28,4,TRUE)))</f>
        <v>#REF!</v>
      </c>
      <c r="AM39" s="119" t="s">
        <v>0</v>
      </c>
      <c r="AN39" s="92" t="e">
        <f>AN38*AL39</f>
        <v>#REF!</v>
      </c>
      <c r="AO39" s="92"/>
      <c r="AQ39" s="92" t="s">
        <v>1070</v>
      </c>
      <c r="AR39" s="117" t="e">
        <f>IF(AT37&lt;0,0,IF($AR$35="S",VLOOKUP($AT$37,$AQ$7:$AU$13,4,TRUE),VLOOKUP($AT$37,$AQ$21:$AU$27,4,TRUE)))</f>
        <v>#REF!</v>
      </c>
      <c r="AS39" s="119" t="s">
        <v>0</v>
      </c>
      <c r="AT39" s="92" t="e">
        <f>AT38*AR39</f>
        <v>#REF!</v>
      </c>
      <c r="AV39" s="83"/>
      <c r="AW39" s="92" t="s">
        <v>1070</v>
      </c>
      <c r="AX39" s="117">
        <f>IF($AX$35="S",VLOOKUP($AZ$37,$AW$7:$BA$13,4,TRUE),VLOOKUP($AZ$37,$AW$21:$BA$27,4,TRUE))</f>
        <v>0.35</v>
      </c>
      <c r="AY39" s="119" t="s">
        <v>0</v>
      </c>
      <c r="AZ39" s="92">
        <f>AZ38*AX39</f>
        <v>74900.174999999988</v>
      </c>
      <c r="BC39" s="92" t="s">
        <v>1070</v>
      </c>
      <c r="BD39" s="117">
        <f>IF($BD$35="S",VLOOKUP($BF$37,$BC$7:$BG$15,4,TRUE),VLOOKUP($BF$37,$BC$21:$BG$29,4,TRUE))</f>
        <v>0.15</v>
      </c>
      <c r="BE39" s="119" t="s">
        <v>0</v>
      </c>
      <c r="BF39" s="92">
        <f>BF38*BD39</f>
        <v>3495.8129999999996</v>
      </c>
      <c r="BI39" s="92" t="s">
        <v>1070</v>
      </c>
      <c r="BJ39" s="152">
        <f>IF($BJ$35="S",VLOOKUP($BL$37,$BI$7:$BM$15,4,TRUE),VLOOKUP($BL$37,$BI$21:$BM$29,4,TRUE))</f>
        <v>0.15</v>
      </c>
      <c r="BK39" s="119" t="s">
        <v>0</v>
      </c>
      <c r="BL39" s="92">
        <f>BL38*BJ39</f>
        <v>4670.5559999999996</v>
      </c>
      <c r="BO39" s="92" t="s">
        <v>5</v>
      </c>
      <c r="BP39" s="92">
        <f>BP37+BP38</f>
        <v>4.6629629629630166E-2</v>
      </c>
      <c r="BS39" s="92"/>
      <c r="BT39" s="92"/>
      <c r="BU39" s="92" t="s">
        <v>5</v>
      </c>
      <c r="BV39" s="92">
        <f>BV37+BV38</f>
        <v>28.750333333333334</v>
      </c>
      <c r="BY39"/>
      <c r="BZ39"/>
      <c r="CA39" s="92" t="s">
        <v>5</v>
      </c>
      <c r="CB39" s="92">
        <f>CB37+CB38</f>
        <v>26.570846153846148</v>
      </c>
      <c r="CC39" s="92"/>
      <c r="CD39" s="92"/>
      <c r="CE39" s="92"/>
      <c r="CG39" s="92" t="s">
        <v>5</v>
      </c>
      <c r="CH39" s="92">
        <f>CH37+CH38</f>
        <v>26.570846153846148</v>
      </c>
      <c r="CI39" s="92"/>
      <c r="CJ39" s="92"/>
      <c r="CK39" s="92"/>
    </row>
    <row r="40" spans="1:89" ht="13.5" thickBot="1" x14ac:dyDescent="0.25">
      <c r="A40" s="92" t="s">
        <v>1</v>
      </c>
      <c r="B40" s="117">
        <f>IF(D37&lt;0,0,IF($B$35="S",VLOOKUP($D$37,$A$7:$E$14,3,TRUE),VLOOKUP($D$37,$A$21:$E$28,3,TRUE)))</f>
        <v>0</v>
      </c>
      <c r="C40" s="119" t="s">
        <v>2</v>
      </c>
      <c r="D40" s="92">
        <f>D39+B40</f>
        <v>0</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IF(AH37&lt;0,0,IF($AF$35="S",VLOOKUP($AH$37,$AE$7:$AI$14,3,TRUE),VLOOKUP($AH$37,$AE$21:$AI$28,3,TRUE)))</f>
        <v>#REF!</v>
      </c>
      <c r="AG40" s="119" t="s">
        <v>2</v>
      </c>
      <c r="AH40" s="92" t="e">
        <f>AH39+AF40</f>
        <v>#REF!</v>
      </c>
      <c r="AI40" s="92"/>
      <c r="AK40" s="92" t="s">
        <v>1</v>
      </c>
      <c r="AL40" s="117" t="e">
        <f>IF(AN37&lt;0,0,IF($AL$35="S",VLOOKUP($AN$37,$AK$7:$AO$14,3,TRUE),VLOOKUP($AN$37,$AK$21:$AO$28,3,TRUE)))</f>
        <v>#REF!</v>
      </c>
      <c r="AM40" s="119" t="s">
        <v>2</v>
      </c>
      <c r="AN40" s="92" t="e">
        <f>AN39+AL40</f>
        <v>#REF!</v>
      </c>
      <c r="AO40" s="92"/>
      <c r="AQ40" s="92" t="s">
        <v>1</v>
      </c>
      <c r="AR40" s="117" t="e">
        <f>IF(AT37&lt;0,0,IF($AR$35="S",VLOOKUP($AT$37,$AQ$7:$AU$13,3,TRUE),VLOOKUP($AT$37,$AQ$21:$AU$27,3,TRUE)))</f>
        <v>#REF!</v>
      </c>
      <c r="AS40" s="119" t="s">
        <v>2</v>
      </c>
      <c r="AT40" s="92" t="e">
        <f>AT39+AR40</f>
        <v>#REF!</v>
      </c>
      <c r="AV40" s="83"/>
      <c r="AW40" s="92" t="s">
        <v>1</v>
      </c>
      <c r="AX40" s="117">
        <f>IF($AX$35="S",VLOOKUP($AZ$37,$AW$7:$BA$13,3,TRUE),VLOOKUP($AZ$37,$AW$21:$BA$27,3,TRUE))</f>
        <v>110016.5</v>
      </c>
      <c r="AY40" s="119" t="s">
        <v>2</v>
      </c>
      <c r="AZ40" s="92">
        <f>AZ39+AX40</f>
        <v>184916.67499999999</v>
      </c>
      <c r="BC40" s="92" t="s">
        <v>1</v>
      </c>
      <c r="BD40" s="117">
        <f>IF($BD$35="S",VLOOKUP($BF$37,$BC$7:$BG$15,3,TRUE),VLOOKUP($BF$37,$BC$21:$BG$29,3,TRUE))</f>
        <v>1075</v>
      </c>
      <c r="BE40" s="119" t="s">
        <v>2</v>
      </c>
      <c r="BF40" s="92">
        <f>BF39+BD40</f>
        <v>4570.8130000000001</v>
      </c>
      <c r="BI40" s="92" t="s">
        <v>1</v>
      </c>
      <c r="BJ40" s="117">
        <f>IF($BJ$35="S",VLOOKUP($BL$37,$BI$7:$BM$15,3,TRUE),VLOOKUP($BL$37,$BI$21:$BM$29,3,TRUE))</f>
        <v>437.5</v>
      </c>
      <c r="BK40" s="119" t="s">
        <v>2</v>
      </c>
      <c r="BL40" s="92">
        <f>BL39+BJ40</f>
        <v>5108.0559999999996</v>
      </c>
      <c r="BO40" s="92" t="s">
        <v>6</v>
      </c>
      <c r="BP40" s="120">
        <v>0.39500000000000002</v>
      </c>
      <c r="BS40" s="92"/>
      <c r="BT40" s="92"/>
      <c r="BU40" s="92" t="s">
        <v>6</v>
      </c>
      <c r="BV40" s="120">
        <v>0.39500000000000002</v>
      </c>
      <c r="BY40"/>
      <c r="BZ40"/>
      <c r="CA40" s="92" t="s">
        <v>6</v>
      </c>
      <c r="CB40" s="120">
        <v>0.39500000000000002</v>
      </c>
      <c r="CC40" s="92"/>
      <c r="CD40" s="92"/>
      <c r="CE40" s="92"/>
      <c r="CF40" s="92"/>
      <c r="CG40" s="92" t="s">
        <v>6</v>
      </c>
      <c r="CH40" s="120">
        <v>0.39500000000000002</v>
      </c>
      <c r="CI40" s="92"/>
      <c r="CJ40" s="92"/>
    </row>
    <row r="41" spans="1:89" x14ac:dyDescent="0.2">
      <c r="A41" s="92" t="s">
        <v>7</v>
      </c>
      <c r="B41" s="92">
        <f>D40/C41</f>
        <v>0</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H41" s="92"/>
      <c r="AI41" s="92"/>
      <c r="AK41" s="92" t="s">
        <v>7</v>
      </c>
      <c r="AL41" s="92" t="e">
        <f>AN40/AM41</f>
        <v>#REF!</v>
      </c>
      <c r="AM41" s="113">
        <v>52</v>
      </c>
      <c r="AN41" s="92"/>
      <c r="AO41" s="92"/>
      <c r="AQ41" s="92" t="s">
        <v>7</v>
      </c>
      <c r="AR41" s="92" t="e">
        <f>AT40/AS41</f>
        <v>#REF!</v>
      </c>
      <c r="AS41" s="113">
        <v>52</v>
      </c>
      <c r="AV41" s="83"/>
      <c r="AW41" s="92" t="s">
        <v>7</v>
      </c>
      <c r="AX41" s="92">
        <f>AZ40/AY41</f>
        <v>3556.0899038461534</v>
      </c>
      <c r="AY41" s="113">
        <v>52</v>
      </c>
      <c r="BC41" s="92" t="s">
        <v>7</v>
      </c>
      <c r="BD41" s="92">
        <f>BF40/BE41</f>
        <v>87.90025</v>
      </c>
      <c r="BE41" s="113">
        <v>52</v>
      </c>
      <c r="BI41" s="92" t="s">
        <v>7</v>
      </c>
      <c r="BJ41" s="92">
        <f>BL40/BK41</f>
        <v>98.231846153846149</v>
      </c>
      <c r="BK41" s="113">
        <v>52</v>
      </c>
      <c r="BO41" s="92" t="s">
        <v>8</v>
      </c>
      <c r="BP41" s="92">
        <f>BP39*BP40</f>
        <v>1.8418703703703916E-2</v>
      </c>
      <c r="BS41" s="92"/>
      <c r="BT41" s="92"/>
      <c r="BU41" s="92" t="s">
        <v>8</v>
      </c>
      <c r="BV41" s="92">
        <f>BV39*BV40</f>
        <v>11.356381666666667</v>
      </c>
      <c r="BY41"/>
      <c r="BZ41"/>
      <c r="CA41" s="92" t="s">
        <v>8</v>
      </c>
      <c r="CB41" s="92">
        <f>CB39*CB40</f>
        <v>10.495484230769229</v>
      </c>
      <c r="CC41" s="92"/>
      <c r="CD41" s="92"/>
      <c r="CE41" s="92"/>
      <c r="CF41" s="92"/>
      <c r="CG41" s="92" t="s">
        <v>8</v>
      </c>
      <c r="CH41" s="92">
        <f>CH39*CH40</f>
        <v>10.495484230769229</v>
      </c>
      <c r="CI41" s="92"/>
      <c r="CJ41" s="92"/>
    </row>
    <row r="42" spans="1:89" ht="13.5" thickBot="1" x14ac:dyDescent="0.25">
      <c r="A42" s="92" t="s">
        <v>9</v>
      </c>
      <c r="B42" s="112">
        <f>'2019-FORM GAO-70a'!D12</f>
        <v>0</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G42" s="92"/>
      <c r="AH42" s="92"/>
      <c r="AI42" s="92"/>
      <c r="AK42" s="92" t="s">
        <v>9</v>
      </c>
      <c r="AL42" s="112" t="e">
        <f>#REF!</f>
        <v>#REF!</v>
      </c>
      <c r="AM42" s="92"/>
      <c r="AN42" s="92"/>
      <c r="AO42" s="92"/>
      <c r="AQ42" s="92" t="s">
        <v>9</v>
      </c>
      <c r="AR42" s="112" t="e">
        <f>#REF!</f>
        <v>#REF!</v>
      </c>
      <c r="AV42" s="83"/>
      <c r="AW42" s="92" t="s">
        <v>9</v>
      </c>
      <c r="AX42" s="112">
        <v>25</v>
      </c>
      <c r="BC42" s="92" t="s">
        <v>9</v>
      </c>
      <c r="BD42" s="112">
        <v>25</v>
      </c>
      <c r="BI42" s="92" t="s">
        <v>10</v>
      </c>
      <c r="BJ42" s="112">
        <v>0</v>
      </c>
      <c r="BS42" s="92"/>
      <c r="BT42" s="92"/>
      <c r="BU42" s="92"/>
      <c r="BV42" s="92"/>
      <c r="BY42"/>
      <c r="BZ42"/>
      <c r="CC42" s="92"/>
      <c r="CD42" s="92"/>
      <c r="CE42" s="92"/>
      <c r="CF42" s="92"/>
    </row>
    <row r="43" spans="1:89" ht="14.25" thickTop="1" thickBot="1" x14ac:dyDescent="0.25">
      <c r="A43" s="150" t="s">
        <v>5</v>
      </c>
      <c r="B43" s="160">
        <f>ROUND((B41*2)+B42,2)</f>
        <v>0</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G43" s="92"/>
      <c r="AH43" s="92"/>
      <c r="AI43" s="92"/>
      <c r="AK43" s="150" t="s">
        <v>5</v>
      </c>
      <c r="AL43" s="160" t="e">
        <f>ROUND((AL41*2)+AL42,2)</f>
        <v>#REF!</v>
      </c>
      <c r="AM43" s="92"/>
      <c r="AN43" s="92"/>
      <c r="AO43" s="92"/>
      <c r="AQ43" s="150" t="s">
        <v>5</v>
      </c>
      <c r="AR43" s="160" t="e">
        <f>ROUND((AR41*2)+AR42,2)</f>
        <v>#REF!</v>
      </c>
      <c r="AV43" s="83"/>
      <c r="AW43" s="136" t="s">
        <v>5</v>
      </c>
      <c r="AX43" s="136">
        <f>AX41*2+AX42</f>
        <v>7137.1798076923069</v>
      </c>
      <c r="BC43" s="92" t="s">
        <v>5</v>
      </c>
      <c r="BD43" s="92">
        <f>BD41*2+BD42</f>
        <v>200.8005</v>
      </c>
      <c r="BI43" s="92" t="s">
        <v>5</v>
      </c>
      <c r="BJ43" s="92">
        <f>SUM(BJ41*2)+BJ42</f>
        <v>196.4636923076923</v>
      </c>
      <c r="BS43" s="92"/>
      <c r="BT43" s="92"/>
      <c r="BU43" s="92"/>
      <c r="BV43" s="92"/>
      <c r="BY43"/>
      <c r="BZ43"/>
      <c r="CC43" s="92"/>
      <c r="CD43" s="92"/>
      <c r="CE43" s="92"/>
      <c r="CF43" s="92"/>
    </row>
    <row r="44" spans="1:89" x14ac:dyDescent="0.2">
      <c r="A44" s="92" t="s">
        <v>6</v>
      </c>
      <c r="B44" s="121">
        <f>'2019-FORM GAO-70a'!F9</f>
        <v>0</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G44" s="92"/>
      <c r="AH44" s="92"/>
      <c r="AI44" s="92"/>
      <c r="AK44" s="92" t="s">
        <v>6</v>
      </c>
      <c r="AL44" s="121" t="e">
        <f>#REF!</f>
        <v>#REF!</v>
      </c>
      <c r="AM44" s="92"/>
      <c r="AN44" s="92"/>
      <c r="AO44" s="92"/>
      <c r="AQ44" s="92" t="s">
        <v>6</v>
      </c>
      <c r="AR44" s="121" t="e">
        <f>#REF!</f>
        <v>#REF!</v>
      </c>
      <c r="AV44" s="83"/>
      <c r="AW44" s="92" t="s">
        <v>6</v>
      </c>
      <c r="AX44" s="121">
        <v>5.0999999999999997E-2</v>
      </c>
      <c r="BC44" s="92" t="s">
        <v>6</v>
      </c>
      <c r="BD44" s="121">
        <v>4.2000000000000003E-2</v>
      </c>
      <c r="BI44" s="92" t="s">
        <v>6</v>
      </c>
      <c r="BJ44" s="120">
        <v>0.39500000000000002</v>
      </c>
      <c r="BS44" s="92"/>
      <c r="BT44" s="92"/>
      <c r="BU44" s="92"/>
      <c r="BV44" s="92"/>
      <c r="BY44"/>
      <c r="BZ44"/>
      <c r="CC44" s="92"/>
      <c r="CD44" s="92"/>
      <c r="CE44" s="92"/>
      <c r="CF44" s="92"/>
    </row>
    <row r="45" spans="1:89" ht="13.5" thickBot="1" x14ac:dyDescent="0.25">
      <c r="A45" s="92" t="s">
        <v>11</v>
      </c>
      <c r="B45" s="121">
        <f>'2019-FORM GAO-70a'!F11</f>
        <v>0</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G45" s="92"/>
      <c r="AH45" s="92"/>
      <c r="AI45" s="92"/>
      <c r="AK45" s="92" t="s">
        <v>11</v>
      </c>
      <c r="AL45" s="121" t="e">
        <f>#REF!</f>
        <v>#REF!</v>
      </c>
      <c r="AM45" s="92"/>
      <c r="AN45" s="92"/>
      <c r="AO45" s="92"/>
      <c r="AQ45" s="92" t="s">
        <v>11</v>
      </c>
      <c r="AR45" s="121" t="e">
        <f>#REF!</f>
        <v>#REF!</v>
      </c>
      <c r="AV45" s="83"/>
      <c r="AW45" s="92" t="s">
        <v>11</v>
      </c>
      <c r="AX45" s="121">
        <v>0</v>
      </c>
      <c r="BC45" s="92" t="s">
        <v>11</v>
      </c>
      <c r="BD45" s="121">
        <v>3</v>
      </c>
      <c r="BI45" s="92" t="s">
        <v>8</v>
      </c>
      <c r="BJ45" s="92">
        <f>BJ43*BJ44</f>
        <v>77.603158461538456</v>
      </c>
      <c r="BS45" s="92"/>
      <c r="BT45" s="92"/>
      <c r="BU45" s="92"/>
      <c r="BV45" s="92"/>
      <c r="BY45"/>
      <c r="BZ45"/>
      <c r="CC45" s="92"/>
      <c r="CD45" s="92"/>
      <c r="CE45" s="92"/>
      <c r="CF45" s="92"/>
    </row>
    <row r="46" spans="1:89" ht="14.25" thickTop="1" thickBot="1" x14ac:dyDescent="0.25">
      <c r="A46" s="159" t="s">
        <v>8</v>
      </c>
      <c r="B46" s="159">
        <f>ROUND(((D34*B44)/26)+B45,2)</f>
        <v>0</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G46" s="92"/>
      <c r="AH46" s="92"/>
      <c r="AI46" s="92"/>
      <c r="AK46" s="159" t="s">
        <v>8</v>
      </c>
      <c r="AL46" s="159" t="e">
        <f>ROUND(((AN34*AL44)/26)+AL45,2)</f>
        <v>#REF!</v>
      </c>
      <c r="AM46" s="92"/>
      <c r="AN46" s="92"/>
      <c r="AO46" s="92"/>
      <c r="AQ46" s="159" t="s">
        <v>8</v>
      </c>
      <c r="AR46" s="159" t="e">
        <f>ROUND(((AT34*AR44)/26)+AR45,2)</f>
        <v>#REF!</v>
      </c>
      <c r="AV46" s="83"/>
      <c r="AW46" s="136" t="s">
        <v>8</v>
      </c>
      <c r="AX46" s="136">
        <f>AZ34*AX44/26+AX45</f>
        <v>765.98175000000003</v>
      </c>
      <c r="BC46" s="92" t="s">
        <v>8</v>
      </c>
      <c r="BD46" s="92">
        <f>BF34*BD44/26+BD45</f>
        <v>80.224140000000006</v>
      </c>
      <c r="BS46" s="92"/>
      <c r="BT46" s="92"/>
      <c r="BU46" s="92"/>
      <c r="BV46" s="92"/>
      <c r="BY46"/>
      <c r="BZ46"/>
      <c r="CC46" s="92"/>
      <c r="CD46" s="92"/>
      <c r="CE46" s="92"/>
      <c r="CF46" s="92"/>
    </row>
    <row r="47" spans="1:89"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E47" s="92"/>
      <c r="AF47" s="92"/>
      <c r="AG47" s="92"/>
      <c r="AH47" s="92"/>
      <c r="AI47" s="92"/>
      <c r="AK47" s="92"/>
      <c r="AL47" s="92"/>
      <c r="AM47" s="92"/>
      <c r="AN47" s="92"/>
      <c r="AO47" s="92"/>
      <c r="AV47" s="83"/>
      <c r="BS47" s="92"/>
      <c r="BT47" s="92"/>
      <c r="BU47" s="92"/>
      <c r="BV47" s="92"/>
      <c r="BY47"/>
      <c r="BZ47"/>
      <c r="CC47" s="92"/>
      <c r="CD47" s="92"/>
      <c r="CE47" s="92"/>
      <c r="CF47" s="92"/>
    </row>
    <row r="48" spans="1:89"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K48" s="122" t="s">
        <v>12</v>
      </c>
      <c r="AL48" s="122"/>
      <c r="AM48" s="122"/>
      <c r="AN48" s="122"/>
      <c r="AO48" s="122"/>
      <c r="AQ48" s="122" t="s">
        <v>12</v>
      </c>
      <c r="AR48" s="122"/>
      <c r="AS48" s="122"/>
      <c r="AT48" s="122"/>
      <c r="AU48" s="122"/>
      <c r="AV48" s="153"/>
      <c r="AW48" s="122"/>
      <c r="AX48" s="122"/>
      <c r="AY48" s="122"/>
      <c r="AZ48" s="122"/>
      <c r="BA48" s="122"/>
      <c r="BB48" s="122"/>
      <c r="BC48" s="122"/>
      <c r="BD48" s="122"/>
      <c r="BE48" s="122"/>
      <c r="BF48" s="122"/>
      <c r="BG48" s="122"/>
      <c r="BH48" s="122"/>
      <c r="BI48" s="122"/>
      <c r="BJ48" s="122"/>
      <c r="BK48" s="122"/>
      <c r="BL48" s="122"/>
      <c r="BM48" s="122"/>
    </row>
  </sheetData>
  <sheetProtection password="E451" sheet="1"/>
  <mergeCells count="88">
    <mergeCell ref="G1:K1"/>
    <mergeCell ref="M1:Q1"/>
    <mergeCell ref="S1:W1"/>
    <mergeCell ref="Y1:AC1"/>
    <mergeCell ref="AE1:AI1"/>
    <mergeCell ref="AK1:AO1"/>
    <mergeCell ref="AQ1:AU1"/>
    <mergeCell ref="AW1:BA1"/>
    <mergeCell ref="BC1:BG1"/>
    <mergeCell ref="BI1:BM1"/>
    <mergeCell ref="BO1:BS1"/>
    <mergeCell ref="BU1:BY1"/>
    <mergeCell ref="CA1:CE1"/>
    <mergeCell ref="CG1:CK1"/>
    <mergeCell ref="G3:K3"/>
    <mergeCell ref="M3:Q3"/>
    <mergeCell ref="S3:W3"/>
    <mergeCell ref="Y3:AC3"/>
    <mergeCell ref="AE3:AI3"/>
    <mergeCell ref="AK3:AO3"/>
    <mergeCell ref="AQ3:AU3"/>
    <mergeCell ref="AW3:BA3"/>
    <mergeCell ref="BC3:BG3"/>
    <mergeCell ref="BI3:BM3"/>
    <mergeCell ref="BO3:BS3"/>
    <mergeCell ref="BU3:BX3"/>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CA5:CB5"/>
    <mergeCell ref="CC5:CD5"/>
    <mergeCell ref="CG5:CH5"/>
    <mergeCell ref="CI5:CJ5"/>
    <mergeCell ref="BO15:BS15"/>
    <mergeCell ref="G17:K17"/>
    <mergeCell ref="M17:Q17"/>
    <mergeCell ref="S17:W17"/>
    <mergeCell ref="Y17:AC17"/>
    <mergeCell ref="AE17:AI17"/>
    <mergeCell ref="AK17:AO17"/>
    <mergeCell ref="AQ17:AU17"/>
    <mergeCell ref="AW17:BA17"/>
    <mergeCell ref="BC17:BG17"/>
    <mergeCell ref="BI17:BM17"/>
    <mergeCell ref="BO17:BP17"/>
    <mergeCell ref="BU17:BV17"/>
    <mergeCell ref="BW17:BX17"/>
    <mergeCell ref="CA17:CB17"/>
    <mergeCell ref="CC17:CD17"/>
    <mergeCell ref="CG17:CH17"/>
    <mergeCell ref="CI17:CJ17"/>
    <mergeCell ref="G19:H19"/>
    <mergeCell ref="M19:N19"/>
    <mergeCell ref="S19:T19"/>
    <mergeCell ref="Y19:Z19"/>
    <mergeCell ref="AE19:AF19"/>
    <mergeCell ref="AK19:AL19"/>
    <mergeCell ref="AQ19:AR19"/>
    <mergeCell ref="AW19:AX19"/>
    <mergeCell ref="BC19:BD19"/>
    <mergeCell ref="BI19:BJ19"/>
    <mergeCell ref="A19:B19"/>
    <mergeCell ref="A1:E1"/>
    <mergeCell ref="A3:E3"/>
    <mergeCell ref="A5:B5"/>
    <mergeCell ref="C5:D5"/>
    <mergeCell ref="A17:E17"/>
  </mergeCells>
  <pageMargins left="0.75" right="0.75" top="1" bottom="1" header="0.5" footer="0.5"/>
  <pageSetup orientation="portrait"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48"/>
  <sheetViews>
    <sheetView topLeftCell="A10" zoomScale="90" zoomScaleNormal="90" workbookViewId="0">
      <selection activeCell="B39" sqref="B39"/>
    </sheetView>
  </sheetViews>
  <sheetFormatPr defaultRowHeight="12.75" x14ac:dyDescent="0.2"/>
  <cols>
    <col min="1" max="1" width="19.7109375" customWidth="1"/>
    <col min="2" max="2" width="22.28515625" customWidth="1"/>
    <col min="3" max="3" width="18" customWidth="1"/>
    <col min="4" max="4" width="10.85546875" customWidth="1"/>
    <col min="5" max="5" width="13.5703125" customWidth="1"/>
    <col min="7" max="7" width="23.85546875" customWidth="1"/>
    <col min="8" max="8" width="14.42578125" customWidth="1"/>
    <col min="9" max="9" width="20" customWidth="1"/>
    <col min="10" max="10" width="13.140625" customWidth="1"/>
    <col min="11" max="11" width="1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5703125" style="154"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85546875" style="92" customWidth="1"/>
    <col min="62" max="64" width="19.42578125" style="92" customWidth="1"/>
    <col min="65" max="65" width="12.7109375" customWidth="1"/>
    <col min="67" max="67" width="26.5703125" customWidth="1"/>
    <col min="68" max="68" width="13.7109375" customWidth="1"/>
    <col min="69" max="69" width="28.28515625" style="92" customWidth="1"/>
    <col min="70" max="70" width="12.85546875" style="92" customWidth="1"/>
    <col min="71" max="71" width="22.7109375" style="92" customWidth="1"/>
    <col min="72" max="72" width="22.5703125" style="92" customWidth="1"/>
    <col min="73" max="73" width="27.28515625" customWidth="1"/>
    <col min="74" max="74" width="13.7109375" customWidth="1"/>
    <col min="75" max="75" width="11.28515625" customWidth="1"/>
    <col min="76" max="76" width="12.85546875" customWidth="1"/>
    <col min="77" max="77" width="12.5703125" customWidth="1"/>
  </cols>
  <sheetData>
    <row r="1" spans="1:83" ht="23.25" x14ac:dyDescent="0.35">
      <c r="A1" s="734" t="s">
        <v>1867</v>
      </c>
      <c r="B1" s="734"/>
      <c r="C1" s="734"/>
      <c r="D1" s="734"/>
      <c r="E1" s="734"/>
      <c r="G1" s="734" t="s">
        <v>1471</v>
      </c>
      <c r="H1" s="734"/>
      <c r="I1" s="734"/>
      <c r="J1" s="734"/>
      <c r="K1" s="734"/>
      <c r="M1" s="734" t="s">
        <v>1360</v>
      </c>
      <c r="N1" s="734"/>
      <c r="O1" s="734"/>
      <c r="P1" s="734"/>
      <c r="Q1" s="734"/>
      <c r="S1" s="734" t="s">
        <v>1227</v>
      </c>
      <c r="T1" s="734"/>
      <c r="U1" s="734"/>
      <c r="V1" s="734"/>
      <c r="W1" s="734"/>
      <c r="Y1" s="734" t="s">
        <v>1190</v>
      </c>
      <c r="Z1" s="734"/>
      <c r="AA1" s="734"/>
      <c r="AB1" s="734"/>
      <c r="AC1" s="734"/>
      <c r="AE1" s="734" t="s">
        <v>1138</v>
      </c>
      <c r="AF1" s="734"/>
      <c r="AG1" s="734"/>
      <c r="AH1" s="734"/>
      <c r="AI1" s="734"/>
      <c r="AK1" s="734" t="s">
        <v>139</v>
      </c>
      <c r="AL1" s="734"/>
      <c r="AM1" s="734"/>
      <c r="AN1" s="734"/>
      <c r="AO1" s="734"/>
      <c r="AP1" s="83"/>
      <c r="AQ1" s="734" t="s">
        <v>97</v>
      </c>
      <c r="AR1" s="734"/>
      <c r="AS1" s="734"/>
      <c r="AT1" s="734"/>
      <c r="AU1" s="734"/>
      <c r="AW1" s="734" t="s">
        <v>1036</v>
      </c>
      <c r="AX1" s="734"/>
      <c r="AY1" s="734"/>
      <c r="AZ1" s="734"/>
      <c r="BA1" s="734"/>
      <c r="BC1" s="734" t="s">
        <v>1037</v>
      </c>
      <c r="BD1" s="734"/>
      <c r="BE1" s="734"/>
      <c r="BF1" s="734"/>
      <c r="BG1" s="734"/>
      <c r="BI1" s="734" t="s">
        <v>1038</v>
      </c>
      <c r="BJ1" s="734"/>
      <c r="BK1" s="734"/>
      <c r="BL1" s="734"/>
      <c r="BM1" s="734"/>
      <c r="BN1" s="92"/>
      <c r="BO1" s="734" t="s">
        <v>1039</v>
      </c>
      <c r="BP1" s="734"/>
      <c r="BQ1" s="734"/>
      <c r="BR1" s="734"/>
      <c r="BS1" s="734"/>
      <c r="BT1"/>
      <c r="BU1" s="735" t="s">
        <v>1040</v>
      </c>
      <c r="BV1" s="735"/>
      <c r="BW1" s="735"/>
      <c r="BX1" s="735"/>
      <c r="BY1" s="735"/>
      <c r="CA1" s="735" t="s">
        <v>1041</v>
      </c>
      <c r="CB1" s="735"/>
      <c r="CC1" s="735"/>
      <c r="CD1" s="735"/>
      <c r="CE1" s="735"/>
    </row>
    <row r="2" spans="1:83"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E2" s="92"/>
      <c r="AF2" s="92"/>
      <c r="AG2" s="92"/>
      <c r="AH2" s="92"/>
      <c r="AI2" s="92"/>
      <c r="AP2" s="83"/>
      <c r="BI2" s="93" t="s">
        <v>1042</v>
      </c>
      <c r="BM2" s="92"/>
      <c r="BN2" s="92"/>
      <c r="BO2" s="93" t="s">
        <v>1042</v>
      </c>
      <c r="BP2" s="92"/>
      <c r="BT2"/>
      <c r="BU2" s="94" t="s">
        <v>1043</v>
      </c>
      <c r="BV2" s="95">
        <v>3500</v>
      </c>
      <c r="BW2" s="92"/>
      <c r="BX2" s="92"/>
      <c r="BY2" s="96"/>
      <c r="BZ2" s="97"/>
      <c r="CA2" s="94" t="s">
        <v>1043</v>
      </c>
      <c r="CB2" s="95">
        <v>3400</v>
      </c>
      <c r="CC2" s="92"/>
      <c r="CD2" s="92"/>
      <c r="CE2" s="96"/>
    </row>
    <row r="3" spans="1:83"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P3" s="83"/>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N3" s="92"/>
      <c r="BO3" s="738" t="s">
        <v>1044</v>
      </c>
      <c r="BP3" s="738"/>
      <c r="BQ3" s="738"/>
      <c r="BR3" s="738"/>
      <c r="BS3"/>
      <c r="BT3"/>
      <c r="BU3" s="98" t="s">
        <v>1045</v>
      </c>
      <c r="BV3" s="92"/>
      <c r="BW3" s="92"/>
      <c r="BX3" s="92"/>
      <c r="BY3" s="92"/>
      <c r="CA3" s="98" t="s">
        <v>1045</v>
      </c>
      <c r="CB3" s="92"/>
      <c r="CC3" s="92"/>
      <c r="CD3" s="92"/>
      <c r="CE3" s="92"/>
    </row>
    <row r="4" spans="1:83"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F4" s="92"/>
      <c r="AG4" s="92"/>
      <c r="AH4" s="92"/>
      <c r="AI4" s="92"/>
      <c r="AK4" s="99"/>
      <c r="AP4" s="83"/>
      <c r="AQ4" s="99"/>
      <c r="AW4" s="99"/>
      <c r="BC4" s="99"/>
      <c r="BI4" s="99"/>
      <c r="BM4" s="92"/>
      <c r="BN4" s="92"/>
      <c r="BO4" s="100" t="s">
        <v>1042</v>
      </c>
      <c r="BQ4"/>
      <c r="BR4"/>
      <c r="BS4"/>
      <c r="BT4"/>
      <c r="BU4" s="92"/>
      <c r="BV4" s="92"/>
      <c r="BW4" s="92"/>
      <c r="BX4" s="92"/>
      <c r="BY4" s="92"/>
      <c r="CA4" s="92"/>
      <c r="CB4" s="92"/>
      <c r="CC4" s="92"/>
      <c r="CD4" s="92"/>
      <c r="CE4" s="92"/>
    </row>
    <row r="5" spans="1:83"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P5" s="83"/>
      <c r="AQ5" s="739" t="s">
        <v>1046</v>
      </c>
      <c r="AR5" s="740"/>
      <c r="AS5" s="741"/>
      <c r="AT5" s="742"/>
      <c r="AW5" s="739" t="s">
        <v>1046</v>
      </c>
      <c r="AX5" s="740"/>
      <c r="AY5" s="741"/>
      <c r="AZ5" s="742"/>
      <c r="BC5" s="739" t="s">
        <v>1046</v>
      </c>
      <c r="BD5" s="740"/>
      <c r="BE5" s="741"/>
      <c r="BF5" s="742"/>
      <c r="BI5" s="739" t="s">
        <v>1046</v>
      </c>
      <c r="BJ5" s="740"/>
      <c r="BK5" s="741"/>
      <c r="BL5" s="742"/>
      <c r="BM5" s="92"/>
      <c r="BN5" s="92"/>
      <c r="BO5" s="743" t="s">
        <v>1046</v>
      </c>
      <c r="BP5" s="744"/>
      <c r="BQ5" s="745"/>
      <c r="BR5" s="746"/>
      <c r="BS5"/>
      <c r="BT5"/>
      <c r="BU5" s="739" t="s">
        <v>1046</v>
      </c>
      <c r="BV5" s="740"/>
      <c r="BW5" s="741"/>
      <c r="BX5" s="742"/>
      <c r="BY5" s="92"/>
      <c r="CA5" s="739" t="s">
        <v>1046</v>
      </c>
      <c r="CB5" s="740"/>
      <c r="CC5" s="741"/>
      <c r="CD5" s="742"/>
      <c r="CE5" s="92"/>
    </row>
    <row r="6" spans="1:83"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P6" s="83"/>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N6" s="92"/>
      <c r="BO6" s="102" t="s">
        <v>1047</v>
      </c>
      <c r="BP6" s="102" t="s">
        <v>1048</v>
      </c>
      <c r="BQ6" s="102" t="s">
        <v>1052</v>
      </c>
      <c r="BR6" s="101" t="s">
        <v>1050</v>
      </c>
      <c r="BS6" s="101" t="s">
        <v>1051</v>
      </c>
      <c r="BT6"/>
      <c r="BU6" s="101" t="s">
        <v>1047</v>
      </c>
      <c r="BV6" s="101" t="s">
        <v>1048</v>
      </c>
      <c r="BW6" s="101" t="s">
        <v>1049</v>
      </c>
      <c r="BX6" s="101" t="s">
        <v>1050</v>
      </c>
      <c r="BY6" s="101" t="s">
        <v>1051</v>
      </c>
      <c r="CA6" s="101" t="s">
        <v>1047</v>
      </c>
      <c r="CB6" s="101" t="s">
        <v>1048</v>
      </c>
      <c r="CC6" s="101" t="s">
        <v>1049</v>
      </c>
      <c r="CD6" s="101" t="s">
        <v>1050</v>
      </c>
      <c r="CE6" s="101" t="s">
        <v>1051</v>
      </c>
    </row>
    <row r="7" spans="1:83" x14ac:dyDescent="0.2">
      <c r="A7" s="168">
        <v>0</v>
      </c>
      <c r="B7" s="168">
        <v>3700</v>
      </c>
      <c r="C7" s="168">
        <v>0</v>
      </c>
      <c r="D7" s="168">
        <v>0</v>
      </c>
      <c r="E7" s="168">
        <v>0</v>
      </c>
      <c r="G7" s="168">
        <v>0</v>
      </c>
      <c r="H7" s="168">
        <v>2300</v>
      </c>
      <c r="I7" s="168">
        <v>0</v>
      </c>
      <c r="J7" s="168">
        <v>0</v>
      </c>
      <c r="K7" s="168">
        <v>0</v>
      </c>
      <c r="M7" s="168">
        <v>0</v>
      </c>
      <c r="N7" s="168">
        <v>2250</v>
      </c>
      <c r="O7" s="168">
        <v>0</v>
      </c>
      <c r="P7" s="168">
        <v>0</v>
      </c>
      <c r="Q7" s="168">
        <v>0</v>
      </c>
      <c r="S7" s="168">
        <v>0</v>
      </c>
      <c r="T7" s="168">
        <v>2300</v>
      </c>
      <c r="U7" s="168">
        <v>0</v>
      </c>
      <c r="V7" s="168">
        <v>0</v>
      </c>
      <c r="W7" s="168">
        <v>0</v>
      </c>
      <c r="Y7" s="168">
        <v>0</v>
      </c>
      <c r="Z7" s="168">
        <v>2250</v>
      </c>
      <c r="AA7" s="168">
        <v>0</v>
      </c>
      <c r="AB7" s="168">
        <v>0</v>
      </c>
      <c r="AC7" s="168">
        <v>0</v>
      </c>
      <c r="AE7" s="168">
        <v>0</v>
      </c>
      <c r="AF7" s="168">
        <v>2200</v>
      </c>
      <c r="AG7" s="168">
        <v>0</v>
      </c>
      <c r="AH7" s="168">
        <v>0</v>
      </c>
      <c r="AI7" s="168">
        <v>0</v>
      </c>
      <c r="AK7" s="103">
        <v>0</v>
      </c>
      <c r="AL7" s="103">
        <v>2150</v>
      </c>
      <c r="AM7" s="103">
        <v>0</v>
      </c>
      <c r="AN7" s="103">
        <v>0</v>
      </c>
      <c r="AO7" s="103">
        <v>0</v>
      </c>
      <c r="AP7" s="83"/>
      <c r="AQ7" s="103">
        <v>0</v>
      </c>
      <c r="AR7" s="103">
        <v>2100</v>
      </c>
      <c r="AS7" s="103">
        <v>0</v>
      </c>
      <c r="AT7" s="103">
        <v>0</v>
      </c>
      <c r="AU7" s="103" t="s">
        <v>1053</v>
      </c>
      <c r="AW7" s="103">
        <v>0</v>
      </c>
      <c r="AX7" s="103">
        <v>6050</v>
      </c>
      <c r="AY7" s="103">
        <v>0</v>
      </c>
      <c r="AZ7" s="103">
        <v>0</v>
      </c>
      <c r="BA7" s="103" t="s">
        <v>1053</v>
      </c>
      <c r="BC7" s="103">
        <v>0</v>
      </c>
      <c r="BD7" s="103">
        <v>6050</v>
      </c>
      <c r="BE7" s="103">
        <v>0</v>
      </c>
      <c r="BF7" s="103">
        <v>0</v>
      </c>
      <c r="BG7" s="103" t="s">
        <v>1053</v>
      </c>
      <c r="BI7" s="103">
        <v>0</v>
      </c>
      <c r="BJ7" s="103">
        <v>7180</v>
      </c>
      <c r="BK7" s="103">
        <v>0</v>
      </c>
      <c r="BL7" s="103">
        <v>0</v>
      </c>
      <c r="BM7" s="103" t="s">
        <v>1053</v>
      </c>
      <c r="BN7" s="92"/>
      <c r="BO7" s="104">
        <v>0</v>
      </c>
      <c r="BP7" s="104">
        <v>2650</v>
      </c>
      <c r="BQ7" s="103">
        <v>0</v>
      </c>
      <c r="BR7" s="103">
        <v>0</v>
      </c>
      <c r="BS7" s="105" t="s">
        <v>1053</v>
      </c>
      <c r="BT7"/>
      <c r="BU7" s="103">
        <v>0</v>
      </c>
      <c r="BV7" s="103">
        <v>2650</v>
      </c>
      <c r="BW7" s="103">
        <v>0</v>
      </c>
      <c r="BX7" s="103">
        <v>0</v>
      </c>
      <c r="BY7" s="103" t="s">
        <v>1053</v>
      </c>
      <c r="CA7" s="103">
        <v>0</v>
      </c>
      <c r="CB7" s="103">
        <v>2650</v>
      </c>
      <c r="CC7" s="103">
        <v>0</v>
      </c>
      <c r="CD7" s="103">
        <v>0</v>
      </c>
      <c r="CE7" s="103" t="s">
        <v>1053</v>
      </c>
    </row>
    <row r="8" spans="1:83" x14ac:dyDescent="0.2">
      <c r="A8" s="168">
        <v>3700</v>
      </c>
      <c r="B8" s="168">
        <v>13225</v>
      </c>
      <c r="C8" s="168">
        <v>0</v>
      </c>
      <c r="D8" s="169">
        <v>0.1</v>
      </c>
      <c r="E8" s="168">
        <v>3700</v>
      </c>
      <c r="G8" s="168">
        <v>2300</v>
      </c>
      <c r="H8" s="168">
        <v>11625</v>
      </c>
      <c r="I8" s="168">
        <v>0</v>
      </c>
      <c r="J8" s="169">
        <v>0.1</v>
      </c>
      <c r="K8" s="168">
        <v>2300</v>
      </c>
      <c r="M8" s="168">
        <v>2250</v>
      </c>
      <c r="N8" s="168">
        <v>11525</v>
      </c>
      <c r="O8" s="168">
        <v>0</v>
      </c>
      <c r="P8" s="169">
        <v>0.1</v>
      </c>
      <c r="Q8" s="168">
        <v>2250</v>
      </c>
      <c r="S8" s="168">
        <v>2300</v>
      </c>
      <c r="T8" s="168">
        <v>11525</v>
      </c>
      <c r="U8" s="168">
        <v>0</v>
      </c>
      <c r="V8" s="169">
        <v>0.1</v>
      </c>
      <c r="W8" s="168">
        <v>2300</v>
      </c>
      <c r="Y8" s="168">
        <v>2250</v>
      </c>
      <c r="Z8" s="168">
        <v>11325</v>
      </c>
      <c r="AA8" s="168">
        <v>0</v>
      </c>
      <c r="AB8" s="169">
        <v>0.1</v>
      </c>
      <c r="AC8" s="168">
        <v>2250</v>
      </c>
      <c r="AE8" s="168">
        <v>2200</v>
      </c>
      <c r="AF8" s="168">
        <v>11125</v>
      </c>
      <c r="AG8" s="168">
        <v>0</v>
      </c>
      <c r="AH8" s="169">
        <v>0.1</v>
      </c>
      <c r="AI8" s="168">
        <v>2200</v>
      </c>
      <c r="AK8" s="103">
        <v>2150</v>
      </c>
      <c r="AL8" s="103">
        <v>10850</v>
      </c>
      <c r="AM8" s="103">
        <v>0</v>
      </c>
      <c r="AN8" s="106">
        <v>0.1</v>
      </c>
      <c r="AO8" s="103">
        <v>2150</v>
      </c>
      <c r="AP8" s="83"/>
      <c r="AQ8" s="103">
        <v>2100</v>
      </c>
      <c r="AR8" s="103">
        <v>10600</v>
      </c>
      <c r="AS8" s="103">
        <v>0</v>
      </c>
      <c r="AT8" s="106">
        <v>0.1</v>
      </c>
      <c r="AU8" s="103">
        <v>2100</v>
      </c>
      <c r="AW8" s="103">
        <v>6050</v>
      </c>
      <c r="AX8" s="103">
        <v>10425</v>
      </c>
      <c r="AY8" s="103">
        <v>0</v>
      </c>
      <c r="AZ8" s="106">
        <v>0.1</v>
      </c>
      <c r="BA8" s="103">
        <v>6050</v>
      </c>
      <c r="BC8" s="103">
        <v>6050</v>
      </c>
      <c r="BD8" s="103">
        <v>10425</v>
      </c>
      <c r="BE8" s="103">
        <v>0</v>
      </c>
      <c r="BF8" s="106">
        <v>0.1</v>
      </c>
      <c r="BG8" s="103">
        <v>6050</v>
      </c>
      <c r="BI8" s="103">
        <v>7180</v>
      </c>
      <c r="BJ8" s="103">
        <v>10400</v>
      </c>
      <c r="BK8" s="103">
        <v>0</v>
      </c>
      <c r="BL8" s="106">
        <v>0.1</v>
      </c>
      <c r="BM8" s="103">
        <v>7180</v>
      </c>
      <c r="BN8" s="92"/>
      <c r="BO8" s="107">
        <v>2650</v>
      </c>
      <c r="BP8" s="107">
        <v>10400</v>
      </c>
      <c r="BQ8" s="103">
        <v>0</v>
      </c>
      <c r="BR8" s="106">
        <v>0.1</v>
      </c>
      <c r="BS8" s="105" t="s">
        <v>1054</v>
      </c>
      <c r="BT8"/>
      <c r="BU8" s="103">
        <v>2650</v>
      </c>
      <c r="BV8" s="103">
        <v>10300</v>
      </c>
      <c r="BW8" s="103">
        <v>0</v>
      </c>
      <c r="BX8" s="106">
        <v>0.1</v>
      </c>
      <c r="BY8" s="103">
        <v>2650</v>
      </c>
      <c r="CA8" s="103">
        <v>2650</v>
      </c>
      <c r="CB8" s="103">
        <v>10120</v>
      </c>
      <c r="CC8" s="103">
        <v>0</v>
      </c>
      <c r="CD8" s="106">
        <v>0.1</v>
      </c>
      <c r="CE8" s="103">
        <v>2650</v>
      </c>
    </row>
    <row r="9" spans="1:83" x14ac:dyDescent="0.2">
      <c r="A9" s="168">
        <v>13225</v>
      </c>
      <c r="B9" s="168">
        <v>42400</v>
      </c>
      <c r="C9" s="168">
        <v>952.5</v>
      </c>
      <c r="D9" s="169">
        <v>0.12</v>
      </c>
      <c r="E9" s="168">
        <v>13225</v>
      </c>
      <c r="G9" s="168">
        <v>11625</v>
      </c>
      <c r="H9" s="168">
        <v>40250</v>
      </c>
      <c r="I9" s="168">
        <v>932.5</v>
      </c>
      <c r="J9" s="169">
        <v>0.15</v>
      </c>
      <c r="K9" s="168">
        <v>11625</v>
      </c>
      <c r="M9" s="168">
        <v>11525</v>
      </c>
      <c r="N9" s="168">
        <v>39900</v>
      </c>
      <c r="O9" s="168">
        <v>927.5</v>
      </c>
      <c r="P9" s="169">
        <v>0.15</v>
      </c>
      <c r="Q9" s="168">
        <v>11525</v>
      </c>
      <c r="S9" s="168">
        <v>11525</v>
      </c>
      <c r="T9" s="168">
        <v>39750</v>
      </c>
      <c r="U9" s="168">
        <v>922.5</v>
      </c>
      <c r="V9" s="169">
        <v>0.15</v>
      </c>
      <c r="W9" s="168">
        <v>11525</v>
      </c>
      <c r="Y9" s="168">
        <v>11325</v>
      </c>
      <c r="Z9" s="168">
        <v>39150</v>
      </c>
      <c r="AA9" s="168">
        <v>907.5</v>
      </c>
      <c r="AB9" s="169">
        <v>0.15</v>
      </c>
      <c r="AC9" s="168">
        <v>11325</v>
      </c>
      <c r="AE9" s="168">
        <v>11125</v>
      </c>
      <c r="AF9" s="168">
        <v>38450</v>
      </c>
      <c r="AG9" s="168">
        <v>892.5</v>
      </c>
      <c r="AH9" s="169">
        <v>0.15</v>
      </c>
      <c r="AI9" s="168">
        <v>11125</v>
      </c>
      <c r="AK9" s="103">
        <v>10850</v>
      </c>
      <c r="AL9" s="103">
        <v>37500</v>
      </c>
      <c r="AM9" s="103">
        <v>870</v>
      </c>
      <c r="AN9" s="106">
        <v>0.15</v>
      </c>
      <c r="AO9" s="103">
        <v>10850</v>
      </c>
      <c r="AP9" s="83"/>
      <c r="AQ9" s="103">
        <v>10600</v>
      </c>
      <c r="AR9" s="103">
        <v>36600</v>
      </c>
      <c r="AS9" s="103">
        <v>850</v>
      </c>
      <c r="AT9" s="106">
        <v>0.15</v>
      </c>
      <c r="AU9" s="103">
        <v>10600</v>
      </c>
      <c r="AW9" s="103">
        <v>10425</v>
      </c>
      <c r="AX9" s="103">
        <v>36050</v>
      </c>
      <c r="AY9" s="103">
        <v>437.5</v>
      </c>
      <c r="AZ9" s="106">
        <v>0.15</v>
      </c>
      <c r="BA9" s="103">
        <v>1045</v>
      </c>
      <c r="BC9" s="103">
        <v>10425</v>
      </c>
      <c r="BD9" s="103">
        <v>36050</v>
      </c>
      <c r="BE9" s="103">
        <f>437.5</f>
        <v>437.5</v>
      </c>
      <c r="BF9" s="106">
        <v>0.15</v>
      </c>
      <c r="BG9" s="103">
        <v>1045</v>
      </c>
      <c r="BI9" s="103">
        <v>10400</v>
      </c>
      <c r="BJ9" s="103">
        <v>36200</v>
      </c>
      <c r="BK9" s="103">
        <v>322</v>
      </c>
      <c r="BL9" s="106">
        <v>0.15</v>
      </c>
      <c r="BM9" s="103">
        <v>10400</v>
      </c>
      <c r="BN9" s="92"/>
      <c r="BO9" s="107">
        <v>10400</v>
      </c>
      <c r="BP9" s="107">
        <v>35400</v>
      </c>
      <c r="BQ9" s="103">
        <v>775</v>
      </c>
      <c r="BR9" s="106">
        <v>0.15</v>
      </c>
      <c r="BS9" s="107">
        <v>10400</v>
      </c>
      <c r="BT9"/>
      <c r="BU9" s="103">
        <v>10300</v>
      </c>
      <c r="BV9" s="103">
        <v>33960</v>
      </c>
      <c r="BW9" s="103">
        <v>765</v>
      </c>
      <c r="BX9" s="106">
        <v>0.15</v>
      </c>
      <c r="BY9" s="103">
        <v>10300</v>
      </c>
      <c r="CA9" s="103">
        <v>10120</v>
      </c>
      <c r="CB9" s="103">
        <v>33520</v>
      </c>
      <c r="CC9" s="103">
        <v>747</v>
      </c>
      <c r="CD9" s="106">
        <v>0.15</v>
      </c>
      <c r="CE9" s="103">
        <v>10120</v>
      </c>
    </row>
    <row r="10" spans="1:83" x14ac:dyDescent="0.2">
      <c r="A10" s="168">
        <v>42400</v>
      </c>
      <c r="B10" s="168">
        <v>86200</v>
      </c>
      <c r="C10" s="168">
        <v>4453.5</v>
      </c>
      <c r="D10" s="169">
        <v>0.22</v>
      </c>
      <c r="E10" s="168">
        <v>42400</v>
      </c>
      <c r="G10" s="168">
        <v>40250</v>
      </c>
      <c r="H10" s="168">
        <v>94200</v>
      </c>
      <c r="I10" s="168">
        <v>5226.25</v>
      </c>
      <c r="J10" s="169">
        <v>0.25</v>
      </c>
      <c r="K10" s="168">
        <v>40250</v>
      </c>
      <c r="M10" s="168">
        <v>39900</v>
      </c>
      <c r="N10" s="168">
        <v>93400</v>
      </c>
      <c r="O10" s="168">
        <v>5183.75</v>
      </c>
      <c r="P10" s="169">
        <v>0.25</v>
      </c>
      <c r="Q10" s="168">
        <v>39900</v>
      </c>
      <c r="S10" s="168">
        <v>39750</v>
      </c>
      <c r="T10" s="168">
        <v>93050</v>
      </c>
      <c r="U10" s="168">
        <v>5156.25</v>
      </c>
      <c r="V10" s="169">
        <v>0.25</v>
      </c>
      <c r="W10" s="168">
        <v>39750</v>
      </c>
      <c r="Y10" s="168">
        <v>39150</v>
      </c>
      <c r="Z10" s="168">
        <v>91600</v>
      </c>
      <c r="AA10" s="168">
        <v>5081.25</v>
      </c>
      <c r="AB10" s="169">
        <v>0.25</v>
      </c>
      <c r="AC10" s="168">
        <v>39150</v>
      </c>
      <c r="AE10" s="168">
        <v>38450</v>
      </c>
      <c r="AF10" s="168">
        <v>90050</v>
      </c>
      <c r="AG10" s="168">
        <v>4991.25</v>
      </c>
      <c r="AH10" s="169">
        <v>0.25</v>
      </c>
      <c r="AI10" s="168">
        <v>38450</v>
      </c>
      <c r="AK10" s="103">
        <v>37500</v>
      </c>
      <c r="AL10" s="103">
        <v>87800</v>
      </c>
      <c r="AM10" s="103">
        <v>4867.5</v>
      </c>
      <c r="AN10" s="106">
        <v>0.25</v>
      </c>
      <c r="AO10" s="103">
        <v>37500</v>
      </c>
      <c r="AP10" s="83"/>
      <c r="AQ10" s="103">
        <v>36600</v>
      </c>
      <c r="AR10" s="103">
        <v>85700</v>
      </c>
      <c r="AS10" s="103">
        <v>4750</v>
      </c>
      <c r="AT10" s="106">
        <v>0.25</v>
      </c>
      <c r="AU10" s="103">
        <v>36600</v>
      </c>
      <c r="AW10" s="103">
        <v>36050</v>
      </c>
      <c r="AX10" s="103">
        <v>67700</v>
      </c>
      <c r="AY10" s="103">
        <v>4281.25</v>
      </c>
      <c r="AZ10" s="106">
        <v>0.25</v>
      </c>
      <c r="BA10" s="103">
        <v>36050</v>
      </c>
      <c r="BC10" s="103">
        <v>36050</v>
      </c>
      <c r="BD10" s="103">
        <v>67700</v>
      </c>
      <c r="BE10" s="103">
        <v>4281.25</v>
      </c>
      <c r="BF10" s="106">
        <v>0.25</v>
      </c>
      <c r="BG10" s="103">
        <v>36050</v>
      </c>
      <c r="BI10" s="103">
        <v>36200</v>
      </c>
      <c r="BJ10" s="103">
        <v>66530</v>
      </c>
      <c r="BK10" s="103">
        <v>4192</v>
      </c>
      <c r="BL10" s="106">
        <v>0.25</v>
      </c>
      <c r="BM10" s="103">
        <v>36200</v>
      </c>
      <c r="BN10" s="92"/>
      <c r="BO10" s="107">
        <v>35400</v>
      </c>
      <c r="BP10" s="107">
        <v>84300</v>
      </c>
      <c r="BQ10" s="103">
        <v>4525</v>
      </c>
      <c r="BR10" s="106">
        <v>0.25</v>
      </c>
      <c r="BS10" s="107">
        <v>35400</v>
      </c>
      <c r="BT10"/>
      <c r="BU10" s="103">
        <v>33960</v>
      </c>
      <c r="BV10" s="103">
        <v>79725</v>
      </c>
      <c r="BW10" s="103">
        <v>4314</v>
      </c>
      <c r="BX10" s="106">
        <v>0.25</v>
      </c>
      <c r="BY10" s="103">
        <v>33960</v>
      </c>
      <c r="CA10" s="103">
        <v>33520</v>
      </c>
      <c r="CB10" s="103">
        <v>77075</v>
      </c>
      <c r="CC10" s="103">
        <v>4257</v>
      </c>
      <c r="CD10" s="106">
        <v>0.25</v>
      </c>
      <c r="CE10" s="103">
        <v>33520</v>
      </c>
    </row>
    <row r="11" spans="1:83" x14ac:dyDescent="0.2">
      <c r="A11" s="168">
        <v>86200</v>
      </c>
      <c r="B11" s="168">
        <v>161200</v>
      </c>
      <c r="C11" s="168">
        <v>14089.5</v>
      </c>
      <c r="D11" s="169">
        <v>0.24</v>
      </c>
      <c r="E11" s="168">
        <v>86200</v>
      </c>
      <c r="G11" s="168">
        <v>94200</v>
      </c>
      <c r="H11" s="168">
        <v>193950</v>
      </c>
      <c r="I11" s="168">
        <v>18713.75</v>
      </c>
      <c r="J11" s="169">
        <v>0.28000000000000003</v>
      </c>
      <c r="K11" s="168">
        <v>94200</v>
      </c>
      <c r="M11" s="168">
        <v>93400</v>
      </c>
      <c r="N11" s="168">
        <v>192400</v>
      </c>
      <c r="O11" s="168">
        <v>18558.75</v>
      </c>
      <c r="P11" s="169">
        <v>0.28000000000000003</v>
      </c>
      <c r="Q11" s="168">
        <v>93400</v>
      </c>
      <c r="S11" s="168">
        <v>93050</v>
      </c>
      <c r="T11" s="168">
        <v>191600</v>
      </c>
      <c r="U11" s="168">
        <v>18481.25</v>
      </c>
      <c r="V11" s="169">
        <v>0.28000000000000003</v>
      </c>
      <c r="W11" s="168">
        <v>93050</v>
      </c>
      <c r="Y11" s="168">
        <v>91600</v>
      </c>
      <c r="Z11" s="168">
        <v>188600</v>
      </c>
      <c r="AA11" s="168">
        <v>18193.75</v>
      </c>
      <c r="AB11" s="169">
        <v>0.28000000000000003</v>
      </c>
      <c r="AC11" s="168">
        <v>91600</v>
      </c>
      <c r="AE11" s="168">
        <v>90050</v>
      </c>
      <c r="AF11" s="168">
        <v>185450</v>
      </c>
      <c r="AG11" s="168">
        <v>17891.25</v>
      </c>
      <c r="AH11" s="169">
        <v>0.28000000000000003</v>
      </c>
      <c r="AI11" s="168">
        <v>90050</v>
      </c>
      <c r="AK11" s="103">
        <v>87800</v>
      </c>
      <c r="AL11" s="103">
        <v>180800</v>
      </c>
      <c r="AM11" s="103">
        <v>17442.5</v>
      </c>
      <c r="AN11" s="106">
        <v>0.28000000000000003</v>
      </c>
      <c r="AO11" s="103">
        <v>87800</v>
      </c>
      <c r="AP11" s="83"/>
      <c r="AQ11" s="103">
        <v>85700</v>
      </c>
      <c r="AR11" s="103">
        <v>176500</v>
      </c>
      <c r="AS11" s="103">
        <v>17025</v>
      </c>
      <c r="AT11" s="106">
        <v>0.28000000000000003</v>
      </c>
      <c r="AU11" s="103">
        <v>85700</v>
      </c>
      <c r="AW11" s="103">
        <v>67700</v>
      </c>
      <c r="AX11" s="103">
        <v>84450</v>
      </c>
      <c r="AY11" s="103">
        <v>12193.75</v>
      </c>
      <c r="AZ11" s="106">
        <v>0.27</v>
      </c>
      <c r="BA11" s="103">
        <v>67700</v>
      </c>
      <c r="BC11" s="103">
        <v>67700</v>
      </c>
      <c r="BD11" s="103">
        <v>84450</v>
      </c>
      <c r="BE11" s="103">
        <v>12193.75</v>
      </c>
      <c r="BF11" s="106">
        <v>0.27</v>
      </c>
      <c r="BG11" s="103">
        <v>67700</v>
      </c>
      <c r="BI11" s="103">
        <v>66530</v>
      </c>
      <c r="BJ11" s="103">
        <v>173600</v>
      </c>
      <c r="BK11" s="103">
        <v>11774.5</v>
      </c>
      <c r="BL11" s="106">
        <v>0.28000000000000003</v>
      </c>
      <c r="BM11" s="103">
        <v>66530</v>
      </c>
      <c r="BN11" s="92"/>
      <c r="BO11" s="107">
        <v>84300</v>
      </c>
      <c r="BP11" s="107">
        <v>173600</v>
      </c>
      <c r="BQ11" s="103">
        <v>16750</v>
      </c>
      <c r="BR11" s="106">
        <v>0.28000000000000003</v>
      </c>
      <c r="BS11" s="107">
        <v>84300</v>
      </c>
      <c r="BT11"/>
      <c r="BU11" s="103">
        <v>79725</v>
      </c>
      <c r="BV11" s="103">
        <v>166500</v>
      </c>
      <c r="BW11" s="103">
        <v>15755.25</v>
      </c>
      <c r="BX11" s="106">
        <v>0.28000000000000003</v>
      </c>
      <c r="BY11" s="103">
        <v>79725</v>
      </c>
      <c r="CA11" s="103">
        <v>77075</v>
      </c>
      <c r="CB11" s="103">
        <v>162800</v>
      </c>
      <c r="CC11" s="103">
        <v>15145.75</v>
      </c>
      <c r="CD11" s="106">
        <v>0.28000000000000003</v>
      </c>
      <c r="CE11" s="103">
        <v>77075</v>
      </c>
    </row>
    <row r="12" spans="1:83" x14ac:dyDescent="0.2">
      <c r="A12" s="168">
        <v>161200</v>
      </c>
      <c r="B12" s="168">
        <v>203700</v>
      </c>
      <c r="C12" s="168">
        <v>32089.5</v>
      </c>
      <c r="D12" s="169">
        <v>0.32</v>
      </c>
      <c r="E12" s="168">
        <v>161200</v>
      </c>
      <c r="G12" s="168">
        <v>193950</v>
      </c>
      <c r="H12" s="168">
        <v>419000</v>
      </c>
      <c r="I12" s="168">
        <v>46643.75</v>
      </c>
      <c r="J12" s="169">
        <v>0.33</v>
      </c>
      <c r="K12" s="168">
        <v>193950</v>
      </c>
      <c r="M12" s="168">
        <v>192400</v>
      </c>
      <c r="N12" s="168">
        <v>415600</v>
      </c>
      <c r="O12" s="168">
        <v>46278.75</v>
      </c>
      <c r="P12" s="169">
        <v>0.33</v>
      </c>
      <c r="Q12" s="168">
        <v>192400</v>
      </c>
      <c r="S12" s="168">
        <v>191600</v>
      </c>
      <c r="T12" s="168">
        <v>413800</v>
      </c>
      <c r="U12" s="168">
        <v>46075.25</v>
      </c>
      <c r="V12" s="169">
        <v>0.33</v>
      </c>
      <c r="W12" s="168">
        <v>191600</v>
      </c>
      <c r="Y12" s="168">
        <v>188600</v>
      </c>
      <c r="Z12" s="168">
        <v>407350</v>
      </c>
      <c r="AA12" s="168">
        <v>45353.75</v>
      </c>
      <c r="AB12" s="169">
        <v>0.33</v>
      </c>
      <c r="AC12" s="168">
        <v>188600</v>
      </c>
      <c r="AE12" s="168">
        <v>185450</v>
      </c>
      <c r="AF12" s="168">
        <v>400550</v>
      </c>
      <c r="AG12" s="168">
        <v>44603.25</v>
      </c>
      <c r="AH12" s="169">
        <v>0.33</v>
      </c>
      <c r="AI12" s="168">
        <v>185450</v>
      </c>
      <c r="AK12" s="103">
        <v>180800</v>
      </c>
      <c r="AL12" s="103">
        <v>390500</v>
      </c>
      <c r="AM12" s="103">
        <v>43482.5</v>
      </c>
      <c r="AN12" s="106">
        <v>0.33</v>
      </c>
      <c r="AO12" s="103">
        <v>180800</v>
      </c>
      <c r="AP12" s="83"/>
      <c r="AQ12" s="103">
        <v>176500</v>
      </c>
      <c r="AR12" s="103">
        <v>381250</v>
      </c>
      <c r="AS12" s="103">
        <v>42449</v>
      </c>
      <c r="AT12" s="106">
        <v>0.33</v>
      </c>
      <c r="AU12" s="103">
        <v>176500</v>
      </c>
      <c r="AW12" s="103">
        <v>84450</v>
      </c>
      <c r="AX12" s="103">
        <v>87700</v>
      </c>
      <c r="AY12" s="103">
        <v>16716.25</v>
      </c>
      <c r="AZ12" s="106">
        <v>0.3</v>
      </c>
      <c r="BA12" s="103">
        <v>84450</v>
      </c>
      <c r="BC12" s="103">
        <v>84450</v>
      </c>
      <c r="BD12" s="103">
        <v>87700</v>
      </c>
      <c r="BE12" s="103">
        <v>16716.25</v>
      </c>
      <c r="BF12" s="106">
        <v>0.3</v>
      </c>
      <c r="BG12" s="103">
        <v>84450</v>
      </c>
      <c r="BI12" s="103">
        <v>173600</v>
      </c>
      <c r="BJ12" s="103">
        <v>375000</v>
      </c>
      <c r="BK12" s="103">
        <v>41754.1</v>
      </c>
      <c r="BL12" s="106">
        <v>0.33</v>
      </c>
      <c r="BM12" s="103">
        <v>173600</v>
      </c>
      <c r="BN12" s="92"/>
      <c r="BO12" s="107">
        <v>173600</v>
      </c>
      <c r="BP12" s="107">
        <v>375000</v>
      </c>
      <c r="BQ12" s="103">
        <v>41754</v>
      </c>
      <c r="BR12" s="106">
        <v>0.33</v>
      </c>
      <c r="BS12" s="107">
        <v>173600</v>
      </c>
      <c r="BT12"/>
      <c r="BU12" s="103">
        <v>166500</v>
      </c>
      <c r="BV12" s="103">
        <v>359650</v>
      </c>
      <c r="BW12" s="103">
        <v>40052.25</v>
      </c>
      <c r="BX12" s="106">
        <v>0.33</v>
      </c>
      <c r="BY12" s="103">
        <v>166500</v>
      </c>
      <c r="CA12" s="103">
        <v>162800</v>
      </c>
      <c r="CB12" s="103">
        <v>351650</v>
      </c>
      <c r="CC12" s="103">
        <v>39148.75</v>
      </c>
      <c r="CD12" s="106">
        <v>0.33</v>
      </c>
      <c r="CE12" s="103">
        <v>162800</v>
      </c>
    </row>
    <row r="13" spans="1:83" ht="25.5" x14ac:dyDescent="0.2">
      <c r="A13" s="168">
        <v>203700</v>
      </c>
      <c r="B13" s="168">
        <v>503700</v>
      </c>
      <c r="C13" s="168">
        <v>45689.5</v>
      </c>
      <c r="D13" s="169">
        <v>0.35</v>
      </c>
      <c r="E13" s="168">
        <v>203700</v>
      </c>
      <c r="G13" s="168">
        <v>419000</v>
      </c>
      <c r="H13" s="168">
        <v>420700</v>
      </c>
      <c r="I13" s="168">
        <v>120910.25</v>
      </c>
      <c r="J13" s="169">
        <v>0.35</v>
      </c>
      <c r="K13" s="168">
        <v>419000</v>
      </c>
      <c r="M13" s="168">
        <v>415600</v>
      </c>
      <c r="N13" s="168">
        <v>417300</v>
      </c>
      <c r="O13" s="168">
        <v>119934.75</v>
      </c>
      <c r="P13" s="169">
        <v>0.35</v>
      </c>
      <c r="Q13" s="168">
        <v>415600</v>
      </c>
      <c r="S13" s="168">
        <v>413800</v>
      </c>
      <c r="T13" s="168">
        <v>415500</v>
      </c>
      <c r="U13" s="168">
        <v>119401.25</v>
      </c>
      <c r="V13" s="169">
        <v>0.35</v>
      </c>
      <c r="W13" s="168">
        <v>413800</v>
      </c>
      <c r="Y13" s="168">
        <v>407350</v>
      </c>
      <c r="Z13" s="168">
        <v>409000</v>
      </c>
      <c r="AA13" s="168">
        <v>117541.25</v>
      </c>
      <c r="AB13" s="169">
        <v>0.35</v>
      </c>
      <c r="AC13" s="168">
        <v>407350</v>
      </c>
      <c r="AE13" s="168">
        <v>400550</v>
      </c>
      <c r="AF13" s="168">
        <v>402200</v>
      </c>
      <c r="AG13" s="168">
        <v>115586.25</v>
      </c>
      <c r="AH13" s="169">
        <v>0.35</v>
      </c>
      <c r="AI13" s="168">
        <v>400550</v>
      </c>
      <c r="AK13" s="103">
        <v>390500</v>
      </c>
      <c r="AL13" s="103" t="s">
        <v>1057</v>
      </c>
      <c r="AM13" s="103">
        <v>112683.5</v>
      </c>
      <c r="AN13" s="106">
        <v>0.35</v>
      </c>
      <c r="AO13" s="103">
        <v>390500</v>
      </c>
      <c r="AP13" s="83"/>
      <c r="AQ13" s="103">
        <v>381250</v>
      </c>
      <c r="AR13" s="103" t="s">
        <v>13</v>
      </c>
      <c r="AS13" s="103">
        <v>110016.5</v>
      </c>
      <c r="AT13" s="106">
        <v>0.35</v>
      </c>
      <c r="AU13" s="103">
        <v>381250</v>
      </c>
      <c r="AW13" s="103">
        <v>87700</v>
      </c>
      <c r="AX13" s="103">
        <v>173900</v>
      </c>
      <c r="AY13" s="103">
        <v>17691.25</v>
      </c>
      <c r="AZ13" s="106">
        <v>0.28000000000000003</v>
      </c>
      <c r="BA13" s="103">
        <v>87700</v>
      </c>
      <c r="BC13" s="103">
        <v>87700</v>
      </c>
      <c r="BD13" s="103">
        <v>173900</v>
      </c>
      <c r="BE13" s="103">
        <v>17691.25</v>
      </c>
      <c r="BF13" s="106">
        <v>0.28000000000000003</v>
      </c>
      <c r="BG13" s="103">
        <v>87700</v>
      </c>
      <c r="BI13" s="103">
        <v>375000</v>
      </c>
      <c r="BJ13" s="103" t="s">
        <v>13</v>
      </c>
      <c r="BK13" s="103">
        <v>108216.1</v>
      </c>
      <c r="BL13" s="106">
        <v>0.35</v>
      </c>
      <c r="BM13" s="103">
        <v>375000</v>
      </c>
      <c r="BN13" s="92"/>
      <c r="BO13" s="107">
        <v>375000</v>
      </c>
      <c r="BP13" s="105" t="s">
        <v>13</v>
      </c>
      <c r="BQ13" s="103">
        <v>108216</v>
      </c>
      <c r="BR13" s="106">
        <v>0.35</v>
      </c>
      <c r="BS13" s="107">
        <v>375000</v>
      </c>
      <c r="BT13"/>
      <c r="BU13" s="103">
        <v>359650</v>
      </c>
      <c r="BV13" s="103" t="s">
        <v>13</v>
      </c>
      <c r="BW13" s="103">
        <v>103791.75</v>
      </c>
      <c r="BX13" s="106">
        <v>0.35</v>
      </c>
      <c r="BY13" s="103">
        <v>359650</v>
      </c>
      <c r="CA13" s="103">
        <v>351650</v>
      </c>
      <c r="CB13" s="103" t="s">
        <v>13</v>
      </c>
      <c r="CC13" s="103">
        <v>101469.25</v>
      </c>
      <c r="CD13" s="106">
        <v>0.35</v>
      </c>
      <c r="CE13" s="103">
        <v>351650</v>
      </c>
    </row>
    <row r="14" spans="1:83" x14ac:dyDescent="0.2">
      <c r="A14" s="168">
        <v>503700</v>
      </c>
      <c r="B14" s="168" t="s">
        <v>1057</v>
      </c>
      <c r="C14" s="168">
        <v>150689.5</v>
      </c>
      <c r="D14" s="169">
        <v>0.37</v>
      </c>
      <c r="E14" s="168">
        <v>503700</v>
      </c>
      <c r="G14" s="168">
        <v>420700</v>
      </c>
      <c r="H14" s="168" t="s">
        <v>1057</v>
      </c>
      <c r="I14" s="168">
        <v>121505.25</v>
      </c>
      <c r="J14" s="169">
        <v>0.39600000000000002</v>
      </c>
      <c r="K14" s="168">
        <v>420700</v>
      </c>
      <c r="M14" s="168">
        <v>417300</v>
      </c>
      <c r="N14" s="168" t="s">
        <v>1057</v>
      </c>
      <c r="O14" s="168">
        <v>120529.75</v>
      </c>
      <c r="P14" s="169">
        <v>0.39600000000000002</v>
      </c>
      <c r="Q14" s="168">
        <v>417300</v>
      </c>
      <c r="S14" s="168">
        <v>415500</v>
      </c>
      <c r="T14" s="168" t="s">
        <v>1057</v>
      </c>
      <c r="U14" s="168">
        <v>119996.25</v>
      </c>
      <c r="V14" s="169">
        <v>0.39600000000000002</v>
      </c>
      <c r="W14" s="168">
        <v>415500</v>
      </c>
      <c r="Y14" s="168">
        <v>409000</v>
      </c>
      <c r="Z14" s="168" t="s">
        <v>1057</v>
      </c>
      <c r="AA14" s="168">
        <v>118118.75</v>
      </c>
      <c r="AB14" s="169">
        <v>0.39600000000000002</v>
      </c>
      <c r="AC14" s="168">
        <v>409000</v>
      </c>
      <c r="AE14" s="168">
        <v>402200</v>
      </c>
      <c r="AF14" s="168" t="s">
        <v>1057</v>
      </c>
      <c r="AG14" s="168">
        <v>116163.75</v>
      </c>
      <c r="AH14" s="169">
        <v>0.39600000000000002</v>
      </c>
      <c r="AI14" s="168">
        <v>402200</v>
      </c>
      <c r="AK14" s="103">
        <v>0</v>
      </c>
      <c r="AL14" s="103">
        <v>0</v>
      </c>
      <c r="AM14" s="103">
        <v>0</v>
      </c>
      <c r="AN14" s="106">
        <v>0</v>
      </c>
      <c r="AO14" s="103">
        <v>0</v>
      </c>
      <c r="AP14" s="83"/>
      <c r="AQ14" s="103">
        <v>0</v>
      </c>
      <c r="AR14" s="103">
        <v>0</v>
      </c>
      <c r="AS14" s="103">
        <v>0</v>
      </c>
      <c r="AT14" s="106">
        <v>0</v>
      </c>
      <c r="AU14" s="103">
        <v>0</v>
      </c>
      <c r="AW14" s="103">
        <v>173900</v>
      </c>
      <c r="AX14" s="103">
        <v>375700</v>
      </c>
      <c r="AY14" s="103">
        <v>41827.25</v>
      </c>
      <c r="AZ14" s="106">
        <v>0.33</v>
      </c>
      <c r="BA14" s="103">
        <v>173900</v>
      </c>
      <c r="BC14" s="103">
        <v>173900</v>
      </c>
      <c r="BD14" s="103">
        <v>375700</v>
      </c>
      <c r="BE14" s="103">
        <v>41827.25</v>
      </c>
      <c r="BF14" s="106">
        <v>0.33</v>
      </c>
      <c r="BG14" s="103">
        <v>173900</v>
      </c>
      <c r="BM14" s="92"/>
      <c r="BN14" s="92"/>
      <c r="BQ14"/>
      <c r="BR14"/>
      <c r="BS14"/>
      <c r="BT14"/>
      <c r="BU14" s="92"/>
      <c r="BV14" s="92"/>
      <c r="BW14" s="92"/>
      <c r="BX14" s="92"/>
      <c r="BY14" s="92"/>
      <c r="CA14" s="92"/>
      <c r="CB14" s="92"/>
      <c r="CC14" s="92"/>
      <c r="CD14" s="92"/>
      <c r="CE14" s="92"/>
    </row>
    <row r="15" spans="1:83"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P15" s="83"/>
      <c r="AQ15" s="103">
        <v>0</v>
      </c>
      <c r="AR15" s="103">
        <v>0</v>
      </c>
      <c r="AS15" s="103">
        <v>0</v>
      </c>
      <c r="AT15" s="106">
        <v>0</v>
      </c>
      <c r="AU15" s="103">
        <v>0</v>
      </c>
      <c r="AW15" s="103">
        <v>375700</v>
      </c>
      <c r="AX15" s="103" t="s">
        <v>13</v>
      </c>
      <c r="AY15" s="103">
        <v>108421.25</v>
      </c>
      <c r="AZ15" s="106">
        <v>0.35</v>
      </c>
      <c r="BA15" s="103">
        <v>375700</v>
      </c>
      <c r="BC15" s="103">
        <v>375700</v>
      </c>
      <c r="BD15" s="103" t="s">
        <v>13</v>
      </c>
      <c r="BE15" s="103">
        <v>108421.25</v>
      </c>
      <c r="BF15" s="106">
        <v>0.35</v>
      </c>
      <c r="BG15" s="103">
        <v>375700</v>
      </c>
      <c r="BI15" s="736" t="s">
        <v>1055</v>
      </c>
      <c r="BJ15" s="736"/>
      <c r="BK15" s="736"/>
      <c r="BL15" s="736"/>
      <c r="BM15" s="736"/>
      <c r="BN15" s="92"/>
      <c r="BO15" s="108" t="s">
        <v>1055</v>
      </c>
      <c r="BQ15"/>
      <c r="BR15"/>
      <c r="BS15"/>
      <c r="BT15"/>
      <c r="BU15" s="98" t="s">
        <v>1055</v>
      </c>
      <c r="BV15" s="92"/>
      <c r="BW15" s="92"/>
      <c r="BX15" s="92"/>
      <c r="BY15" s="92"/>
      <c r="CA15" s="98" t="s">
        <v>1055</v>
      </c>
      <c r="CB15" s="92"/>
      <c r="CC15" s="92"/>
      <c r="CD15" s="92"/>
      <c r="CE15" s="92"/>
    </row>
    <row r="16" spans="1:83"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P16" s="83"/>
      <c r="BM16" s="92"/>
      <c r="BN16" s="92"/>
      <c r="BQ16"/>
      <c r="BR16"/>
      <c r="BS16"/>
      <c r="BT16"/>
      <c r="BU16" s="92"/>
      <c r="BV16" s="92"/>
      <c r="BW16" s="92"/>
      <c r="BX16" s="92"/>
      <c r="BY16" s="92"/>
      <c r="CA16" s="92"/>
      <c r="CB16" s="92"/>
      <c r="CC16" s="92"/>
      <c r="CD16" s="92"/>
      <c r="CE16" s="92"/>
    </row>
    <row r="17" spans="1:83"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P17" s="83"/>
      <c r="AQ17" s="736" t="s">
        <v>1055</v>
      </c>
      <c r="AR17" s="736"/>
      <c r="AS17" s="736"/>
      <c r="AT17" s="736"/>
      <c r="AU17" s="736"/>
      <c r="AW17" s="736" t="s">
        <v>1055</v>
      </c>
      <c r="AX17" s="736"/>
      <c r="AY17" s="736"/>
      <c r="AZ17" s="736"/>
      <c r="BA17" s="736"/>
      <c r="BC17" s="736" t="s">
        <v>1055</v>
      </c>
      <c r="BD17" s="736"/>
      <c r="BE17" s="736"/>
      <c r="BF17" s="736"/>
      <c r="BG17" s="736"/>
      <c r="BI17" s="739" t="s">
        <v>1046</v>
      </c>
      <c r="BJ17" s="740"/>
      <c r="BK17" s="109"/>
      <c r="BL17" s="110"/>
      <c r="BM17" s="92"/>
      <c r="BN17" s="92"/>
      <c r="BO17" s="743" t="s">
        <v>1046</v>
      </c>
      <c r="BP17" s="744"/>
      <c r="BQ17" s="747"/>
      <c r="BR17" s="748"/>
      <c r="BS17"/>
      <c r="BT17"/>
      <c r="BU17" s="739" t="s">
        <v>1046</v>
      </c>
      <c r="BV17" s="740"/>
      <c r="BW17" s="741"/>
      <c r="BX17" s="742"/>
      <c r="BY17" s="92"/>
      <c r="CA17" s="739" t="s">
        <v>1046</v>
      </c>
      <c r="CB17" s="740"/>
      <c r="CC17" s="741"/>
      <c r="CD17" s="742"/>
      <c r="CE17" s="92"/>
    </row>
    <row r="18" spans="1:83"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P18" s="83"/>
      <c r="BI18" s="101" t="s">
        <v>1047</v>
      </c>
      <c r="BJ18" s="101" t="s">
        <v>1048</v>
      </c>
      <c r="BK18" s="101" t="s">
        <v>1049</v>
      </c>
      <c r="BL18" s="101" t="s">
        <v>1050</v>
      </c>
      <c r="BM18" s="101" t="s">
        <v>1051</v>
      </c>
      <c r="BN18" s="92"/>
      <c r="BO18" s="102" t="s">
        <v>1047</v>
      </c>
      <c r="BP18" s="102" t="s">
        <v>1048</v>
      </c>
      <c r="BQ18" s="102" t="s">
        <v>1052</v>
      </c>
      <c r="BR18" s="101" t="s">
        <v>1050</v>
      </c>
      <c r="BS18" s="101" t="s">
        <v>1051</v>
      </c>
      <c r="BT18"/>
      <c r="BU18" s="101" t="s">
        <v>1047</v>
      </c>
      <c r="BV18" s="101" t="s">
        <v>1048</v>
      </c>
      <c r="BW18" s="101" t="s">
        <v>1049</v>
      </c>
      <c r="BX18" s="101" t="s">
        <v>1050</v>
      </c>
      <c r="BY18" s="101" t="s">
        <v>1051</v>
      </c>
      <c r="CA18" s="101" t="s">
        <v>1047</v>
      </c>
      <c r="CB18" s="101" t="s">
        <v>1048</v>
      </c>
      <c r="CC18" s="101" t="s">
        <v>1049</v>
      </c>
      <c r="CD18" s="101" t="s">
        <v>1050</v>
      </c>
      <c r="CE18" s="101" t="s">
        <v>1051</v>
      </c>
    </row>
    <row r="19" spans="1:83"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P19" s="83"/>
      <c r="AQ19" s="739" t="s">
        <v>1046</v>
      </c>
      <c r="AR19" s="740"/>
      <c r="AS19" s="109"/>
      <c r="AT19" s="110"/>
      <c r="AW19" s="739" t="s">
        <v>1046</v>
      </c>
      <c r="AX19" s="740"/>
      <c r="AY19" s="109"/>
      <c r="AZ19" s="110"/>
      <c r="BC19" s="739" t="s">
        <v>1046</v>
      </c>
      <c r="BD19" s="740"/>
      <c r="BE19" s="109"/>
      <c r="BF19" s="110"/>
      <c r="BI19" s="103">
        <v>0</v>
      </c>
      <c r="BJ19" s="103">
        <v>15750</v>
      </c>
      <c r="BK19" s="103">
        <v>0</v>
      </c>
      <c r="BL19" s="103">
        <v>0</v>
      </c>
      <c r="BM19" s="103" t="s">
        <v>1056</v>
      </c>
      <c r="BN19" s="92"/>
      <c r="BO19" s="104">
        <v>0</v>
      </c>
      <c r="BP19" s="104">
        <v>8000</v>
      </c>
      <c r="BQ19" s="103">
        <v>0</v>
      </c>
      <c r="BR19" s="103">
        <v>0</v>
      </c>
      <c r="BS19" s="103" t="s">
        <v>1056</v>
      </c>
      <c r="BT19"/>
      <c r="BU19" s="103">
        <v>0</v>
      </c>
      <c r="BV19" s="103">
        <v>8000</v>
      </c>
      <c r="BW19" s="103">
        <v>0</v>
      </c>
      <c r="BX19" s="103">
        <v>0</v>
      </c>
      <c r="BY19" s="103" t="s">
        <v>1056</v>
      </c>
      <c r="CA19" s="103">
        <v>0</v>
      </c>
      <c r="CB19" s="103">
        <v>8000</v>
      </c>
      <c r="CC19" s="103">
        <v>0</v>
      </c>
      <c r="CD19" s="103">
        <v>0</v>
      </c>
      <c r="CE19" s="103" t="s">
        <v>1056</v>
      </c>
    </row>
    <row r="20" spans="1:83"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P20" s="83"/>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3">
        <v>15750</v>
      </c>
      <c r="BJ20" s="103">
        <v>24450</v>
      </c>
      <c r="BK20" s="103">
        <v>0</v>
      </c>
      <c r="BL20" s="106">
        <v>0.1</v>
      </c>
      <c r="BM20" s="103">
        <v>15750</v>
      </c>
      <c r="BN20" s="92"/>
      <c r="BO20" s="107">
        <v>8000</v>
      </c>
      <c r="BP20" s="107">
        <v>23950</v>
      </c>
      <c r="BQ20" s="103">
        <v>0</v>
      </c>
      <c r="BR20" s="106">
        <v>0.1</v>
      </c>
      <c r="BS20" s="107">
        <v>8000</v>
      </c>
      <c r="BT20"/>
      <c r="BU20" s="103">
        <v>8000</v>
      </c>
      <c r="BV20" s="103">
        <v>23550</v>
      </c>
      <c r="BW20" s="103">
        <v>0</v>
      </c>
      <c r="BX20" s="106">
        <v>0.1</v>
      </c>
      <c r="BY20" s="103">
        <v>8000</v>
      </c>
      <c r="CA20" s="103">
        <v>8000</v>
      </c>
      <c r="CB20" s="103">
        <v>23350</v>
      </c>
      <c r="CC20" s="103">
        <v>0</v>
      </c>
      <c r="CD20" s="106">
        <v>0.1</v>
      </c>
      <c r="CE20" s="103">
        <v>8000</v>
      </c>
    </row>
    <row r="21" spans="1:83" x14ac:dyDescent="0.2">
      <c r="A21" s="168">
        <v>0</v>
      </c>
      <c r="B21" s="168">
        <v>11550</v>
      </c>
      <c r="C21" s="168">
        <v>0</v>
      </c>
      <c r="D21" s="168">
        <v>0</v>
      </c>
      <c r="E21" s="168">
        <v>0</v>
      </c>
      <c r="G21" s="168">
        <v>0</v>
      </c>
      <c r="H21" s="168">
        <v>8650</v>
      </c>
      <c r="I21" s="168">
        <v>0</v>
      </c>
      <c r="J21" s="168">
        <v>0</v>
      </c>
      <c r="K21" s="168">
        <v>0</v>
      </c>
      <c r="M21" s="168">
        <v>0</v>
      </c>
      <c r="N21" s="168">
        <v>8550</v>
      </c>
      <c r="O21" s="168">
        <v>0</v>
      </c>
      <c r="P21" s="168">
        <v>0</v>
      </c>
      <c r="Q21" s="168">
        <v>0</v>
      </c>
      <c r="S21" s="168">
        <v>0</v>
      </c>
      <c r="T21" s="168">
        <v>8600</v>
      </c>
      <c r="U21" s="168">
        <v>0</v>
      </c>
      <c r="V21" s="168">
        <v>0</v>
      </c>
      <c r="W21" s="168">
        <v>0</v>
      </c>
      <c r="Y21" s="168">
        <v>0</v>
      </c>
      <c r="Z21" s="168">
        <v>8450</v>
      </c>
      <c r="AA21" s="168">
        <v>0</v>
      </c>
      <c r="AB21" s="168">
        <v>0</v>
      </c>
      <c r="AC21" s="168">
        <v>0</v>
      </c>
      <c r="AE21" s="168">
        <v>0</v>
      </c>
      <c r="AF21" s="168">
        <v>8300</v>
      </c>
      <c r="AG21" s="168">
        <v>0</v>
      </c>
      <c r="AH21" s="168">
        <v>0</v>
      </c>
      <c r="AI21" s="168">
        <v>0</v>
      </c>
      <c r="AK21" s="103">
        <v>0</v>
      </c>
      <c r="AL21" s="103">
        <v>8100</v>
      </c>
      <c r="AM21" s="103">
        <v>0</v>
      </c>
      <c r="AN21" s="103">
        <v>0</v>
      </c>
      <c r="AO21" s="103">
        <v>0</v>
      </c>
      <c r="AP21" s="83"/>
      <c r="AQ21" s="103">
        <v>0</v>
      </c>
      <c r="AR21" s="103">
        <v>7900</v>
      </c>
      <c r="AS21" s="103">
        <v>0</v>
      </c>
      <c r="AT21" s="103">
        <v>0</v>
      </c>
      <c r="AU21" s="103" t="s">
        <v>1056</v>
      </c>
      <c r="AW21" s="103">
        <v>0</v>
      </c>
      <c r="AX21" s="103">
        <v>13750</v>
      </c>
      <c r="AY21" s="103">
        <v>0</v>
      </c>
      <c r="AZ21" s="103">
        <v>0</v>
      </c>
      <c r="BA21" s="103" t="s">
        <v>1056</v>
      </c>
      <c r="BC21" s="103">
        <v>0</v>
      </c>
      <c r="BD21" s="103">
        <v>13750</v>
      </c>
      <c r="BE21" s="103">
        <v>0</v>
      </c>
      <c r="BF21" s="103">
        <v>0</v>
      </c>
      <c r="BG21" s="103" t="s">
        <v>1056</v>
      </c>
      <c r="BI21" s="103">
        <v>24450</v>
      </c>
      <c r="BJ21" s="103">
        <v>75650</v>
      </c>
      <c r="BK21" s="103">
        <v>870</v>
      </c>
      <c r="BL21" s="106">
        <v>0.15</v>
      </c>
      <c r="BM21" s="103">
        <v>24450</v>
      </c>
      <c r="BN21" s="92"/>
      <c r="BO21" s="107">
        <v>23950</v>
      </c>
      <c r="BP21" s="107">
        <v>75650</v>
      </c>
      <c r="BQ21" s="107">
        <v>1595</v>
      </c>
      <c r="BR21" s="106">
        <v>0.15</v>
      </c>
      <c r="BS21" s="107">
        <v>23950</v>
      </c>
      <c r="BT21"/>
      <c r="BU21" s="103">
        <v>23550</v>
      </c>
      <c r="BV21" s="103">
        <v>72150</v>
      </c>
      <c r="BW21" s="103">
        <v>1555</v>
      </c>
      <c r="BX21" s="106">
        <v>0.15</v>
      </c>
      <c r="BY21" s="103">
        <v>23550</v>
      </c>
      <c r="CA21" s="103">
        <v>23350</v>
      </c>
      <c r="CB21" s="103">
        <v>70700</v>
      </c>
      <c r="CC21" s="103">
        <v>1535</v>
      </c>
      <c r="CD21" s="106">
        <v>0.15</v>
      </c>
      <c r="CE21" s="103">
        <v>23350</v>
      </c>
    </row>
    <row r="22" spans="1:83" x14ac:dyDescent="0.2">
      <c r="A22" s="168">
        <v>11550</v>
      </c>
      <c r="B22" s="168">
        <v>30600</v>
      </c>
      <c r="C22" s="168">
        <v>0</v>
      </c>
      <c r="D22" s="169">
        <v>0.1</v>
      </c>
      <c r="E22" s="168">
        <v>11550</v>
      </c>
      <c r="G22" s="168">
        <v>8650</v>
      </c>
      <c r="H22" s="168">
        <v>27300</v>
      </c>
      <c r="I22" s="168">
        <v>0</v>
      </c>
      <c r="J22" s="169">
        <v>0.1</v>
      </c>
      <c r="K22" s="168">
        <v>8650</v>
      </c>
      <c r="M22" s="168">
        <v>8550</v>
      </c>
      <c r="N22" s="168">
        <v>27100</v>
      </c>
      <c r="O22" s="168">
        <v>0</v>
      </c>
      <c r="P22" s="169">
        <v>0.1</v>
      </c>
      <c r="Q22" s="168">
        <v>8550</v>
      </c>
      <c r="S22" s="168">
        <v>8600</v>
      </c>
      <c r="T22" s="168">
        <v>27050</v>
      </c>
      <c r="U22" s="168">
        <v>0</v>
      </c>
      <c r="V22" s="169">
        <v>0.1</v>
      </c>
      <c r="W22" s="168">
        <v>8600</v>
      </c>
      <c r="Y22" s="168">
        <v>8450</v>
      </c>
      <c r="Z22" s="168">
        <v>26600</v>
      </c>
      <c r="AA22" s="168">
        <v>0</v>
      </c>
      <c r="AB22" s="169">
        <v>0.1</v>
      </c>
      <c r="AC22" s="168">
        <v>8450</v>
      </c>
      <c r="AE22" s="168">
        <v>8300</v>
      </c>
      <c r="AF22" s="168">
        <v>26150</v>
      </c>
      <c r="AG22" s="168">
        <v>0</v>
      </c>
      <c r="AH22" s="169">
        <v>0.1</v>
      </c>
      <c r="AI22" s="168">
        <v>8300</v>
      </c>
      <c r="AK22" s="103">
        <v>8100</v>
      </c>
      <c r="AL22" s="103">
        <v>25500</v>
      </c>
      <c r="AM22" s="103">
        <v>0</v>
      </c>
      <c r="AN22" s="106">
        <v>0.1</v>
      </c>
      <c r="AO22" s="103">
        <v>8100</v>
      </c>
      <c r="AP22" s="83"/>
      <c r="AQ22" s="103">
        <v>7900</v>
      </c>
      <c r="AR22" s="103">
        <v>24900</v>
      </c>
      <c r="AS22" s="103">
        <v>0</v>
      </c>
      <c r="AT22" s="106">
        <v>0.1</v>
      </c>
      <c r="AU22" s="103">
        <v>7900</v>
      </c>
      <c r="AW22" s="103">
        <v>13750</v>
      </c>
      <c r="AX22" s="103">
        <v>24500</v>
      </c>
      <c r="AY22" s="103">
        <v>0</v>
      </c>
      <c r="AZ22" s="106">
        <v>0.1</v>
      </c>
      <c r="BA22" s="103">
        <v>13750</v>
      </c>
      <c r="BC22" s="103">
        <v>13750</v>
      </c>
      <c r="BD22" s="103">
        <v>24500</v>
      </c>
      <c r="BE22" s="103">
        <v>0</v>
      </c>
      <c r="BF22" s="106">
        <v>0.1</v>
      </c>
      <c r="BG22" s="103">
        <v>13750</v>
      </c>
      <c r="BI22" s="103">
        <v>75650</v>
      </c>
      <c r="BJ22" s="103">
        <v>118130</v>
      </c>
      <c r="BK22" s="103">
        <v>8550</v>
      </c>
      <c r="BL22" s="106">
        <v>0.25</v>
      </c>
      <c r="BM22" s="103">
        <v>75650</v>
      </c>
      <c r="BN22" s="92"/>
      <c r="BO22" s="107">
        <v>75650</v>
      </c>
      <c r="BP22" s="107">
        <v>144800</v>
      </c>
      <c r="BQ22" s="107">
        <v>9350</v>
      </c>
      <c r="BR22" s="106">
        <v>0.25</v>
      </c>
      <c r="BS22" s="107">
        <v>75650</v>
      </c>
      <c r="BT22"/>
      <c r="BU22" s="103">
        <v>72150</v>
      </c>
      <c r="BV22" s="103">
        <v>137850</v>
      </c>
      <c r="BW22" s="103">
        <v>8845</v>
      </c>
      <c r="BX22" s="106">
        <v>0.25</v>
      </c>
      <c r="BY22" s="103">
        <v>72150</v>
      </c>
      <c r="CA22" s="103">
        <v>70700</v>
      </c>
      <c r="CB22" s="103">
        <v>133800</v>
      </c>
      <c r="CC22" s="103">
        <v>8637.5</v>
      </c>
      <c r="CD22" s="106">
        <v>0.25</v>
      </c>
      <c r="CE22" s="103">
        <v>70700</v>
      </c>
    </row>
    <row r="23" spans="1:83" x14ac:dyDescent="0.2">
      <c r="A23" s="168">
        <v>30600</v>
      </c>
      <c r="B23" s="168">
        <v>88950</v>
      </c>
      <c r="C23" s="168">
        <v>1905</v>
      </c>
      <c r="D23" s="169">
        <v>0.12</v>
      </c>
      <c r="E23" s="168">
        <v>30600</v>
      </c>
      <c r="G23" s="168">
        <v>27300</v>
      </c>
      <c r="H23" s="168">
        <v>84550</v>
      </c>
      <c r="I23" s="168">
        <v>1865</v>
      </c>
      <c r="J23" s="169">
        <v>0.15</v>
      </c>
      <c r="K23" s="168">
        <v>27300</v>
      </c>
      <c r="M23" s="168">
        <v>27100</v>
      </c>
      <c r="N23" s="168">
        <v>83850</v>
      </c>
      <c r="O23" s="168">
        <v>1855</v>
      </c>
      <c r="P23" s="169">
        <v>0.15</v>
      </c>
      <c r="Q23" s="168">
        <v>27100</v>
      </c>
      <c r="S23" s="168">
        <v>27050</v>
      </c>
      <c r="T23" s="168">
        <v>83500</v>
      </c>
      <c r="U23" s="168">
        <v>1845</v>
      </c>
      <c r="V23" s="169">
        <v>0.15</v>
      </c>
      <c r="W23" s="168">
        <v>27050</v>
      </c>
      <c r="Y23" s="168">
        <v>26600</v>
      </c>
      <c r="Z23" s="168">
        <v>82250</v>
      </c>
      <c r="AA23" s="168">
        <v>1815</v>
      </c>
      <c r="AB23" s="169">
        <v>0.15</v>
      </c>
      <c r="AC23" s="168">
        <v>26600</v>
      </c>
      <c r="AE23" s="168">
        <v>26150</v>
      </c>
      <c r="AF23" s="168">
        <v>80800</v>
      </c>
      <c r="AG23" s="168">
        <v>1785</v>
      </c>
      <c r="AH23" s="169">
        <v>0.15</v>
      </c>
      <c r="AI23" s="168">
        <v>26150</v>
      </c>
      <c r="AK23" s="103">
        <v>25500</v>
      </c>
      <c r="AL23" s="103">
        <v>78800</v>
      </c>
      <c r="AM23" s="103">
        <v>1740</v>
      </c>
      <c r="AN23" s="106">
        <v>0.15</v>
      </c>
      <c r="AO23" s="103">
        <v>25500</v>
      </c>
      <c r="AP23" s="83"/>
      <c r="AQ23" s="103">
        <v>24900</v>
      </c>
      <c r="AR23" s="103">
        <v>76900</v>
      </c>
      <c r="AS23" s="103">
        <v>1700</v>
      </c>
      <c r="AT23" s="106">
        <v>0.15</v>
      </c>
      <c r="AU23" s="103">
        <v>24900</v>
      </c>
      <c r="AW23" s="103">
        <v>24500</v>
      </c>
      <c r="AX23" s="103">
        <v>75750</v>
      </c>
      <c r="AY23" s="103">
        <v>1075</v>
      </c>
      <c r="AZ23" s="106">
        <v>0.15</v>
      </c>
      <c r="BA23" s="103">
        <v>24500</v>
      </c>
      <c r="BC23" s="103">
        <v>24500</v>
      </c>
      <c r="BD23" s="103">
        <v>75750</v>
      </c>
      <c r="BE23" s="103">
        <v>1075</v>
      </c>
      <c r="BF23" s="106">
        <v>0.15</v>
      </c>
      <c r="BG23" s="103">
        <v>24500</v>
      </c>
      <c r="BI23" s="103">
        <v>118130</v>
      </c>
      <c r="BJ23" s="103">
        <v>216600</v>
      </c>
      <c r="BK23" s="103">
        <v>19170</v>
      </c>
      <c r="BL23" s="106">
        <v>0.28000000000000003</v>
      </c>
      <c r="BM23" s="103">
        <v>118130</v>
      </c>
      <c r="BN23" s="92"/>
      <c r="BO23" s="107">
        <v>144800</v>
      </c>
      <c r="BP23" s="107">
        <v>216600</v>
      </c>
      <c r="BQ23" s="107">
        <v>26637.5</v>
      </c>
      <c r="BR23" s="106">
        <v>0.28000000000000003</v>
      </c>
      <c r="BS23" s="107">
        <v>144800</v>
      </c>
      <c r="BT23"/>
      <c r="BU23" s="103">
        <v>137850</v>
      </c>
      <c r="BV23" s="103">
        <v>207700</v>
      </c>
      <c r="BW23" s="103">
        <v>25270</v>
      </c>
      <c r="BX23" s="106">
        <v>0.28000000000000003</v>
      </c>
      <c r="BY23" s="103">
        <v>137850</v>
      </c>
      <c r="CA23" s="103">
        <v>133800</v>
      </c>
      <c r="CB23" s="103">
        <v>203150</v>
      </c>
      <c r="CC23" s="103">
        <v>24412.5</v>
      </c>
      <c r="CD23" s="106">
        <v>0.28000000000000003</v>
      </c>
      <c r="CE23" s="103">
        <v>133800</v>
      </c>
    </row>
    <row r="24" spans="1:83" x14ac:dyDescent="0.2">
      <c r="A24" s="168">
        <v>88950</v>
      </c>
      <c r="B24" s="168">
        <v>176550</v>
      </c>
      <c r="C24" s="168">
        <v>8907</v>
      </c>
      <c r="D24" s="169">
        <v>0.22</v>
      </c>
      <c r="E24" s="168">
        <v>88950</v>
      </c>
      <c r="G24" s="168">
        <v>84550</v>
      </c>
      <c r="H24" s="168">
        <v>161750</v>
      </c>
      <c r="I24" s="168">
        <v>10452.5</v>
      </c>
      <c r="J24" s="169">
        <v>0.25</v>
      </c>
      <c r="K24" s="168">
        <v>84550</v>
      </c>
      <c r="M24" s="168">
        <v>83850</v>
      </c>
      <c r="N24" s="168">
        <v>160450</v>
      </c>
      <c r="O24" s="168">
        <v>10367.5</v>
      </c>
      <c r="P24" s="169">
        <v>0.25</v>
      </c>
      <c r="Q24" s="168">
        <v>83850</v>
      </c>
      <c r="S24" s="168">
        <v>83500</v>
      </c>
      <c r="T24" s="168">
        <v>159800</v>
      </c>
      <c r="U24" s="168">
        <v>10312.5</v>
      </c>
      <c r="V24" s="169">
        <v>0.25</v>
      </c>
      <c r="W24" s="168">
        <v>83500</v>
      </c>
      <c r="Y24" s="168">
        <v>82250</v>
      </c>
      <c r="Z24" s="168">
        <v>157300</v>
      </c>
      <c r="AA24" s="168">
        <v>10162.5</v>
      </c>
      <c r="AB24" s="169">
        <v>0.25</v>
      </c>
      <c r="AC24" s="168">
        <v>82250</v>
      </c>
      <c r="AE24" s="168">
        <v>80800</v>
      </c>
      <c r="AF24" s="168">
        <v>154700</v>
      </c>
      <c r="AG24" s="168">
        <v>9982.5</v>
      </c>
      <c r="AH24" s="169">
        <v>0.25</v>
      </c>
      <c r="AI24" s="168">
        <v>80800</v>
      </c>
      <c r="AK24" s="103">
        <v>78800</v>
      </c>
      <c r="AL24" s="103">
        <v>150800</v>
      </c>
      <c r="AM24" s="103">
        <v>9735</v>
      </c>
      <c r="AN24" s="106">
        <v>0.25</v>
      </c>
      <c r="AO24" s="103">
        <v>78800</v>
      </c>
      <c r="AP24" s="83"/>
      <c r="AQ24" s="103">
        <v>76900</v>
      </c>
      <c r="AR24" s="103">
        <v>147250</v>
      </c>
      <c r="AS24" s="103">
        <v>9500</v>
      </c>
      <c r="AT24" s="106">
        <v>0.25</v>
      </c>
      <c r="AU24" s="103">
        <v>76900</v>
      </c>
      <c r="AW24" s="103">
        <v>75750</v>
      </c>
      <c r="AX24" s="103">
        <v>94050</v>
      </c>
      <c r="AY24" s="103">
        <v>8762.5</v>
      </c>
      <c r="AZ24" s="106">
        <v>0.25</v>
      </c>
      <c r="BA24" s="103">
        <v>75750</v>
      </c>
      <c r="BC24" s="103">
        <v>75750</v>
      </c>
      <c r="BD24" s="103">
        <v>94050</v>
      </c>
      <c r="BE24" s="103">
        <v>8762.5</v>
      </c>
      <c r="BF24" s="106">
        <v>0.25</v>
      </c>
      <c r="BG24" s="103">
        <v>75750</v>
      </c>
      <c r="BI24" s="103">
        <v>216600</v>
      </c>
      <c r="BJ24" s="103">
        <v>380700</v>
      </c>
      <c r="BK24" s="103">
        <v>46741.599999999999</v>
      </c>
      <c r="BL24" s="106">
        <v>0.33</v>
      </c>
      <c r="BM24" s="103">
        <v>216600</v>
      </c>
      <c r="BN24" s="92"/>
      <c r="BO24" s="107">
        <v>216600</v>
      </c>
      <c r="BP24" s="107">
        <v>380700</v>
      </c>
      <c r="BQ24" s="107">
        <v>46741.5</v>
      </c>
      <c r="BR24" s="106">
        <v>0.33</v>
      </c>
      <c r="BS24" s="107">
        <v>216600</v>
      </c>
      <c r="BT24"/>
      <c r="BU24" s="103">
        <v>207700</v>
      </c>
      <c r="BV24" s="103">
        <v>365100</v>
      </c>
      <c r="BW24" s="103">
        <v>44828</v>
      </c>
      <c r="BX24" s="106">
        <v>0.33</v>
      </c>
      <c r="BY24" s="103">
        <v>207700</v>
      </c>
      <c r="CA24" s="103">
        <v>203150</v>
      </c>
      <c r="CB24" s="103">
        <v>357000</v>
      </c>
      <c r="CC24" s="103">
        <v>43830.5</v>
      </c>
      <c r="CD24" s="106">
        <v>0.33</v>
      </c>
      <c r="CE24" s="103">
        <v>203150</v>
      </c>
    </row>
    <row r="25" spans="1:83" ht="25.5" x14ac:dyDescent="0.2">
      <c r="A25" s="168">
        <v>176550</v>
      </c>
      <c r="B25" s="168">
        <v>326550</v>
      </c>
      <c r="C25" s="168">
        <v>28179</v>
      </c>
      <c r="D25" s="169">
        <v>0.24</v>
      </c>
      <c r="E25" s="168">
        <v>176550</v>
      </c>
      <c r="G25" s="168">
        <v>161750</v>
      </c>
      <c r="H25" s="168">
        <v>242000</v>
      </c>
      <c r="I25" s="168">
        <v>29752.5</v>
      </c>
      <c r="J25" s="169">
        <v>0.28000000000000003</v>
      </c>
      <c r="K25" s="168">
        <v>161750</v>
      </c>
      <c r="M25" s="168">
        <v>160450</v>
      </c>
      <c r="N25" s="168">
        <v>240000</v>
      </c>
      <c r="O25" s="168">
        <v>29517.5</v>
      </c>
      <c r="P25" s="169">
        <v>0.28000000000000003</v>
      </c>
      <c r="Q25" s="168">
        <v>160450</v>
      </c>
      <c r="S25" s="168">
        <v>159800</v>
      </c>
      <c r="T25" s="168">
        <v>239050</v>
      </c>
      <c r="U25" s="168">
        <v>29387.5</v>
      </c>
      <c r="V25" s="169">
        <v>0.28000000000000003</v>
      </c>
      <c r="W25" s="168">
        <v>159800</v>
      </c>
      <c r="Y25" s="168">
        <v>157300</v>
      </c>
      <c r="Z25" s="168">
        <v>235300</v>
      </c>
      <c r="AA25" s="168">
        <v>28925</v>
      </c>
      <c r="AB25" s="169">
        <v>0.28000000000000003</v>
      </c>
      <c r="AC25" s="168">
        <v>157300</v>
      </c>
      <c r="AE25" s="168">
        <v>154700</v>
      </c>
      <c r="AF25" s="168">
        <v>231350</v>
      </c>
      <c r="AG25" s="168">
        <v>28457.5</v>
      </c>
      <c r="AH25" s="169">
        <v>0.28000000000000003</v>
      </c>
      <c r="AI25" s="168">
        <v>154700</v>
      </c>
      <c r="AK25" s="103">
        <v>150800</v>
      </c>
      <c r="AL25" s="103">
        <v>225550</v>
      </c>
      <c r="AM25" s="103">
        <v>27735</v>
      </c>
      <c r="AN25" s="106">
        <v>0.28000000000000003</v>
      </c>
      <c r="AO25" s="103">
        <v>150800</v>
      </c>
      <c r="AP25" s="83"/>
      <c r="AQ25" s="103">
        <v>147250</v>
      </c>
      <c r="AR25" s="103">
        <v>220200</v>
      </c>
      <c r="AS25" s="103">
        <v>27087.5</v>
      </c>
      <c r="AT25" s="106">
        <v>0.28000000000000003</v>
      </c>
      <c r="AU25" s="103">
        <v>147250</v>
      </c>
      <c r="AW25" s="103">
        <v>94050</v>
      </c>
      <c r="AX25" s="103">
        <v>124050</v>
      </c>
      <c r="AY25" s="103">
        <v>13337.5</v>
      </c>
      <c r="AZ25" s="106">
        <v>0.27</v>
      </c>
      <c r="BA25" s="103">
        <v>94050</v>
      </c>
      <c r="BC25" s="103">
        <v>94050</v>
      </c>
      <c r="BD25" s="103">
        <v>124050</v>
      </c>
      <c r="BE25" s="103">
        <v>13337.5</v>
      </c>
      <c r="BF25" s="106">
        <v>0.27</v>
      </c>
      <c r="BG25" s="103">
        <v>94050</v>
      </c>
      <c r="BI25" s="103">
        <v>380700</v>
      </c>
      <c r="BJ25" s="103" t="s">
        <v>1057</v>
      </c>
      <c r="BK25" s="103">
        <v>100894.6</v>
      </c>
      <c r="BL25" s="106">
        <v>0.35</v>
      </c>
      <c r="BM25" s="103">
        <v>380700</v>
      </c>
      <c r="BN25" s="92"/>
      <c r="BO25" s="107">
        <v>380700</v>
      </c>
      <c r="BP25" s="105" t="s">
        <v>1057</v>
      </c>
      <c r="BQ25" s="105">
        <v>100894.5</v>
      </c>
      <c r="BR25" s="106">
        <v>0.35</v>
      </c>
      <c r="BS25" s="103">
        <v>380700</v>
      </c>
      <c r="BT25"/>
      <c r="BU25" s="103">
        <v>365100</v>
      </c>
      <c r="BV25" s="103" t="s">
        <v>1057</v>
      </c>
      <c r="BW25" s="103">
        <v>96770</v>
      </c>
      <c r="BX25" s="106">
        <v>0.35</v>
      </c>
      <c r="BY25" s="103">
        <v>365100</v>
      </c>
      <c r="CA25" s="103">
        <v>357000</v>
      </c>
      <c r="CB25" s="103" t="s">
        <v>1057</v>
      </c>
      <c r="CC25" s="103">
        <v>94601</v>
      </c>
      <c r="CD25" s="106">
        <v>0.35</v>
      </c>
      <c r="CE25" s="103">
        <v>357000</v>
      </c>
    </row>
    <row r="26" spans="1:83" x14ac:dyDescent="0.2">
      <c r="A26" s="168">
        <v>326550</v>
      </c>
      <c r="B26" s="168">
        <v>411550</v>
      </c>
      <c r="C26" s="168">
        <v>64179</v>
      </c>
      <c r="D26" s="169">
        <v>0.32</v>
      </c>
      <c r="E26" s="168">
        <v>326550</v>
      </c>
      <c r="G26" s="168">
        <v>242000</v>
      </c>
      <c r="H26" s="168">
        <v>425350</v>
      </c>
      <c r="I26" s="168">
        <v>52222.5</v>
      </c>
      <c r="J26" s="169">
        <v>0.33</v>
      </c>
      <c r="K26" s="168">
        <v>242000</v>
      </c>
      <c r="M26" s="168">
        <v>240000</v>
      </c>
      <c r="N26" s="168">
        <v>421900</v>
      </c>
      <c r="O26" s="168">
        <v>51791.5</v>
      </c>
      <c r="P26" s="169">
        <v>0.33</v>
      </c>
      <c r="Q26" s="168">
        <v>240000</v>
      </c>
      <c r="S26" s="168">
        <v>239050</v>
      </c>
      <c r="T26" s="168">
        <v>420100</v>
      </c>
      <c r="U26" s="168">
        <v>51577.5</v>
      </c>
      <c r="V26" s="169">
        <v>0.33</v>
      </c>
      <c r="W26" s="168">
        <v>239050</v>
      </c>
      <c r="Y26" s="168">
        <v>235300</v>
      </c>
      <c r="Z26" s="168">
        <v>413550</v>
      </c>
      <c r="AA26" s="168">
        <v>50765</v>
      </c>
      <c r="AB26" s="169">
        <v>0.33</v>
      </c>
      <c r="AC26" s="168">
        <v>235300</v>
      </c>
      <c r="AE26" s="168">
        <v>231350</v>
      </c>
      <c r="AF26" s="168">
        <v>406650</v>
      </c>
      <c r="AG26" s="168">
        <v>49919.5</v>
      </c>
      <c r="AH26" s="169">
        <v>0.33</v>
      </c>
      <c r="AI26" s="168">
        <v>231350</v>
      </c>
      <c r="AK26" s="103">
        <v>225550</v>
      </c>
      <c r="AL26" s="103">
        <v>396450</v>
      </c>
      <c r="AM26" s="103">
        <v>48665</v>
      </c>
      <c r="AN26" s="106">
        <v>0.33</v>
      </c>
      <c r="AO26" s="103">
        <v>225550</v>
      </c>
      <c r="AP26" s="83"/>
      <c r="AQ26" s="103">
        <v>220200</v>
      </c>
      <c r="AR26" s="103">
        <v>387050</v>
      </c>
      <c r="AS26" s="103">
        <v>47513.5</v>
      </c>
      <c r="AT26" s="106">
        <v>0.33</v>
      </c>
      <c r="AU26" s="103">
        <v>220200</v>
      </c>
      <c r="AW26" s="103">
        <v>124050</v>
      </c>
      <c r="AX26" s="103">
        <v>145050</v>
      </c>
      <c r="AY26" s="103">
        <v>21437.5</v>
      </c>
      <c r="AZ26" s="106">
        <v>0.25</v>
      </c>
      <c r="BA26" s="103">
        <v>124050</v>
      </c>
      <c r="BC26" s="103">
        <v>124050</v>
      </c>
      <c r="BD26" s="103">
        <v>145050</v>
      </c>
      <c r="BE26" s="103">
        <v>21437.5</v>
      </c>
      <c r="BF26" s="106">
        <v>0.25</v>
      </c>
      <c r="BG26" s="103">
        <v>124050</v>
      </c>
      <c r="BM26" s="92"/>
      <c r="BN26" s="92"/>
      <c r="BO26" s="92"/>
      <c r="BP26" s="92"/>
      <c r="BS26"/>
      <c r="BT26"/>
      <c r="BU26" s="92"/>
      <c r="BV26" s="92"/>
      <c r="BW26" s="92"/>
      <c r="BX26" s="92"/>
      <c r="BY26" s="92"/>
      <c r="CA26" s="92"/>
      <c r="CB26" s="92"/>
      <c r="CC26" s="92"/>
      <c r="CD26" s="92"/>
      <c r="CE26" s="92"/>
    </row>
    <row r="27" spans="1:83" s="79" customFormat="1" x14ac:dyDescent="0.2">
      <c r="A27" s="168">
        <v>411550</v>
      </c>
      <c r="B27" s="168">
        <v>611550</v>
      </c>
      <c r="C27" s="168">
        <v>91379</v>
      </c>
      <c r="D27" s="169">
        <v>0.35</v>
      </c>
      <c r="E27" s="168">
        <v>411550</v>
      </c>
      <c r="G27" s="168">
        <v>425350</v>
      </c>
      <c r="H27" s="168">
        <v>479350</v>
      </c>
      <c r="I27" s="168">
        <v>112728</v>
      </c>
      <c r="J27" s="169">
        <v>0.35</v>
      </c>
      <c r="K27" s="168">
        <v>425350</v>
      </c>
      <c r="M27" s="168">
        <v>421900</v>
      </c>
      <c r="N27" s="168">
        <v>475500</v>
      </c>
      <c r="O27" s="168">
        <v>111818.5</v>
      </c>
      <c r="P27" s="169">
        <v>0.35</v>
      </c>
      <c r="Q27" s="168">
        <v>421900</v>
      </c>
      <c r="S27" s="168">
        <v>420100</v>
      </c>
      <c r="T27" s="168">
        <v>473450</v>
      </c>
      <c r="U27" s="168">
        <v>111324</v>
      </c>
      <c r="V27" s="169">
        <v>0.35</v>
      </c>
      <c r="W27" s="168">
        <v>420100</v>
      </c>
      <c r="Y27" s="168">
        <v>413550</v>
      </c>
      <c r="Z27" s="168">
        <v>466050</v>
      </c>
      <c r="AA27" s="168">
        <v>109587.5</v>
      </c>
      <c r="AB27" s="169">
        <v>0.35</v>
      </c>
      <c r="AC27" s="168">
        <v>413550</v>
      </c>
      <c r="AE27" s="168">
        <v>406650</v>
      </c>
      <c r="AF27" s="168">
        <v>458300</v>
      </c>
      <c r="AG27" s="168">
        <v>107768.5</v>
      </c>
      <c r="AH27" s="169">
        <v>0.35</v>
      </c>
      <c r="AI27" s="168">
        <v>406650</v>
      </c>
      <c r="AK27" s="103">
        <v>396450</v>
      </c>
      <c r="AL27" s="103" t="s">
        <v>1057</v>
      </c>
      <c r="AM27" s="103">
        <v>105062</v>
      </c>
      <c r="AN27" s="106">
        <v>0.35</v>
      </c>
      <c r="AO27" s="103">
        <v>396450</v>
      </c>
      <c r="AP27" s="88"/>
      <c r="AQ27" s="103">
        <v>387050</v>
      </c>
      <c r="AR27" s="103" t="s">
        <v>13</v>
      </c>
      <c r="AS27" s="103">
        <v>102574</v>
      </c>
      <c r="AT27" s="106">
        <v>0.35</v>
      </c>
      <c r="AU27" s="103">
        <v>387050</v>
      </c>
      <c r="AV27" s="111"/>
      <c r="AW27" s="103">
        <v>145050</v>
      </c>
      <c r="AX27" s="103">
        <v>217000</v>
      </c>
      <c r="AY27" s="103">
        <v>26687.5</v>
      </c>
      <c r="AZ27" s="106">
        <v>0.28000000000000003</v>
      </c>
      <c r="BA27" s="103">
        <v>145050</v>
      </c>
      <c r="BB27" s="111"/>
      <c r="BC27" s="103">
        <v>145050</v>
      </c>
      <c r="BD27" s="103">
        <v>217000</v>
      </c>
      <c r="BE27" s="103">
        <v>26687.5</v>
      </c>
      <c r="BF27" s="106">
        <v>0.28000000000000003</v>
      </c>
      <c r="BG27" s="103">
        <v>145050</v>
      </c>
      <c r="BH27" s="111"/>
      <c r="BI27" s="111"/>
      <c r="BJ27" s="111" t="s">
        <v>1058</v>
      </c>
      <c r="BK27" s="111" t="s">
        <v>1059</v>
      </c>
      <c r="BL27" s="111" t="s">
        <v>1060</v>
      </c>
      <c r="BM27" s="111"/>
      <c r="BN27" s="111"/>
      <c r="BO27" s="111"/>
      <c r="BP27" s="111" t="s">
        <v>1058</v>
      </c>
      <c r="BQ27" s="111" t="s">
        <v>1059</v>
      </c>
      <c r="BR27" s="111" t="s">
        <v>1060</v>
      </c>
      <c r="BU27" s="111"/>
      <c r="BV27" s="111" t="s">
        <v>1058</v>
      </c>
      <c r="BW27" s="111" t="s">
        <v>1059</v>
      </c>
      <c r="BX27" s="111" t="s">
        <v>1060</v>
      </c>
      <c r="BY27" s="111"/>
      <c r="CA27" s="111"/>
      <c r="CB27" s="111" t="s">
        <v>1058</v>
      </c>
      <c r="CC27" s="111" t="s">
        <v>1059</v>
      </c>
      <c r="CD27" s="111" t="s">
        <v>1060</v>
      </c>
      <c r="CE27" s="111"/>
    </row>
    <row r="28" spans="1:83" x14ac:dyDescent="0.2">
      <c r="A28" s="168">
        <v>611550</v>
      </c>
      <c r="B28" s="168" t="s">
        <v>1057</v>
      </c>
      <c r="C28" s="168">
        <v>161379</v>
      </c>
      <c r="D28" s="169">
        <v>0.37</v>
      </c>
      <c r="E28" s="168">
        <v>611550</v>
      </c>
      <c r="G28" s="168">
        <v>479350</v>
      </c>
      <c r="H28" s="168" t="s">
        <v>1057</v>
      </c>
      <c r="I28" s="168">
        <v>131628</v>
      </c>
      <c r="J28" s="169">
        <v>0.39600000000000002</v>
      </c>
      <c r="K28" s="168">
        <v>479350</v>
      </c>
      <c r="M28" s="168">
        <v>475500</v>
      </c>
      <c r="N28" s="168" t="s">
        <v>1057</v>
      </c>
      <c r="O28" s="168">
        <v>130578.5</v>
      </c>
      <c r="P28" s="169">
        <v>0.39600000000000002</v>
      </c>
      <c r="Q28" s="168">
        <v>475500</v>
      </c>
      <c r="S28" s="168">
        <v>473450</v>
      </c>
      <c r="T28" s="168" t="s">
        <v>1057</v>
      </c>
      <c r="U28" s="168">
        <v>129996.5</v>
      </c>
      <c r="V28" s="169">
        <v>0.39600000000000002</v>
      </c>
      <c r="W28" s="168">
        <v>473450</v>
      </c>
      <c r="Y28" s="168">
        <v>466050</v>
      </c>
      <c r="Z28" s="168" t="s">
        <v>1057</v>
      </c>
      <c r="AA28" s="168">
        <v>127962.5</v>
      </c>
      <c r="AB28" s="169">
        <v>0.39600000000000002</v>
      </c>
      <c r="AC28" s="168">
        <v>466050</v>
      </c>
      <c r="AE28" s="168">
        <v>458300</v>
      </c>
      <c r="AF28" s="168" t="s">
        <v>1057</v>
      </c>
      <c r="AG28" s="168">
        <v>125846</v>
      </c>
      <c r="AH28" s="169">
        <v>0.39600000000000002</v>
      </c>
      <c r="AI28" s="168">
        <v>458300</v>
      </c>
      <c r="AK28" s="103">
        <v>0</v>
      </c>
      <c r="AL28" s="103">
        <v>0</v>
      </c>
      <c r="AM28" s="103">
        <v>0</v>
      </c>
      <c r="AN28" s="106">
        <v>0</v>
      </c>
      <c r="AO28" s="103">
        <v>0</v>
      </c>
      <c r="AP28" s="83"/>
      <c r="AQ28" s="103">
        <v>0</v>
      </c>
      <c r="AR28" s="103">
        <v>0</v>
      </c>
      <c r="AS28" s="103">
        <v>0</v>
      </c>
      <c r="AT28" s="106">
        <v>0</v>
      </c>
      <c r="AU28" s="103">
        <v>0</v>
      </c>
      <c r="AW28" s="103">
        <v>217000</v>
      </c>
      <c r="AX28" s="103">
        <v>381400</v>
      </c>
      <c r="AY28" s="103">
        <v>46833.5</v>
      </c>
      <c r="AZ28" s="106">
        <v>0.33</v>
      </c>
      <c r="BA28" s="103">
        <v>217000</v>
      </c>
      <c r="BC28" s="103">
        <v>217000</v>
      </c>
      <c r="BD28" s="103">
        <v>381400</v>
      </c>
      <c r="BE28" s="103">
        <v>46833.5</v>
      </c>
      <c r="BF28" s="106">
        <v>0.33</v>
      </c>
      <c r="BG28" s="103">
        <v>217000</v>
      </c>
      <c r="BI28" s="92" t="s">
        <v>1061</v>
      </c>
      <c r="BJ28" s="112">
        <v>854.17</v>
      </c>
      <c r="BM28" s="92"/>
      <c r="BN28" s="92"/>
      <c r="BO28" s="92" t="s">
        <v>1061</v>
      </c>
      <c r="BP28" s="112">
        <v>854.17</v>
      </c>
      <c r="BS28"/>
      <c r="BT28"/>
      <c r="BU28" s="92" t="s">
        <v>1061</v>
      </c>
      <c r="BV28" s="112">
        <v>854.17</v>
      </c>
      <c r="BW28" s="92"/>
      <c r="BX28" s="92"/>
      <c r="BY28" s="92"/>
      <c r="CA28" s="92" t="s">
        <v>1061</v>
      </c>
      <c r="CB28" s="112">
        <v>854.17</v>
      </c>
      <c r="CC28" s="92"/>
      <c r="CD28" s="92"/>
      <c r="CE28" s="92"/>
    </row>
    <row r="29" spans="1:83"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P29" s="83"/>
      <c r="AQ29" s="103">
        <v>0</v>
      </c>
      <c r="AR29" s="103">
        <v>0</v>
      </c>
      <c r="AS29" s="103">
        <v>0</v>
      </c>
      <c r="AT29" s="106">
        <v>0</v>
      </c>
      <c r="AU29" s="103">
        <v>0</v>
      </c>
      <c r="AW29" s="103">
        <v>381400</v>
      </c>
      <c r="AX29" s="103" t="s">
        <v>1057</v>
      </c>
      <c r="AY29" s="103">
        <v>101085.5</v>
      </c>
      <c r="AZ29" s="106">
        <v>0.35</v>
      </c>
      <c r="BA29" s="103">
        <v>381400</v>
      </c>
      <c r="BC29" s="103">
        <v>381400</v>
      </c>
      <c r="BD29" s="103" t="s">
        <v>1057</v>
      </c>
      <c r="BE29" s="103">
        <v>101085.5</v>
      </c>
      <c r="BF29" s="106">
        <v>0.35</v>
      </c>
      <c r="BG29" s="103">
        <v>381400</v>
      </c>
      <c r="BI29" s="92" t="s">
        <v>1062</v>
      </c>
      <c r="BJ29" s="92">
        <f>BJ28*BK29</f>
        <v>427.08499999999998</v>
      </c>
      <c r="BK29" s="92">
        <v>0.5</v>
      </c>
      <c r="BM29" s="92"/>
      <c r="BN29" s="92"/>
      <c r="BO29" s="92" t="s">
        <v>1062</v>
      </c>
      <c r="BP29" s="92">
        <f>BP28*BQ29</f>
        <v>427.08499999999998</v>
      </c>
      <c r="BQ29" s="92">
        <v>0.5</v>
      </c>
      <c r="BS29"/>
      <c r="BT29"/>
      <c r="BU29" s="92" t="s">
        <v>1062</v>
      </c>
      <c r="BV29" s="92">
        <f>BV28*BW29</f>
        <v>427.08499999999998</v>
      </c>
      <c r="BW29" s="92">
        <v>0.5</v>
      </c>
      <c r="BX29" s="92"/>
      <c r="BY29" s="92"/>
      <c r="CA29" s="92" t="s">
        <v>1062</v>
      </c>
      <c r="CB29" s="92">
        <f>CB28*CC29</f>
        <v>427.08499999999998</v>
      </c>
      <c r="CC29" s="92">
        <v>0.5</v>
      </c>
      <c r="CD29" s="92"/>
      <c r="CE29" s="92"/>
    </row>
    <row r="30" spans="1:83"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P30" s="83"/>
      <c r="BK30" s="113">
        <v>54</v>
      </c>
      <c r="BL30" s="92">
        <f>BJ29*BK30</f>
        <v>23062.59</v>
      </c>
      <c r="BM30" s="92"/>
      <c r="BN30" s="92"/>
      <c r="BO30" s="92"/>
      <c r="BP30" s="92"/>
      <c r="BQ30" s="113">
        <v>54</v>
      </c>
      <c r="BR30" s="92">
        <f>BP29*BQ30</f>
        <v>23062.59</v>
      </c>
      <c r="BS30"/>
      <c r="BT30"/>
      <c r="BU30" s="92"/>
      <c r="BV30" s="92"/>
      <c r="BW30" s="113">
        <v>52</v>
      </c>
      <c r="BX30" s="92">
        <f>BV29*BW30</f>
        <v>22208.42</v>
      </c>
      <c r="BY30" s="92"/>
      <c r="CA30" s="92"/>
      <c r="CB30" s="92"/>
      <c r="CC30" s="113">
        <v>52</v>
      </c>
      <c r="CD30" s="92">
        <f>CB29*CC30</f>
        <v>22208.42</v>
      </c>
      <c r="CE30" s="92"/>
    </row>
    <row r="31" spans="1:83"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K31" s="111"/>
      <c r="AL31" s="111" t="s">
        <v>1058</v>
      </c>
      <c r="AM31" s="111" t="s">
        <v>1059</v>
      </c>
      <c r="AN31" s="111" t="s">
        <v>1060</v>
      </c>
      <c r="AO31" s="111"/>
      <c r="AP31" s="83"/>
      <c r="AQ31" s="111"/>
      <c r="AR31" s="111" t="s">
        <v>1058</v>
      </c>
      <c r="AS31" s="111" t="s">
        <v>1059</v>
      </c>
      <c r="AT31" s="111" t="s">
        <v>1060</v>
      </c>
      <c r="AU31" s="111"/>
      <c r="AW31" s="111"/>
      <c r="AX31" s="111" t="s">
        <v>1058</v>
      </c>
      <c r="AY31" s="111" t="s">
        <v>1059</v>
      </c>
      <c r="AZ31" s="111" t="s">
        <v>1060</v>
      </c>
      <c r="BA31" s="111"/>
      <c r="BC31" s="111"/>
      <c r="BD31" s="111" t="s">
        <v>1058</v>
      </c>
      <c r="BE31" s="111" t="s">
        <v>1059</v>
      </c>
      <c r="BF31" s="111" t="s">
        <v>1060</v>
      </c>
      <c r="BG31" s="111"/>
      <c r="BI31" s="92" t="s">
        <v>1063</v>
      </c>
      <c r="BJ31" s="114" t="s">
        <v>1064</v>
      </c>
      <c r="BM31" s="92"/>
      <c r="BN31" s="92"/>
      <c r="BO31" s="92" t="s">
        <v>1063</v>
      </c>
      <c r="BP31" s="114" t="s">
        <v>1064</v>
      </c>
      <c r="BS31"/>
      <c r="BT31"/>
      <c r="BU31" s="92" t="s">
        <v>1063</v>
      </c>
      <c r="BV31" s="114" t="s">
        <v>1064</v>
      </c>
      <c r="BW31" s="92"/>
      <c r="BX31" s="92"/>
      <c r="BY31" s="92"/>
      <c r="CA31" s="92" t="s">
        <v>1063</v>
      </c>
      <c r="CB31" s="114" t="s">
        <v>1064</v>
      </c>
      <c r="CC31" s="92"/>
      <c r="CD31" s="92"/>
      <c r="CE31" s="92"/>
    </row>
    <row r="32" spans="1:83" x14ac:dyDescent="0.2">
      <c r="A32" s="92" t="s">
        <v>1065</v>
      </c>
      <c r="B32" s="112" t="e">
        <f>#REF!</f>
        <v>#REF!</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G32" s="92"/>
      <c r="AH32" s="92"/>
      <c r="AI32" s="92"/>
      <c r="AK32" s="92" t="s">
        <v>1065</v>
      </c>
      <c r="AL32" s="112" t="e">
        <f>#REF!</f>
        <v>#REF!</v>
      </c>
      <c r="AP32" s="83"/>
      <c r="AQ32" s="92" t="s">
        <v>1065</v>
      </c>
      <c r="AR32" s="112">
        <v>15019.25</v>
      </c>
      <c r="AW32" s="92" t="s">
        <v>1065</v>
      </c>
      <c r="AX32" s="112">
        <v>1838.67</v>
      </c>
      <c r="BC32" s="92" t="s">
        <v>1065</v>
      </c>
      <c r="BD32" s="112">
        <v>1518.54</v>
      </c>
      <c r="BI32" s="92" t="s">
        <v>1043</v>
      </c>
      <c r="BJ32" s="115">
        <v>2</v>
      </c>
      <c r="BK32" s="92">
        <v>3650</v>
      </c>
      <c r="BL32" s="92">
        <f>BJ32*BK32</f>
        <v>7300</v>
      </c>
      <c r="BM32" s="92"/>
      <c r="BN32" s="92"/>
      <c r="BO32" s="92" t="s">
        <v>1043</v>
      </c>
      <c r="BP32" s="115">
        <v>2</v>
      </c>
      <c r="BQ32" s="92">
        <v>3650</v>
      </c>
      <c r="BR32" s="92">
        <f>BP32*BQ32</f>
        <v>7300</v>
      </c>
      <c r="BS32"/>
      <c r="BT32"/>
      <c r="BU32" s="92" t="s">
        <v>1043</v>
      </c>
      <c r="BV32" s="115">
        <v>2</v>
      </c>
      <c r="BW32" s="92">
        <v>3650</v>
      </c>
      <c r="BX32" s="92">
        <f>BV32*BW32</f>
        <v>7300</v>
      </c>
      <c r="BY32" s="92"/>
      <c r="CA32" s="92" t="s">
        <v>1043</v>
      </c>
      <c r="CB32" s="115">
        <v>2</v>
      </c>
      <c r="CC32" s="92">
        <v>3650</v>
      </c>
      <c r="CD32" s="92">
        <f>CB32*CC32</f>
        <v>7300</v>
      </c>
      <c r="CE32" s="92"/>
    </row>
    <row r="33" spans="1:83" ht="13.5" thickBot="1" x14ac:dyDescent="0.25">
      <c r="A33" s="92" t="s">
        <v>1062</v>
      </c>
      <c r="B33" s="92" t="e">
        <f>B32*C33</f>
        <v>#REF!</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H33" s="92"/>
      <c r="AI33" s="92"/>
      <c r="AK33" s="92" t="s">
        <v>1062</v>
      </c>
      <c r="AL33" s="92" t="e">
        <f>AL32*AM33</f>
        <v>#REF!</v>
      </c>
      <c r="AM33" s="92">
        <v>0.5</v>
      </c>
      <c r="AP33" s="83"/>
      <c r="AQ33" s="92" t="s">
        <v>1062</v>
      </c>
      <c r="AR33" s="92">
        <f>AR32*AS33</f>
        <v>7509.625</v>
      </c>
      <c r="AS33" s="92">
        <v>0.5</v>
      </c>
      <c r="AW33" s="92" t="s">
        <v>1062</v>
      </c>
      <c r="AX33" s="92">
        <f>AX32*AY33</f>
        <v>919.33500000000004</v>
      </c>
      <c r="AY33" s="92">
        <v>0.5</v>
      </c>
      <c r="BC33" s="92" t="s">
        <v>1062</v>
      </c>
      <c r="BD33" s="92">
        <f>BD32*BE33</f>
        <v>759.27</v>
      </c>
      <c r="BE33" s="92">
        <v>0.5</v>
      </c>
      <c r="BI33" s="92" t="s">
        <v>1066</v>
      </c>
      <c r="BL33" s="93">
        <f>BL30-BL32</f>
        <v>15762.59</v>
      </c>
      <c r="BM33" s="92"/>
      <c r="BN33" s="92"/>
      <c r="BO33" s="92" t="s">
        <v>1066</v>
      </c>
      <c r="BP33" s="92"/>
      <c r="BR33" s="93">
        <f>BR30-BR32</f>
        <v>15762.59</v>
      </c>
      <c r="BS33"/>
      <c r="BT33"/>
      <c r="BU33" s="92" t="s">
        <v>1066</v>
      </c>
      <c r="BV33" s="92"/>
      <c r="BW33" s="92"/>
      <c r="BX33" s="93">
        <f>BX30-BX32</f>
        <v>14908.419999999998</v>
      </c>
      <c r="BY33" s="92"/>
      <c r="CA33" s="92" t="s">
        <v>1066</v>
      </c>
      <c r="CB33" s="92"/>
      <c r="CC33" s="92"/>
      <c r="CD33" s="93">
        <f>CD30-CD32</f>
        <v>14908.419999999998</v>
      </c>
      <c r="CE33" s="92"/>
    </row>
    <row r="34" spans="1:83" ht="13.5" thickBot="1" x14ac:dyDescent="0.25">
      <c r="A34" s="92" t="s">
        <v>1067</v>
      </c>
      <c r="B34" s="92"/>
      <c r="C34" s="113">
        <v>52</v>
      </c>
      <c r="D34" s="116" t="e">
        <f>B33*C34</f>
        <v>#REF!</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F34" s="92"/>
      <c r="AG34" s="113">
        <v>52</v>
      </c>
      <c r="AH34" s="116" t="e">
        <f>AF33*AG34</f>
        <v>#REF!</v>
      </c>
      <c r="AI34" s="92"/>
      <c r="AK34" s="92" t="s">
        <v>1067</v>
      </c>
      <c r="AM34" s="113">
        <v>52</v>
      </c>
      <c r="AN34" s="116" t="e">
        <f>AL33*AM34</f>
        <v>#REF!</v>
      </c>
      <c r="AP34" s="83"/>
      <c r="AQ34" s="92" t="s">
        <v>1067</v>
      </c>
      <c r="AS34" s="113">
        <v>52</v>
      </c>
      <c r="AT34" s="116">
        <f>AR33*AS34</f>
        <v>390500.5</v>
      </c>
      <c r="AW34" s="92" t="s">
        <v>1067</v>
      </c>
      <c r="AY34" s="113">
        <v>52</v>
      </c>
      <c r="AZ34" s="116">
        <f>AX33*AY34</f>
        <v>47805.42</v>
      </c>
      <c r="BE34" s="113">
        <v>52</v>
      </c>
      <c r="BF34" s="116">
        <f>BD33*BE34</f>
        <v>39482.04</v>
      </c>
      <c r="BI34" s="92" t="s">
        <v>1068</v>
      </c>
      <c r="BJ34" s="117">
        <f>IF($BJ$31="S",VLOOKUP($BL$33,$BI$7:$BM$13,5,TRUE),VLOOKUP($BL$33,$BI$19:$BM$25,5,TRUE))</f>
        <v>15750</v>
      </c>
      <c r="BL34" s="92">
        <f>BL33-BJ34</f>
        <v>12.590000000000146</v>
      </c>
      <c r="BM34" s="118"/>
      <c r="BN34" s="92"/>
      <c r="BO34" s="92" t="s">
        <v>1068</v>
      </c>
      <c r="BP34" s="117">
        <f>IF($BP$31="S",VLOOKUP($BR$33,$BO$7:$BS$13,5,TRUE),VLOOKUP($BR$33,$BO$19:$BS$25,5,TRUE))</f>
        <v>8000</v>
      </c>
      <c r="BR34" s="92">
        <f>BR33-BP34</f>
        <v>7762.59</v>
      </c>
      <c r="BS34"/>
      <c r="BT34"/>
      <c r="BU34" s="92" t="s">
        <v>1068</v>
      </c>
      <c r="BV34" s="117">
        <f>IF($BV$31="S",VLOOKUP($BX$33,$BU$7:$BY$13,5,TRUE),VLOOKUP($BX$33,$BU$19:$BY$25,5,TRUE))</f>
        <v>8000</v>
      </c>
      <c r="BW34" s="92"/>
      <c r="BX34" s="92">
        <f>BX33-BV34</f>
        <v>6908.4199999999983</v>
      </c>
      <c r="BY34" s="92"/>
      <c r="CA34" s="92" t="s">
        <v>1068</v>
      </c>
      <c r="CB34" s="117">
        <f>IF($BV$31="S",VLOOKUP($BX$33,$BU$7:$BY$13,5,TRUE),VLOOKUP($BX$33,$BU$19:$BY$25,5,TRUE))</f>
        <v>8000</v>
      </c>
      <c r="CC34" s="92"/>
      <c r="CD34" s="92">
        <f>CD33-CB34</f>
        <v>6908.4199999999983</v>
      </c>
      <c r="CE34" s="92"/>
    </row>
    <row r="35" spans="1:83" ht="13.5" thickBot="1" x14ac:dyDescent="0.25">
      <c r="A35" s="92" t="s">
        <v>1063</v>
      </c>
      <c r="B35" s="114" t="e">
        <f>#REF!</f>
        <v>#REF!</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G35" s="92"/>
      <c r="AH35" s="92"/>
      <c r="AI35" s="92"/>
      <c r="AK35" s="92" t="s">
        <v>1063</v>
      </c>
      <c r="AL35" s="114" t="e">
        <f>#REF!</f>
        <v>#REF!</v>
      </c>
      <c r="AP35" s="83"/>
      <c r="AQ35" s="92" t="s">
        <v>1063</v>
      </c>
      <c r="AR35" s="114" t="s">
        <v>1069</v>
      </c>
      <c r="AW35" s="92" t="s">
        <v>1063</v>
      </c>
      <c r="AX35" s="114" t="s">
        <v>1064</v>
      </c>
      <c r="BC35" s="92" t="s">
        <v>1063</v>
      </c>
      <c r="BD35" s="114" t="s">
        <v>1069</v>
      </c>
      <c r="BI35" s="92" t="s">
        <v>1070</v>
      </c>
      <c r="BJ35" s="117">
        <f>IF($BJ$31="S",VLOOKUP($BL$33,$BI$7:$BM$13,4,TRUE),VLOOKUP($BL$33,$BI$19:$BM$25,4,TRUE))</f>
        <v>0.1</v>
      </c>
      <c r="BK35" s="119" t="s">
        <v>0</v>
      </c>
      <c r="BL35" s="92">
        <f>BL34*BJ35</f>
        <v>1.2590000000000146</v>
      </c>
      <c r="BM35" s="92"/>
      <c r="BN35" s="92"/>
      <c r="BO35" s="92" t="s">
        <v>1070</v>
      </c>
      <c r="BP35" s="117">
        <f>IF($BP$31="S",VLOOKUP($BR$33,$BO$7:$BS$13,4,TRUE),VLOOKUP($BR$33,$BO$19:$BS$25,4,TRUE))</f>
        <v>0.1</v>
      </c>
      <c r="BQ35" s="119" t="s">
        <v>0</v>
      </c>
      <c r="BR35" s="92">
        <f>BR34*BP35</f>
        <v>776.25900000000001</v>
      </c>
      <c r="BS35"/>
      <c r="BT35"/>
      <c r="BU35" s="92" t="s">
        <v>1070</v>
      </c>
      <c r="BV35" s="117">
        <f>IF($BV$31="S",VLOOKUP($BX$33,$BU$7:$BY$13,4,TRUE),VLOOKUP($BX$33,$BU$19:$BY$25,4,TRUE))</f>
        <v>0.1</v>
      </c>
      <c r="BW35" s="119" t="s">
        <v>0</v>
      </c>
      <c r="BX35" s="92">
        <f>BX34*BV35</f>
        <v>690.84199999999987</v>
      </c>
      <c r="BY35" s="92"/>
      <c r="CA35" s="92" t="s">
        <v>1070</v>
      </c>
      <c r="CB35" s="117">
        <f>IF($BV$31="S",VLOOKUP($BX$33,$BU$7:$BY$13,4,TRUE),VLOOKUP($BX$33,$BU$19:$BY$25,4,TRUE))</f>
        <v>0.1</v>
      </c>
      <c r="CC35" s="119" t="s">
        <v>0</v>
      </c>
      <c r="CD35" s="92">
        <f>CD34*CB35</f>
        <v>690.84199999999987</v>
      </c>
      <c r="CE35" s="92"/>
    </row>
    <row r="36" spans="1:83" ht="13.5" thickBot="1" x14ac:dyDescent="0.25">
      <c r="A36" s="92" t="s">
        <v>1043</v>
      </c>
      <c r="B36" s="115" t="e">
        <f>#REF!</f>
        <v>#REF!</v>
      </c>
      <c r="C36" s="92">
        <v>4150</v>
      </c>
      <c r="D36" s="92" t="e">
        <f>B36*C36</f>
        <v>#REF!</v>
      </c>
      <c r="E36" s="92"/>
      <c r="G36" s="92" t="s">
        <v>1043</v>
      </c>
      <c r="H36" s="115" t="e">
        <f>#REF!</f>
        <v>#REF!</v>
      </c>
      <c r="I36" s="92">
        <v>4050</v>
      </c>
      <c r="J36" s="92" t="e">
        <f>H36*I36</f>
        <v>#REF!</v>
      </c>
      <c r="K36" s="92"/>
      <c r="M36" s="92" t="s">
        <v>1043</v>
      </c>
      <c r="N36" s="115" t="e">
        <f>#REF!</f>
        <v>#REF!</v>
      </c>
      <c r="O36" s="92">
        <v>4050</v>
      </c>
      <c r="P36" s="92" t="e">
        <f>N36*O36</f>
        <v>#REF!</v>
      </c>
      <c r="Q36" s="92"/>
      <c r="S36" s="92" t="s">
        <v>1043</v>
      </c>
      <c r="T36" s="115" t="e">
        <f>#REF!</f>
        <v>#REF!</v>
      </c>
      <c r="U36" s="92">
        <v>4000</v>
      </c>
      <c r="V36" s="92" t="e">
        <f>T36*U36</f>
        <v>#REF!</v>
      </c>
      <c r="W36" s="92"/>
      <c r="Y36" s="92" t="s">
        <v>1043</v>
      </c>
      <c r="Z36" s="115" t="e">
        <f>#REF!</f>
        <v>#REF!</v>
      </c>
      <c r="AA36" s="92">
        <v>3950</v>
      </c>
      <c r="AB36" s="92" t="e">
        <f>Z36*AA36</f>
        <v>#REF!</v>
      </c>
      <c r="AC36" s="92"/>
      <c r="AE36" s="92" t="s">
        <v>1043</v>
      </c>
      <c r="AF36" s="115" t="e">
        <f>#REF!</f>
        <v>#REF!</v>
      </c>
      <c r="AG36" s="92">
        <v>3900</v>
      </c>
      <c r="AH36" s="92" t="e">
        <f>AF36*AG36</f>
        <v>#REF!</v>
      </c>
      <c r="AI36" s="92"/>
      <c r="AK36" s="92" t="s">
        <v>1043</v>
      </c>
      <c r="AL36" s="115" t="e">
        <f>#REF!</f>
        <v>#REF!</v>
      </c>
      <c r="AM36" s="92">
        <v>3800</v>
      </c>
      <c r="AN36" s="92" t="e">
        <f>AL36*AM36</f>
        <v>#REF!</v>
      </c>
      <c r="AP36" s="83"/>
      <c r="AQ36" s="92" t="s">
        <v>1043</v>
      </c>
      <c r="AR36" s="115">
        <v>0</v>
      </c>
      <c r="AS36" s="92">
        <v>3700</v>
      </c>
      <c r="AT36" s="92">
        <f>AR36*AS36</f>
        <v>0</v>
      </c>
      <c r="AW36" s="92" t="s">
        <v>1043</v>
      </c>
      <c r="AX36" s="115">
        <v>0</v>
      </c>
      <c r="AY36" s="92">
        <v>3650</v>
      </c>
      <c r="AZ36" s="92">
        <f>AX36*AY36</f>
        <v>0</v>
      </c>
      <c r="BC36" s="92" t="s">
        <v>1043</v>
      </c>
      <c r="BD36" s="115">
        <v>2</v>
      </c>
      <c r="BE36" s="92">
        <v>3650</v>
      </c>
      <c r="BF36" s="92">
        <f>BD36*BE36</f>
        <v>7300</v>
      </c>
      <c r="BI36" s="92" t="s">
        <v>1</v>
      </c>
      <c r="BJ36" s="117">
        <f>IF($BJ$31="S",VLOOKUP($BL$33,$BI$7:$BM$13,3,TRUE),VLOOKUP($BL$33,$BI$19:$BM$25,3,TRUE))</f>
        <v>0</v>
      </c>
      <c r="BK36" s="119" t="s">
        <v>2</v>
      </c>
      <c r="BL36" s="92">
        <f>BL35+BJ36</f>
        <v>1.2590000000000146</v>
      </c>
      <c r="BM36" s="92"/>
      <c r="BN36" s="92"/>
      <c r="BO36" s="92" t="s">
        <v>1</v>
      </c>
      <c r="BP36" s="117">
        <f>IF($BP$31="S",VLOOKUP($BR$33,$BO$7:$BS$13,3,TRUE),VLOOKUP($BR$33,$BO$19:$BS$25,3,TRUE))</f>
        <v>0</v>
      </c>
      <c r="BQ36" s="119" t="s">
        <v>2</v>
      </c>
      <c r="BR36" s="92">
        <f>BR35+BP36</f>
        <v>776.25900000000001</v>
      </c>
      <c r="BS36"/>
      <c r="BT36"/>
      <c r="BU36" s="92" t="s">
        <v>1</v>
      </c>
      <c r="BV36" s="117">
        <f>IF($BV$31="S",VLOOKUP($BX$33,$BU$7:$BY$13,3,TRUE),VLOOKUP($BX$33,$BU$19:$BY$25,3,TRUE))</f>
        <v>0</v>
      </c>
      <c r="BW36" s="119" t="s">
        <v>2</v>
      </c>
      <c r="BX36" s="92">
        <f>BX35+BV36</f>
        <v>690.84199999999987</v>
      </c>
      <c r="BY36" s="92"/>
      <c r="CA36" s="92" t="s">
        <v>1</v>
      </c>
      <c r="CB36" s="117">
        <f>IF($BV$31="S",VLOOKUP($BX$33,$BU$7:$BY$13,3,TRUE),VLOOKUP($BX$33,$BU$19:$BY$25,3,TRUE))</f>
        <v>0</v>
      </c>
      <c r="CC36" s="119" t="s">
        <v>2</v>
      </c>
      <c r="CD36" s="92">
        <f>CD35+CB36</f>
        <v>690.84199999999987</v>
      </c>
      <c r="CE36" s="92"/>
    </row>
    <row r="37" spans="1:83" ht="13.5" thickBot="1" x14ac:dyDescent="0.25">
      <c r="A37" s="92" t="s">
        <v>1066</v>
      </c>
      <c r="B37" s="92"/>
      <c r="C37" s="92"/>
      <c r="D37" s="93" t="e">
        <f>D34-D36</f>
        <v>#REF!</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F37" s="92"/>
      <c r="AG37" s="92"/>
      <c r="AH37" s="93" t="e">
        <f>AH34-AH36</f>
        <v>#REF!</v>
      </c>
      <c r="AI37" s="92"/>
      <c r="AK37" s="92" t="s">
        <v>1066</v>
      </c>
      <c r="AN37" s="93" t="e">
        <f>AN34-AN36</f>
        <v>#REF!</v>
      </c>
      <c r="AP37" s="83"/>
      <c r="AQ37" s="92" t="s">
        <v>1066</v>
      </c>
      <c r="AT37" s="93">
        <f>AT34-AT36</f>
        <v>390500.5</v>
      </c>
      <c r="AW37" s="92" t="s">
        <v>1066</v>
      </c>
      <c r="AZ37" s="93">
        <f>AZ34-AZ36</f>
        <v>47805.42</v>
      </c>
      <c r="BC37" s="92" t="s">
        <v>1066</v>
      </c>
      <c r="BF37" s="93">
        <f>BF34-BF36</f>
        <v>32182.04</v>
      </c>
      <c r="BI37" s="92" t="s">
        <v>3</v>
      </c>
      <c r="BJ37" s="92">
        <f>BL36/BK37</f>
        <v>4.6629629629630166E-2</v>
      </c>
      <c r="BK37" s="113">
        <v>27</v>
      </c>
      <c r="BM37" s="92"/>
      <c r="BN37" s="92"/>
      <c r="BO37" s="92" t="s">
        <v>3</v>
      </c>
      <c r="BP37" s="92">
        <f>BR36/BQ37</f>
        <v>28.750333333333334</v>
      </c>
      <c r="BQ37" s="113">
        <v>27</v>
      </c>
      <c r="BS37"/>
      <c r="BT37"/>
      <c r="BU37" s="92" t="s">
        <v>3</v>
      </c>
      <c r="BV37" s="92">
        <f>BX36/BW37</f>
        <v>26.570846153846148</v>
      </c>
      <c r="BW37" s="113">
        <v>26</v>
      </c>
      <c r="BX37" s="92"/>
      <c r="BY37" s="92"/>
      <c r="CA37" s="92" t="s">
        <v>3</v>
      </c>
      <c r="CB37" s="92">
        <f>CD36/CC37</f>
        <v>26.570846153846148</v>
      </c>
      <c r="CC37" s="113">
        <v>26</v>
      </c>
      <c r="CD37" s="92"/>
      <c r="CE37" s="92"/>
    </row>
    <row r="38" spans="1:83" ht="13.5" thickBot="1" x14ac:dyDescent="0.25">
      <c r="A38" s="92" t="s">
        <v>1068</v>
      </c>
      <c r="B38" s="117" t="e">
        <f>IF(D37&lt;0,0,IF($B$35="S",VLOOKUP($D$37,$A$7:$E$14,5,TRUE),VLOOKUP($D$37,$A$21:$E$28,5,TRUE)))</f>
        <v>#REF!</v>
      </c>
      <c r="C38" s="92"/>
      <c r="D38" s="92" t="e">
        <f>D37-B38</f>
        <v>#REF!</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IF(AH37&lt;0,0,IF($AF$35="S",VLOOKUP($AH$37,$AE$7:$AI$14,5,TRUE),VLOOKUP($AH$37,$AE$21:$AI$28,5,TRUE)))</f>
        <v>#REF!</v>
      </c>
      <c r="AG38" s="92"/>
      <c r="AH38" s="92" t="e">
        <f>AH37-AF38</f>
        <v>#REF!</v>
      </c>
      <c r="AI38" s="92"/>
      <c r="AK38" s="92" t="s">
        <v>1068</v>
      </c>
      <c r="AL38" s="117" t="e">
        <f>IF(AN37&lt;0,0,IF($AL$35="S",VLOOKUP($AN$37,$AK$7:$AO$13,5,TRUE),VLOOKUP($AN$37,$AK$21:$AO$27,5,TRUE)))</f>
        <v>#REF!</v>
      </c>
      <c r="AN38" s="92" t="e">
        <f>AN37-AL38</f>
        <v>#REF!</v>
      </c>
      <c r="AP38" s="83"/>
      <c r="AQ38" s="92" t="s">
        <v>1068</v>
      </c>
      <c r="AR38" s="117">
        <f>IF($AR$35="S",VLOOKUP($AT$37,$AQ$7:$AU$12,5,TRUE),VLOOKUP($AT$37,$AQ$21:$AU$27,5,TRUE))</f>
        <v>176500</v>
      </c>
      <c r="AT38" s="92">
        <f>AT37-AR38</f>
        <v>214000.5</v>
      </c>
      <c r="AW38" s="92" t="s">
        <v>1068</v>
      </c>
      <c r="AX38" s="117">
        <f>IF($AX$35="S",VLOOKUP($AZ$37,$AW$7:$BA$15,5,TRUE),VLOOKUP($AZ$37,$AW$21:$BA$29,5,TRUE))</f>
        <v>24500</v>
      </c>
      <c r="AZ38" s="92">
        <f>AZ37-AX38</f>
        <v>23305.42</v>
      </c>
      <c r="BC38" s="92" t="s">
        <v>1068</v>
      </c>
      <c r="BD38" s="117">
        <f>IF($BD$35="S",VLOOKUP($BF$37,$BC$7:$BG$15,5,TRUE),VLOOKUP($BF$37,$BC$21:$BG$29,5,TRUE))</f>
        <v>1045</v>
      </c>
      <c r="BF38" s="92">
        <f>BF37-BD38</f>
        <v>31137.040000000001</v>
      </c>
      <c r="BI38" s="92" t="s">
        <v>4</v>
      </c>
      <c r="BJ38" s="112">
        <v>0</v>
      </c>
      <c r="BM38" s="92"/>
      <c r="BN38" s="92"/>
      <c r="BO38" s="92" t="s">
        <v>4</v>
      </c>
      <c r="BP38" s="112">
        <v>0</v>
      </c>
      <c r="BS38"/>
      <c r="BT38"/>
      <c r="BU38" s="92" t="s">
        <v>4</v>
      </c>
      <c r="BV38" s="112">
        <v>0</v>
      </c>
      <c r="BW38" s="92"/>
      <c r="BX38" s="92"/>
      <c r="BY38" s="92"/>
      <c r="CA38" s="92" t="s">
        <v>4</v>
      </c>
      <c r="CB38" s="112">
        <v>0</v>
      </c>
      <c r="CC38" s="92"/>
      <c r="CD38" s="92"/>
      <c r="CE38" s="92"/>
    </row>
    <row r="39" spans="1:83" ht="13.5" thickBot="1" x14ac:dyDescent="0.25">
      <c r="A39" s="92" t="s">
        <v>1070</v>
      </c>
      <c r="B39" s="117" t="e">
        <f>IF(D37&lt;0,0,IF($B$35="S",VLOOKUP($D$37,$A$7:$E$14,4,TRUE),VLOOKUP($D$37,$A$21:$E$28,4,TRUE)))</f>
        <v>#REF!</v>
      </c>
      <c r="C39" s="119" t="s">
        <v>0</v>
      </c>
      <c r="D39" s="92" t="e">
        <f>D38*B39</f>
        <v>#REF!</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IF(AH37&lt;0,0,IF($AF$35="S",VLOOKUP($AH$37,$AE$7:$AI$14,4,TRUE),VLOOKUP($AH$37,$AE$21:$AI$28,4,TRUE)))</f>
        <v>#REF!</v>
      </c>
      <c r="AG39" s="119" t="s">
        <v>0</v>
      </c>
      <c r="AH39" s="92" t="e">
        <f>AH38*AF39</f>
        <v>#REF!</v>
      </c>
      <c r="AI39" s="92"/>
      <c r="AK39" s="92" t="s">
        <v>1070</v>
      </c>
      <c r="AL39" s="117" t="e">
        <f>IF(AN37&lt;0,0,IF($AL$35="S",VLOOKUP($AN$37,$AK$7:$AO$13,4,TRUE),VLOOKUP($AN$37,$AK$21:$AO$27,4,TRUE)))</f>
        <v>#REF!</v>
      </c>
      <c r="AM39" s="119" t="s">
        <v>0</v>
      </c>
      <c r="AN39" s="92" t="e">
        <f>AN38*AL39</f>
        <v>#REF!</v>
      </c>
      <c r="AP39" s="83"/>
      <c r="AQ39" s="92" t="s">
        <v>1070</v>
      </c>
      <c r="AR39" s="117">
        <f>IF($AR$35="S",VLOOKUP($AT$37,$AQ$7:$AU$13,4,TRUE),VLOOKUP($AT$37,$AQ$21:$AU$27,4,TRUE))</f>
        <v>0.35</v>
      </c>
      <c r="AS39" s="119" t="s">
        <v>0</v>
      </c>
      <c r="AT39" s="92">
        <f>AT38*AR39</f>
        <v>74900.174999999988</v>
      </c>
      <c r="AW39" s="92" t="s">
        <v>1070</v>
      </c>
      <c r="AX39" s="117">
        <f>IF($AX$35="S",VLOOKUP($AZ$37,$AW$7:$BA$15,4,TRUE),VLOOKUP($AZ$37,$AW$21:$BA$29,4,TRUE))</f>
        <v>0.15</v>
      </c>
      <c r="AY39" s="119" t="s">
        <v>0</v>
      </c>
      <c r="AZ39" s="92">
        <f>AZ38*AX39</f>
        <v>3495.8129999999996</v>
      </c>
      <c r="BC39" s="92" t="s">
        <v>1070</v>
      </c>
      <c r="BD39" s="152">
        <f>IF($BD$35="S",VLOOKUP($BF$37,$BC$7:$BG$15,4,TRUE),VLOOKUP($BF$37,$BC$21:$BG$29,4,TRUE))</f>
        <v>0.15</v>
      </c>
      <c r="BE39" s="119" t="s">
        <v>0</v>
      </c>
      <c r="BF39" s="92">
        <f>BF38*BD39</f>
        <v>4670.5559999999996</v>
      </c>
      <c r="BI39" s="92" t="s">
        <v>5</v>
      </c>
      <c r="BJ39" s="92">
        <f>BJ37+BJ38</f>
        <v>4.6629629629630166E-2</v>
      </c>
      <c r="BM39" s="92"/>
      <c r="BN39" s="92"/>
      <c r="BO39" s="92" t="s">
        <v>5</v>
      </c>
      <c r="BP39" s="92">
        <f>BP37+BP38</f>
        <v>28.750333333333334</v>
      </c>
      <c r="BS39"/>
      <c r="BT39"/>
      <c r="BU39" s="92" t="s">
        <v>5</v>
      </c>
      <c r="BV39" s="92">
        <f>BV37+BV38</f>
        <v>26.570846153846148</v>
      </c>
      <c r="BW39" s="92"/>
      <c r="BX39" s="92"/>
      <c r="BY39" s="92"/>
      <c r="CA39" s="92" t="s">
        <v>5</v>
      </c>
      <c r="CB39" s="92">
        <f>CB37+CB38</f>
        <v>26.570846153846148</v>
      </c>
      <c r="CC39" s="92"/>
      <c r="CD39" s="92"/>
      <c r="CE39" s="92"/>
    </row>
    <row r="40" spans="1:83" ht="13.5" thickBot="1" x14ac:dyDescent="0.25">
      <c r="A40" s="92" t="s">
        <v>1</v>
      </c>
      <c r="B40" s="117" t="e">
        <f>IF(D37&lt;0,0,IF($B$35="S",VLOOKUP($D$37,$A$7:$E$14,3,TRUE),VLOOKUP($D$37,$A$21:$E$28,3,TRUE)))</f>
        <v>#REF!</v>
      </c>
      <c r="C40" s="119" t="s">
        <v>2</v>
      </c>
      <c r="D40" s="92" t="e">
        <f>D39+B40</f>
        <v>#REF!</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IF(AH37&lt;0,0,IF($AF$35="S",VLOOKUP($AH$37,$AE$7:$AI$14,3,TRUE),VLOOKUP($AH$37,$AE$21:$AI$28,3,TRUE)))</f>
        <v>#REF!</v>
      </c>
      <c r="AG40" s="119" t="s">
        <v>2</v>
      </c>
      <c r="AH40" s="92" t="e">
        <f>AH39+AF40</f>
        <v>#REF!</v>
      </c>
      <c r="AI40" s="92"/>
      <c r="AK40" s="92" t="s">
        <v>1</v>
      </c>
      <c r="AL40" s="117" t="e">
        <f>IF(AN37&lt;0,0,IF($AL$35="S",VLOOKUP($AN$37,$AK$7:$AO$13,3,TRUE),VLOOKUP($AN$37,$AK$21:$AO$27,3,TRUE)))</f>
        <v>#REF!</v>
      </c>
      <c r="AM40" s="119" t="s">
        <v>2</v>
      </c>
      <c r="AN40" s="92" t="e">
        <f>AN39+AL40</f>
        <v>#REF!</v>
      </c>
      <c r="AP40" s="83"/>
      <c r="AQ40" s="92" t="s">
        <v>1</v>
      </c>
      <c r="AR40" s="117">
        <f>IF($AR$35="S",VLOOKUP($AT$37,$AQ$7:$AU$13,3,TRUE),VLOOKUP($AT$37,$AQ$21:$AU$27,3,TRUE))</f>
        <v>110016.5</v>
      </c>
      <c r="AS40" s="119" t="s">
        <v>2</v>
      </c>
      <c r="AT40" s="92">
        <f>AT39+AR40</f>
        <v>184916.67499999999</v>
      </c>
      <c r="AW40" s="92" t="s">
        <v>1</v>
      </c>
      <c r="AX40" s="117">
        <f>IF($AX$35="S",VLOOKUP($AZ$37,$AW$7:$BA$15,3,TRUE),VLOOKUP($AZ$37,$AW$21:$BA$29,3,TRUE))</f>
        <v>1075</v>
      </c>
      <c r="AY40" s="119" t="s">
        <v>2</v>
      </c>
      <c r="AZ40" s="92">
        <f>AZ39+AX40</f>
        <v>4570.8130000000001</v>
      </c>
      <c r="BC40" s="92" t="s">
        <v>1</v>
      </c>
      <c r="BD40" s="117">
        <f>IF($BD$35="S",VLOOKUP($BF$37,$BC$7:$BG$15,3,TRUE),VLOOKUP($BF$37,$BC$21:$BG$29,3,TRUE))</f>
        <v>437.5</v>
      </c>
      <c r="BE40" s="119" t="s">
        <v>2</v>
      </c>
      <c r="BF40" s="92">
        <f>BF39+BD40</f>
        <v>5108.0559999999996</v>
      </c>
      <c r="BI40" s="92" t="s">
        <v>6</v>
      </c>
      <c r="BJ40" s="120">
        <v>0.39500000000000002</v>
      </c>
      <c r="BM40" s="92"/>
      <c r="BN40" s="92"/>
      <c r="BO40" s="92" t="s">
        <v>6</v>
      </c>
      <c r="BP40" s="120">
        <v>0.39500000000000002</v>
      </c>
      <c r="BS40"/>
      <c r="BT40"/>
      <c r="BU40" s="92" t="s">
        <v>6</v>
      </c>
      <c r="BV40" s="120">
        <v>0.39500000000000002</v>
      </c>
      <c r="BW40" s="92"/>
      <c r="BX40" s="92"/>
      <c r="BY40" s="92"/>
      <c r="BZ40" s="92"/>
      <c r="CA40" s="92" t="s">
        <v>6</v>
      </c>
      <c r="CB40" s="120">
        <v>0.39500000000000002</v>
      </c>
      <c r="CC40" s="92"/>
      <c r="CD40" s="92"/>
    </row>
    <row r="41" spans="1:83" x14ac:dyDescent="0.2">
      <c r="A41" s="92" t="s">
        <v>7</v>
      </c>
      <c r="B41" s="92" t="e">
        <f>D40/C41</f>
        <v>#REF!</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H41" s="92"/>
      <c r="AI41" s="92"/>
      <c r="AK41" s="92" t="s">
        <v>7</v>
      </c>
      <c r="AL41" s="92" t="e">
        <f>AN40/AM41</f>
        <v>#REF!</v>
      </c>
      <c r="AM41" s="113">
        <v>52</v>
      </c>
      <c r="AP41" s="83"/>
      <c r="AQ41" s="92" t="s">
        <v>7</v>
      </c>
      <c r="AR41" s="92">
        <f>AT40/AS41</f>
        <v>3556.0899038461534</v>
      </c>
      <c r="AS41" s="113">
        <v>52</v>
      </c>
      <c r="AW41" s="92" t="s">
        <v>7</v>
      </c>
      <c r="AX41" s="92">
        <f>AZ40/AY41</f>
        <v>87.90025</v>
      </c>
      <c r="AY41" s="113">
        <v>52</v>
      </c>
      <c r="BC41" s="92" t="s">
        <v>7</v>
      </c>
      <c r="BD41" s="92">
        <f>BF40/BE41</f>
        <v>98.231846153846149</v>
      </c>
      <c r="BE41" s="113">
        <v>52</v>
      </c>
      <c r="BI41" s="92" t="s">
        <v>8</v>
      </c>
      <c r="BJ41" s="92">
        <f>BJ39*BJ40</f>
        <v>1.8418703703703916E-2</v>
      </c>
      <c r="BM41" s="92"/>
      <c r="BN41" s="92"/>
      <c r="BO41" s="92" t="s">
        <v>8</v>
      </c>
      <c r="BP41" s="92">
        <f>BP39*BP40</f>
        <v>11.356381666666667</v>
      </c>
      <c r="BS41"/>
      <c r="BT41"/>
      <c r="BU41" s="92" t="s">
        <v>8</v>
      </c>
      <c r="BV41" s="92">
        <f>BV39*BV40</f>
        <v>10.495484230769229</v>
      </c>
      <c r="BW41" s="92"/>
      <c r="BX41" s="92"/>
      <c r="BY41" s="92"/>
      <c r="BZ41" s="92"/>
      <c r="CA41" s="92" t="s">
        <v>8</v>
      </c>
      <c r="CB41" s="92">
        <f>CB39*CB40</f>
        <v>10.495484230769229</v>
      </c>
      <c r="CC41" s="92"/>
      <c r="CD41" s="92"/>
    </row>
    <row r="42" spans="1:83" ht="13.5" thickBot="1" x14ac:dyDescent="0.25">
      <c r="A42" s="92" t="s">
        <v>9</v>
      </c>
      <c r="B42" s="112" t="e">
        <f>#REF!</f>
        <v>#REF!</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G42" s="92"/>
      <c r="AH42" s="92"/>
      <c r="AI42" s="92"/>
      <c r="AK42" s="92" t="s">
        <v>9</v>
      </c>
      <c r="AL42" s="112" t="e">
        <f>#REF!</f>
        <v>#REF!</v>
      </c>
      <c r="AP42" s="83"/>
      <c r="AQ42" s="92" t="s">
        <v>9</v>
      </c>
      <c r="AR42" s="112">
        <v>25</v>
      </c>
      <c r="AW42" s="92" t="s">
        <v>9</v>
      </c>
      <c r="AX42" s="112">
        <v>25</v>
      </c>
      <c r="BC42" s="92" t="s">
        <v>10</v>
      </c>
      <c r="BD42" s="112">
        <v>0</v>
      </c>
      <c r="BM42" s="92"/>
      <c r="BN42" s="92"/>
      <c r="BO42" s="92"/>
      <c r="BP42" s="92"/>
      <c r="BS42"/>
      <c r="BT42"/>
      <c r="BW42" s="92"/>
      <c r="BX42" s="92"/>
      <c r="BY42" s="92"/>
      <c r="BZ42" s="92"/>
    </row>
    <row r="43" spans="1:83" ht="14.25" thickTop="1" thickBot="1" x14ac:dyDescent="0.25">
      <c r="A43" s="150" t="s">
        <v>5</v>
      </c>
      <c r="B43" s="160" t="e">
        <f>ROUND((B41*2)+B42,2)</f>
        <v>#REF!</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G43" s="92"/>
      <c r="AH43" s="92"/>
      <c r="AI43" s="92"/>
      <c r="AK43" s="150" t="s">
        <v>5</v>
      </c>
      <c r="AL43" s="160" t="e">
        <f>ROUND((AL41*2)+AL42,2)</f>
        <v>#REF!</v>
      </c>
      <c r="AP43" s="83"/>
      <c r="AQ43" s="136" t="s">
        <v>5</v>
      </c>
      <c r="AR43" s="136">
        <f>AR41*2+AR42</f>
        <v>7137.1798076923069</v>
      </c>
      <c r="AW43" s="92" t="s">
        <v>5</v>
      </c>
      <c r="AX43" s="92">
        <f>AX41*2+AX42</f>
        <v>200.8005</v>
      </c>
      <c r="BC43" s="92" t="s">
        <v>5</v>
      </c>
      <c r="BD43" s="92">
        <f>SUM(BD41*2)+BD42</f>
        <v>196.4636923076923</v>
      </c>
      <c r="BM43" s="92"/>
      <c r="BN43" s="92"/>
      <c r="BO43" s="92"/>
      <c r="BP43" s="92"/>
      <c r="BS43"/>
      <c r="BT43"/>
      <c r="BW43" s="92"/>
      <c r="BX43" s="92"/>
      <c r="BY43" s="92"/>
      <c r="BZ43" s="92"/>
    </row>
    <row r="44" spans="1:83" x14ac:dyDescent="0.2">
      <c r="A44" s="92" t="s">
        <v>6</v>
      </c>
      <c r="B44" s="121" t="e">
        <f>#REF!</f>
        <v>#REF!</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G44" s="92"/>
      <c r="AH44" s="92"/>
      <c r="AI44" s="92"/>
      <c r="AK44" s="92" t="s">
        <v>6</v>
      </c>
      <c r="AL44" s="121" t="e">
        <f>#REF!</f>
        <v>#REF!</v>
      </c>
      <c r="AP44" s="83"/>
      <c r="AQ44" s="92" t="s">
        <v>6</v>
      </c>
      <c r="AR44" s="121">
        <v>5.0999999999999997E-2</v>
      </c>
      <c r="AW44" s="92" t="s">
        <v>6</v>
      </c>
      <c r="AX44" s="121">
        <v>4.2000000000000003E-2</v>
      </c>
      <c r="BC44" s="92" t="s">
        <v>6</v>
      </c>
      <c r="BD44" s="120">
        <v>0.39500000000000002</v>
      </c>
      <c r="BM44" s="92"/>
      <c r="BN44" s="92"/>
      <c r="BO44" s="92"/>
      <c r="BP44" s="92"/>
      <c r="BS44"/>
      <c r="BT44"/>
      <c r="BW44" s="92"/>
      <c r="BX44" s="92"/>
      <c r="BY44" s="92"/>
      <c r="BZ44" s="92"/>
    </row>
    <row r="45" spans="1:83" ht="13.5" thickBot="1" x14ac:dyDescent="0.25">
      <c r="A45" s="92" t="s">
        <v>11</v>
      </c>
      <c r="B45" s="121" t="e">
        <f>#REF!</f>
        <v>#REF!</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G45" s="92"/>
      <c r="AH45" s="92"/>
      <c r="AI45" s="92"/>
      <c r="AK45" s="92" t="s">
        <v>11</v>
      </c>
      <c r="AL45" s="121" t="e">
        <f>#REF!</f>
        <v>#REF!</v>
      </c>
      <c r="AP45" s="83"/>
      <c r="AQ45" s="92" t="s">
        <v>11</v>
      </c>
      <c r="AR45" s="121">
        <v>0</v>
      </c>
      <c r="AW45" s="92" t="s">
        <v>11</v>
      </c>
      <c r="AX45" s="121">
        <v>3</v>
      </c>
      <c r="BC45" s="92" t="s">
        <v>8</v>
      </c>
      <c r="BD45" s="92">
        <f>BD43*BD44</f>
        <v>77.603158461538456</v>
      </c>
      <c r="BM45" s="92"/>
      <c r="BN45" s="92"/>
      <c r="BO45" s="92"/>
      <c r="BP45" s="92"/>
      <c r="BS45"/>
      <c r="BT45"/>
      <c r="BW45" s="92"/>
      <c r="BX45" s="92"/>
      <c r="BY45" s="92"/>
      <c r="BZ45" s="92"/>
    </row>
    <row r="46" spans="1:83" ht="14.25" thickTop="1" thickBot="1" x14ac:dyDescent="0.25">
      <c r="A46" s="159" t="s">
        <v>8</v>
      </c>
      <c r="B46" s="159" t="e">
        <f>ROUND(((D34*B44)/26)+B45,2)</f>
        <v>#REF!</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G46" s="92"/>
      <c r="AH46" s="92"/>
      <c r="AI46" s="92"/>
      <c r="AK46" s="159" t="s">
        <v>8</v>
      </c>
      <c r="AL46" s="159" t="e">
        <f>ROUND(((AN34*AL44)/26)+AL45,2)</f>
        <v>#REF!</v>
      </c>
      <c r="AP46" s="83"/>
      <c r="AQ46" s="136" t="s">
        <v>8</v>
      </c>
      <c r="AR46" s="136">
        <f>AT34*AR44/26+AR45</f>
        <v>765.98175000000003</v>
      </c>
      <c r="AW46" s="92" t="s">
        <v>8</v>
      </c>
      <c r="AX46" s="92">
        <f>AZ34*AX44/26+AX45</f>
        <v>80.224140000000006</v>
      </c>
      <c r="BM46" s="92"/>
      <c r="BN46" s="92"/>
      <c r="BO46" s="92"/>
      <c r="BP46" s="92"/>
      <c r="BS46"/>
      <c r="BT46"/>
      <c r="BW46" s="92"/>
      <c r="BX46" s="92"/>
      <c r="BY46" s="92"/>
      <c r="BZ46" s="92"/>
    </row>
    <row r="47" spans="1:83"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E47" s="92"/>
      <c r="AF47" s="92"/>
      <c r="AG47" s="92"/>
      <c r="AH47" s="92"/>
      <c r="AI47" s="92"/>
      <c r="AP47" s="83"/>
      <c r="BM47" s="92"/>
      <c r="BN47" s="92"/>
      <c r="BO47" s="92"/>
      <c r="BP47" s="92"/>
      <c r="BS47"/>
      <c r="BT47"/>
      <c r="BW47" s="92"/>
      <c r="BX47" s="92"/>
      <c r="BY47" s="92"/>
      <c r="BZ47" s="92"/>
    </row>
    <row r="48" spans="1:83"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K48" s="122" t="s">
        <v>12</v>
      </c>
      <c r="AL48" s="122"/>
      <c r="AM48" s="122"/>
      <c r="AN48" s="122"/>
      <c r="AO48" s="122"/>
      <c r="AP48" s="153"/>
      <c r="AQ48" s="122"/>
      <c r="AR48" s="122"/>
      <c r="AS48" s="122"/>
      <c r="AT48" s="122"/>
      <c r="AU48" s="122"/>
      <c r="AV48" s="122"/>
      <c r="AW48" s="122"/>
      <c r="AX48" s="122"/>
      <c r="AY48" s="122"/>
      <c r="AZ48" s="122"/>
      <c r="BA48" s="122"/>
      <c r="BB48" s="122"/>
      <c r="BC48" s="122"/>
      <c r="BD48" s="122"/>
      <c r="BE48" s="122"/>
      <c r="BF48" s="122"/>
      <c r="BG48" s="122"/>
    </row>
  </sheetData>
  <sheetProtection password="E451" sheet="1"/>
  <mergeCells count="82">
    <mergeCell ref="A1:E1"/>
    <mergeCell ref="A3:E3"/>
    <mergeCell ref="A5:B5"/>
    <mergeCell ref="C5:D5"/>
    <mergeCell ref="A17:E17"/>
    <mergeCell ref="A19:B19"/>
    <mergeCell ref="CC17:CD17"/>
    <mergeCell ref="G19:H19"/>
    <mergeCell ref="M19:N19"/>
    <mergeCell ref="S19:T19"/>
    <mergeCell ref="Y19:Z19"/>
    <mergeCell ref="AE19:AF19"/>
    <mergeCell ref="AK19:AL19"/>
    <mergeCell ref="AQ19:AR19"/>
    <mergeCell ref="AW19:AX19"/>
    <mergeCell ref="BC19:BD19"/>
    <mergeCell ref="BI17:BJ17"/>
    <mergeCell ref="BO17:BP17"/>
    <mergeCell ref="BQ17:BR17"/>
    <mergeCell ref="BU17:BV17"/>
    <mergeCell ref="BW17:BX17"/>
    <mergeCell ref="CA17:CB17"/>
    <mergeCell ref="BI15:BM15"/>
    <mergeCell ref="G17:K17"/>
    <mergeCell ref="M17:Q17"/>
    <mergeCell ref="S17:W17"/>
    <mergeCell ref="Y17:AC17"/>
    <mergeCell ref="AE17:AI17"/>
    <mergeCell ref="AK17:AO17"/>
    <mergeCell ref="AQ17:AU17"/>
    <mergeCell ref="AW17:BA17"/>
    <mergeCell ref="BC17:BG17"/>
    <mergeCell ref="CC5:CD5"/>
    <mergeCell ref="AW5:AX5"/>
    <mergeCell ref="AY5:AZ5"/>
    <mergeCell ref="BC5:BD5"/>
    <mergeCell ref="BE5:BF5"/>
    <mergeCell ref="BI5:BJ5"/>
    <mergeCell ref="BK5:BL5"/>
    <mergeCell ref="BO5:BP5"/>
    <mergeCell ref="BQ5:BR5"/>
    <mergeCell ref="BU5:BV5"/>
    <mergeCell ref="BW5:BX5"/>
    <mergeCell ref="CA5:CB5"/>
    <mergeCell ref="AS5:AT5"/>
    <mergeCell ref="BI3:BM3"/>
    <mergeCell ref="BO3:BR3"/>
    <mergeCell ref="G5:H5"/>
    <mergeCell ref="I5:J5"/>
    <mergeCell ref="M5:N5"/>
    <mergeCell ref="O5:P5"/>
    <mergeCell ref="S5:T5"/>
    <mergeCell ref="U5:V5"/>
    <mergeCell ref="Y5:Z5"/>
    <mergeCell ref="AA5:AB5"/>
    <mergeCell ref="AE5:AF5"/>
    <mergeCell ref="AG5:AH5"/>
    <mergeCell ref="AK5:AL5"/>
    <mergeCell ref="AM5:AN5"/>
    <mergeCell ref="AQ5:AR5"/>
    <mergeCell ref="CA1:CE1"/>
    <mergeCell ref="G3:K3"/>
    <mergeCell ref="M3:Q3"/>
    <mergeCell ref="S3:W3"/>
    <mergeCell ref="Y3:AC3"/>
    <mergeCell ref="AE3:AI3"/>
    <mergeCell ref="AK3:AO3"/>
    <mergeCell ref="AQ3:AU3"/>
    <mergeCell ref="AW3:BA3"/>
    <mergeCell ref="BC3:BG3"/>
    <mergeCell ref="AQ1:AU1"/>
    <mergeCell ref="AW1:BA1"/>
    <mergeCell ref="BC1:BG1"/>
    <mergeCell ref="BI1:BM1"/>
    <mergeCell ref="BO1:BS1"/>
    <mergeCell ref="BU1:BY1"/>
    <mergeCell ref="AK1:AO1"/>
    <mergeCell ref="G1:K1"/>
    <mergeCell ref="M1:Q1"/>
    <mergeCell ref="S1:W1"/>
    <mergeCell ref="Y1:AC1"/>
    <mergeCell ref="AE1:AI1"/>
  </mergeCells>
  <pageMargins left="0.75" right="0.75" top="1" bottom="1" header="0.5" footer="0.5"/>
  <pageSetup orientation="portrait" r:id="rId1"/>
  <headerFooter alignWithMargins="0"/>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48"/>
  <sheetViews>
    <sheetView topLeftCell="A13" zoomScale="90" zoomScaleNormal="90" workbookViewId="0">
      <selection activeCell="B36" sqref="B36"/>
    </sheetView>
  </sheetViews>
  <sheetFormatPr defaultRowHeight="12.75" x14ac:dyDescent="0.2"/>
  <cols>
    <col min="1" max="1" width="23.85546875" customWidth="1"/>
    <col min="2" max="2" width="14.42578125" customWidth="1"/>
    <col min="3" max="3" width="20" customWidth="1"/>
    <col min="4" max="4" width="13.140625" customWidth="1"/>
    <col min="5" max="5" width="1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style="92" customWidth="1"/>
    <col min="32" max="32" width="13.7109375" style="92" customWidth="1"/>
    <col min="33" max="33" width="22" style="92" customWidth="1"/>
    <col min="34" max="34" width="19.7109375" style="92" customWidth="1"/>
    <col min="35" max="35" width="12.28515625" style="92" customWidth="1"/>
    <col min="36" max="36" width="9.5703125" style="154"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140625" style="92"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85546875" style="92" customWidth="1"/>
    <col min="56" max="58" width="19.42578125" style="92" customWidth="1"/>
    <col min="59" max="59" width="12.7109375" customWidth="1"/>
    <col min="61" max="61" width="26.5703125" customWidth="1"/>
    <col min="62" max="62" width="13.7109375" customWidth="1"/>
    <col min="63" max="63" width="28.28515625" style="92" customWidth="1"/>
    <col min="64" max="64" width="12.85546875" style="92" customWidth="1"/>
    <col min="65" max="65" width="22.7109375" style="92" customWidth="1"/>
    <col min="66" max="66" width="22.5703125" style="92" customWidth="1"/>
    <col min="67" max="67" width="27.28515625" customWidth="1"/>
    <col min="68" max="68" width="13.7109375" customWidth="1"/>
    <col min="69" max="69" width="11.28515625" customWidth="1"/>
    <col min="70" max="70" width="12.85546875" customWidth="1"/>
    <col min="71" max="71" width="12.5703125" customWidth="1"/>
  </cols>
  <sheetData>
    <row r="1" spans="1:77" ht="23.25" x14ac:dyDescent="0.35">
      <c r="A1" s="734" t="s">
        <v>1471</v>
      </c>
      <c r="B1" s="734"/>
      <c r="C1" s="734"/>
      <c r="D1" s="734"/>
      <c r="E1" s="734"/>
      <c r="G1" s="734" t="s">
        <v>1360</v>
      </c>
      <c r="H1" s="734"/>
      <c r="I1" s="734"/>
      <c r="J1" s="734"/>
      <c r="K1" s="734"/>
      <c r="M1" s="734" t="s">
        <v>1227</v>
      </c>
      <c r="N1" s="734"/>
      <c r="O1" s="734"/>
      <c r="P1" s="734"/>
      <c r="Q1" s="734"/>
      <c r="S1" s="734" t="s">
        <v>1190</v>
      </c>
      <c r="T1" s="734"/>
      <c r="U1" s="734"/>
      <c r="V1" s="734"/>
      <c r="W1" s="734"/>
      <c r="Y1" s="734" t="s">
        <v>1138</v>
      </c>
      <c r="Z1" s="734"/>
      <c r="AA1" s="734"/>
      <c r="AB1" s="734"/>
      <c r="AC1" s="734"/>
      <c r="AE1" s="734" t="s">
        <v>139</v>
      </c>
      <c r="AF1" s="734"/>
      <c r="AG1" s="734"/>
      <c r="AH1" s="734"/>
      <c r="AI1" s="734"/>
      <c r="AJ1" s="83"/>
      <c r="AK1" s="734" t="s">
        <v>97</v>
      </c>
      <c r="AL1" s="734"/>
      <c r="AM1" s="734"/>
      <c r="AN1" s="734"/>
      <c r="AO1" s="734"/>
      <c r="AQ1" s="734" t="s">
        <v>1036</v>
      </c>
      <c r="AR1" s="734"/>
      <c r="AS1" s="734"/>
      <c r="AT1" s="734"/>
      <c r="AU1" s="734"/>
      <c r="AW1" s="734" t="s">
        <v>1037</v>
      </c>
      <c r="AX1" s="734"/>
      <c r="AY1" s="734"/>
      <c r="AZ1" s="734"/>
      <c r="BA1" s="734"/>
      <c r="BC1" s="734" t="s">
        <v>1038</v>
      </c>
      <c r="BD1" s="734"/>
      <c r="BE1" s="734"/>
      <c r="BF1" s="734"/>
      <c r="BG1" s="734"/>
      <c r="BH1" s="92"/>
      <c r="BI1" s="734" t="s">
        <v>1039</v>
      </c>
      <c r="BJ1" s="734"/>
      <c r="BK1" s="734"/>
      <c r="BL1" s="734"/>
      <c r="BM1" s="734"/>
      <c r="BN1"/>
      <c r="BO1" s="735" t="s">
        <v>1040</v>
      </c>
      <c r="BP1" s="735"/>
      <c r="BQ1" s="735"/>
      <c r="BR1" s="735"/>
      <c r="BS1" s="735"/>
      <c r="BU1" s="735" t="s">
        <v>1041</v>
      </c>
      <c r="BV1" s="735"/>
      <c r="BW1" s="735"/>
      <c r="BX1" s="735"/>
      <c r="BY1" s="735"/>
    </row>
    <row r="2" spans="1:77"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J2" s="83"/>
      <c r="BC2" s="93" t="s">
        <v>1042</v>
      </c>
      <c r="BG2" s="92"/>
      <c r="BH2" s="92"/>
      <c r="BI2" s="93" t="s">
        <v>1042</v>
      </c>
      <c r="BJ2" s="92"/>
      <c r="BN2"/>
      <c r="BO2" s="94" t="s">
        <v>1043</v>
      </c>
      <c r="BP2" s="95">
        <v>3500</v>
      </c>
      <c r="BQ2" s="92"/>
      <c r="BR2" s="92"/>
      <c r="BS2" s="96"/>
      <c r="BT2" s="97"/>
      <c r="BU2" s="94" t="s">
        <v>1043</v>
      </c>
      <c r="BV2" s="95">
        <v>3400</v>
      </c>
      <c r="BW2" s="92"/>
      <c r="BX2" s="92"/>
      <c r="BY2" s="96"/>
    </row>
    <row r="3" spans="1:77"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J3" s="83"/>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92"/>
      <c r="BI3" s="738" t="s">
        <v>1044</v>
      </c>
      <c r="BJ3" s="738"/>
      <c r="BK3" s="738"/>
      <c r="BL3" s="738"/>
      <c r="BM3"/>
      <c r="BN3"/>
      <c r="BO3" s="98" t="s">
        <v>1045</v>
      </c>
      <c r="BP3" s="92"/>
      <c r="BQ3" s="92"/>
      <c r="BR3" s="92"/>
      <c r="BS3" s="92"/>
      <c r="BU3" s="98" t="s">
        <v>1045</v>
      </c>
      <c r="BV3" s="92"/>
      <c r="BW3" s="92"/>
      <c r="BX3" s="92"/>
      <c r="BY3" s="92"/>
    </row>
    <row r="4" spans="1:77"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J4" s="83"/>
      <c r="AK4" s="99"/>
      <c r="AQ4" s="99"/>
      <c r="AW4" s="99"/>
      <c r="BC4" s="99"/>
      <c r="BG4" s="92"/>
      <c r="BH4" s="92"/>
      <c r="BI4" s="100" t="s">
        <v>1042</v>
      </c>
      <c r="BK4"/>
      <c r="BL4"/>
      <c r="BM4"/>
      <c r="BN4"/>
      <c r="BO4" s="92"/>
      <c r="BP4" s="92"/>
      <c r="BQ4" s="92"/>
      <c r="BR4" s="92"/>
      <c r="BS4" s="92"/>
      <c r="BU4" s="92"/>
      <c r="BV4" s="92"/>
      <c r="BW4" s="92"/>
      <c r="BX4" s="92"/>
      <c r="BY4" s="92"/>
    </row>
    <row r="5" spans="1:77"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J5" s="83"/>
      <c r="AK5" s="739" t="s">
        <v>1046</v>
      </c>
      <c r="AL5" s="740"/>
      <c r="AM5" s="741"/>
      <c r="AN5" s="742"/>
      <c r="AQ5" s="739" t="s">
        <v>1046</v>
      </c>
      <c r="AR5" s="740"/>
      <c r="AS5" s="741"/>
      <c r="AT5" s="742"/>
      <c r="AW5" s="739" t="s">
        <v>1046</v>
      </c>
      <c r="AX5" s="740"/>
      <c r="AY5" s="741"/>
      <c r="AZ5" s="742"/>
      <c r="BC5" s="739" t="s">
        <v>1046</v>
      </c>
      <c r="BD5" s="740"/>
      <c r="BE5" s="741"/>
      <c r="BF5" s="742"/>
      <c r="BG5" s="92"/>
      <c r="BH5" s="92"/>
      <c r="BI5" s="743" t="s">
        <v>1046</v>
      </c>
      <c r="BJ5" s="744"/>
      <c r="BK5" s="745"/>
      <c r="BL5" s="746"/>
      <c r="BM5"/>
      <c r="BN5"/>
      <c r="BO5" s="739" t="s">
        <v>1046</v>
      </c>
      <c r="BP5" s="740"/>
      <c r="BQ5" s="741"/>
      <c r="BR5" s="742"/>
      <c r="BS5" s="92"/>
      <c r="BU5" s="739" t="s">
        <v>1046</v>
      </c>
      <c r="BV5" s="740"/>
      <c r="BW5" s="741"/>
      <c r="BX5" s="742"/>
      <c r="BY5" s="92"/>
    </row>
    <row r="6" spans="1:77"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J6" s="83"/>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92"/>
      <c r="BI6" s="102" t="s">
        <v>1047</v>
      </c>
      <c r="BJ6" s="102" t="s">
        <v>1048</v>
      </c>
      <c r="BK6" s="102" t="s">
        <v>1052</v>
      </c>
      <c r="BL6" s="101" t="s">
        <v>1050</v>
      </c>
      <c r="BM6" s="101" t="s">
        <v>1051</v>
      </c>
      <c r="BN6"/>
      <c r="BO6" s="101" t="s">
        <v>1047</v>
      </c>
      <c r="BP6" s="101" t="s">
        <v>1048</v>
      </c>
      <c r="BQ6" s="101" t="s">
        <v>1049</v>
      </c>
      <c r="BR6" s="101" t="s">
        <v>1050</v>
      </c>
      <c r="BS6" s="101" t="s">
        <v>1051</v>
      </c>
      <c r="BU6" s="101" t="s">
        <v>1047</v>
      </c>
      <c r="BV6" s="101" t="s">
        <v>1048</v>
      </c>
      <c r="BW6" s="101" t="s">
        <v>1049</v>
      </c>
      <c r="BX6" s="101" t="s">
        <v>1050</v>
      </c>
      <c r="BY6" s="101" t="s">
        <v>1051</v>
      </c>
    </row>
    <row r="7" spans="1:77" x14ac:dyDescent="0.2">
      <c r="A7" s="168">
        <v>0</v>
      </c>
      <c r="B7" s="168">
        <v>2300</v>
      </c>
      <c r="C7" s="168">
        <v>0</v>
      </c>
      <c r="D7" s="168">
        <v>0</v>
      </c>
      <c r="E7" s="168">
        <v>0</v>
      </c>
      <c r="G7" s="168">
        <v>0</v>
      </c>
      <c r="H7" s="168">
        <v>2250</v>
      </c>
      <c r="I7" s="168">
        <v>0</v>
      </c>
      <c r="J7" s="168">
        <v>0</v>
      </c>
      <c r="K7" s="168">
        <v>0</v>
      </c>
      <c r="M7" s="168">
        <v>0</v>
      </c>
      <c r="N7" s="168">
        <v>2300</v>
      </c>
      <c r="O7" s="168">
        <v>0</v>
      </c>
      <c r="P7" s="168">
        <v>0</v>
      </c>
      <c r="Q7" s="168">
        <v>0</v>
      </c>
      <c r="S7" s="168">
        <v>0</v>
      </c>
      <c r="T7" s="168">
        <v>2250</v>
      </c>
      <c r="U7" s="168">
        <v>0</v>
      </c>
      <c r="V7" s="168">
        <v>0</v>
      </c>
      <c r="W7" s="168">
        <v>0</v>
      </c>
      <c r="Y7" s="168">
        <v>0</v>
      </c>
      <c r="Z7" s="168">
        <v>2200</v>
      </c>
      <c r="AA7" s="168">
        <v>0</v>
      </c>
      <c r="AB7" s="168">
        <v>0</v>
      </c>
      <c r="AC7" s="168">
        <v>0</v>
      </c>
      <c r="AE7" s="103">
        <v>0</v>
      </c>
      <c r="AF7" s="103">
        <v>2150</v>
      </c>
      <c r="AG7" s="103">
        <v>0</v>
      </c>
      <c r="AH7" s="103">
        <v>0</v>
      </c>
      <c r="AI7" s="103">
        <v>0</v>
      </c>
      <c r="AJ7" s="83"/>
      <c r="AK7" s="103">
        <v>0</v>
      </c>
      <c r="AL7" s="103">
        <v>2100</v>
      </c>
      <c r="AM7" s="103">
        <v>0</v>
      </c>
      <c r="AN7" s="103">
        <v>0</v>
      </c>
      <c r="AO7" s="103" t="s">
        <v>1053</v>
      </c>
      <c r="AQ7" s="103">
        <v>0</v>
      </c>
      <c r="AR7" s="103">
        <v>6050</v>
      </c>
      <c r="AS7" s="103">
        <v>0</v>
      </c>
      <c r="AT7" s="103">
        <v>0</v>
      </c>
      <c r="AU7" s="103" t="s">
        <v>1053</v>
      </c>
      <c r="AW7" s="103">
        <v>0</v>
      </c>
      <c r="AX7" s="103">
        <v>6050</v>
      </c>
      <c r="AY7" s="103">
        <v>0</v>
      </c>
      <c r="AZ7" s="103">
        <v>0</v>
      </c>
      <c r="BA7" s="103" t="s">
        <v>1053</v>
      </c>
      <c r="BC7" s="103">
        <v>0</v>
      </c>
      <c r="BD7" s="103">
        <v>7180</v>
      </c>
      <c r="BE7" s="103">
        <v>0</v>
      </c>
      <c r="BF7" s="103">
        <v>0</v>
      </c>
      <c r="BG7" s="103" t="s">
        <v>1053</v>
      </c>
      <c r="BH7" s="92"/>
      <c r="BI7" s="104">
        <v>0</v>
      </c>
      <c r="BJ7" s="104">
        <v>2650</v>
      </c>
      <c r="BK7" s="103">
        <v>0</v>
      </c>
      <c r="BL7" s="103">
        <v>0</v>
      </c>
      <c r="BM7" s="105" t="s">
        <v>1053</v>
      </c>
      <c r="BN7"/>
      <c r="BO7" s="103">
        <v>0</v>
      </c>
      <c r="BP7" s="103">
        <v>2650</v>
      </c>
      <c r="BQ7" s="103">
        <v>0</v>
      </c>
      <c r="BR7" s="103">
        <v>0</v>
      </c>
      <c r="BS7" s="103" t="s">
        <v>1053</v>
      </c>
      <c r="BU7" s="103">
        <v>0</v>
      </c>
      <c r="BV7" s="103">
        <v>2650</v>
      </c>
      <c r="BW7" s="103">
        <v>0</v>
      </c>
      <c r="BX7" s="103">
        <v>0</v>
      </c>
      <c r="BY7" s="103" t="s">
        <v>1053</v>
      </c>
    </row>
    <row r="8" spans="1:77" x14ac:dyDescent="0.2">
      <c r="A8" s="168">
        <v>2300</v>
      </c>
      <c r="B8" s="168">
        <v>11625</v>
      </c>
      <c r="C8" s="168">
        <v>0</v>
      </c>
      <c r="D8" s="169">
        <v>0.1</v>
      </c>
      <c r="E8" s="168">
        <v>2300</v>
      </c>
      <c r="G8" s="168">
        <v>2250</v>
      </c>
      <c r="H8" s="168">
        <v>11525</v>
      </c>
      <c r="I8" s="168">
        <v>0</v>
      </c>
      <c r="J8" s="169">
        <v>0.1</v>
      </c>
      <c r="K8" s="168">
        <v>2250</v>
      </c>
      <c r="M8" s="168">
        <v>2300</v>
      </c>
      <c r="N8" s="168">
        <v>11525</v>
      </c>
      <c r="O8" s="168">
        <v>0</v>
      </c>
      <c r="P8" s="169">
        <v>0.1</v>
      </c>
      <c r="Q8" s="168">
        <v>2300</v>
      </c>
      <c r="S8" s="168">
        <v>2250</v>
      </c>
      <c r="T8" s="168">
        <v>11325</v>
      </c>
      <c r="U8" s="168">
        <v>0</v>
      </c>
      <c r="V8" s="169">
        <v>0.1</v>
      </c>
      <c r="W8" s="168">
        <v>2250</v>
      </c>
      <c r="Y8" s="168">
        <v>2200</v>
      </c>
      <c r="Z8" s="168">
        <v>11125</v>
      </c>
      <c r="AA8" s="168">
        <v>0</v>
      </c>
      <c r="AB8" s="169">
        <v>0.1</v>
      </c>
      <c r="AC8" s="168">
        <v>2200</v>
      </c>
      <c r="AE8" s="103">
        <v>2150</v>
      </c>
      <c r="AF8" s="103">
        <v>10850</v>
      </c>
      <c r="AG8" s="103">
        <v>0</v>
      </c>
      <c r="AH8" s="106">
        <v>0.1</v>
      </c>
      <c r="AI8" s="103">
        <v>2150</v>
      </c>
      <c r="AJ8" s="83"/>
      <c r="AK8" s="103">
        <v>2100</v>
      </c>
      <c r="AL8" s="103">
        <v>10600</v>
      </c>
      <c r="AM8" s="103">
        <v>0</v>
      </c>
      <c r="AN8" s="106">
        <v>0.1</v>
      </c>
      <c r="AO8" s="103">
        <v>2100</v>
      </c>
      <c r="AQ8" s="103">
        <v>6050</v>
      </c>
      <c r="AR8" s="103">
        <v>10425</v>
      </c>
      <c r="AS8" s="103">
        <v>0</v>
      </c>
      <c r="AT8" s="106">
        <v>0.1</v>
      </c>
      <c r="AU8" s="103">
        <v>6050</v>
      </c>
      <c r="AW8" s="103">
        <v>6050</v>
      </c>
      <c r="AX8" s="103">
        <v>10425</v>
      </c>
      <c r="AY8" s="103">
        <v>0</v>
      </c>
      <c r="AZ8" s="106">
        <v>0.1</v>
      </c>
      <c r="BA8" s="103">
        <v>6050</v>
      </c>
      <c r="BC8" s="103">
        <v>7180</v>
      </c>
      <c r="BD8" s="103">
        <v>10400</v>
      </c>
      <c r="BE8" s="103">
        <v>0</v>
      </c>
      <c r="BF8" s="106">
        <v>0.1</v>
      </c>
      <c r="BG8" s="103">
        <v>7180</v>
      </c>
      <c r="BH8" s="92"/>
      <c r="BI8" s="107">
        <v>2650</v>
      </c>
      <c r="BJ8" s="107">
        <v>10400</v>
      </c>
      <c r="BK8" s="103">
        <v>0</v>
      </c>
      <c r="BL8" s="106">
        <v>0.1</v>
      </c>
      <c r="BM8" s="105" t="s">
        <v>1054</v>
      </c>
      <c r="BN8"/>
      <c r="BO8" s="103">
        <v>2650</v>
      </c>
      <c r="BP8" s="103">
        <v>10300</v>
      </c>
      <c r="BQ8" s="103">
        <v>0</v>
      </c>
      <c r="BR8" s="106">
        <v>0.1</v>
      </c>
      <c r="BS8" s="103">
        <v>2650</v>
      </c>
      <c r="BU8" s="103">
        <v>2650</v>
      </c>
      <c r="BV8" s="103">
        <v>10120</v>
      </c>
      <c r="BW8" s="103">
        <v>0</v>
      </c>
      <c r="BX8" s="106">
        <v>0.1</v>
      </c>
      <c r="BY8" s="103">
        <v>2650</v>
      </c>
    </row>
    <row r="9" spans="1:77" x14ac:dyDescent="0.2">
      <c r="A9" s="168">
        <v>11625</v>
      </c>
      <c r="B9" s="168">
        <v>40250</v>
      </c>
      <c r="C9" s="168">
        <v>932.5</v>
      </c>
      <c r="D9" s="169">
        <v>0.15</v>
      </c>
      <c r="E9" s="168">
        <v>11625</v>
      </c>
      <c r="G9" s="168">
        <v>11525</v>
      </c>
      <c r="H9" s="168">
        <v>39900</v>
      </c>
      <c r="I9" s="168">
        <v>927.5</v>
      </c>
      <c r="J9" s="169">
        <v>0.15</v>
      </c>
      <c r="K9" s="168">
        <v>11525</v>
      </c>
      <c r="M9" s="168">
        <v>11525</v>
      </c>
      <c r="N9" s="168">
        <v>39750</v>
      </c>
      <c r="O9" s="168">
        <v>922.5</v>
      </c>
      <c r="P9" s="169">
        <v>0.15</v>
      </c>
      <c r="Q9" s="168">
        <v>11525</v>
      </c>
      <c r="S9" s="168">
        <v>11325</v>
      </c>
      <c r="T9" s="168">
        <v>39150</v>
      </c>
      <c r="U9" s="168">
        <v>907.5</v>
      </c>
      <c r="V9" s="169">
        <v>0.15</v>
      </c>
      <c r="W9" s="168">
        <v>11325</v>
      </c>
      <c r="Y9" s="168">
        <v>11125</v>
      </c>
      <c r="Z9" s="168">
        <v>38450</v>
      </c>
      <c r="AA9" s="168">
        <v>892.5</v>
      </c>
      <c r="AB9" s="169">
        <v>0.15</v>
      </c>
      <c r="AC9" s="168">
        <v>11125</v>
      </c>
      <c r="AE9" s="103">
        <v>10850</v>
      </c>
      <c r="AF9" s="103">
        <v>37500</v>
      </c>
      <c r="AG9" s="103">
        <v>870</v>
      </c>
      <c r="AH9" s="106">
        <v>0.15</v>
      </c>
      <c r="AI9" s="103">
        <v>10850</v>
      </c>
      <c r="AJ9" s="83"/>
      <c r="AK9" s="103">
        <v>10600</v>
      </c>
      <c r="AL9" s="103">
        <v>36600</v>
      </c>
      <c r="AM9" s="103">
        <v>850</v>
      </c>
      <c r="AN9" s="106">
        <v>0.15</v>
      </c>
      <c r="AO9" s="103">
        <v>10600</v>
      </c>
      <c r="AQ9" s="103">
        <v>10425</v>
      </c>
      <c r="AR9" s="103">
        <v>36050</v>
      </c>
      <c r="AS9" s="103">
        <v>437.5</v>
      </c>
      <c r="AT9" s="106">
        <v>0.15</v>
      </c>
      <c r="AU9" s="103">
        <v>1045</v>
      </c>
      <c r="AW9" s="103">
        <v>10425</v>
      </c>
      <c r="AX9" s="103">
        <v>36050</v>
      </c>
      <c r="AY9" s="103">
        <f>437.5</f>
        <v>437.5</v>
      </c>
      <c r="AZ9" s="106">
        <v>0.15</v>
      </c>
      <c r="BA9" s="103">
        <v>1045</v>
      </c>
      <c r="BC9" s="103">
        <v>10400</v>
      </c>
      <c r="BD9" s="103">
        <v>36200</v>
      </c>
      <c r="BE9" s="103">
        <v>322</v>
      </c>
      <c r="BF9" s="106">
        <v>0.15</v>
      </c>
      <c r="BG9" s="103">
        <v>10400</v>
      </c>
      <c r="BH9" s="92"/>
      <c r="BI9" s="107">
        <v>10400</v>
      </c>
      <c r="BJ9" s="107">
        <v>35400</v>
      </c>
      <c r="BK9" s="103">
        <v>775</v>
      </c>
      <c r="BL9" s="106">
        <v>0.15</v>
      </c>
      <c r="BM9" s="107">
        <v>10400</v>
      </c>
      <c r="BN9"/>
      <c r="BO9" s="103">
        <v>10300</v>
      </c>
      <c r="BP9" s="103">
        <v>33960</v>
      </c>
      <c r="BQ9" s="103">
        <v>765</v>
      </c>
      <c r="BR9" s="106">
        <v>0.15</v>
      </c>
      <c r="BS9" s="103">
        <v>10300</v>
      </c>
      <c r="BU9" s="103">
        <v>10120</v>
      </c>
      <c r="BV9" s="103">
        <v>33520</v>
      </c>
      <c r="BW9" s="103">
        <v>747</v>
      </c>
      <c r="BX9" s="106">
        <v>0.15</v>
      </c>
      <c r="BY9" s="103">
        <v>10120</v>
      </c>
    </row>
    <row r="10" spans="1:77" x14ac:dyDescent="0.2">
      <c r="A10" s="168">
        <v>40250</v>
      </c>
      <c r="B10" s="168">
        <v>94200</v>
      </c>
      <c r="C10" s="168">
        <v>5226.25</v>
      </c>
      <c r="D10" s="169">
        <v>0.25</v>
      </c>
      <c r="E10" s="168">
        <v>40250</v>
      </c>
      <c r="G10" s="168">
        <v>39900</v>
      </c>
      <c r="H10" s="168">
        <v>93400</v>
      </c>
      <c r="I10" s="168">
        <v>5183.75</v>
      </c>
      <c r="J10" s="169">
        <v>0.25</v>
      </c>
      <c r="K10" s="168">
        <v>39900</v>
      </c>
      <c r="M10" s="168">
        <v>39750</v>
      </c>
      <c r="N10" s="168">
        <v>93050</v>
      </c>
      <c r="O10" s="168">
        <v>5156.25</v>
      </c>
      <c r="P10" s="169">
        <v>0.25</v>
      </c>
      <c r="Q10" s="168">
        <v>39750</v>
      </c>
      <c r="S10" s="168">
        <v>39150</v>
      </c>
      <c r="T10" s="168">
        <v>91600</v>
      </c>
      <c r="U10" s="168">
        <v>5081.25</v>
      </c>
      <c r="V10" s="169">
        <v>0.25</v>
      </c>
      <c r="W10" s="168">
        <v>39150</v>
      </c>
      <c r="Y10" s="168">
        <v>38450</v>
      </c>
      <c r="Z10" s="168">
        <v>90050</v>
      </c>
      <c r="AA10" s="168">
        <v>4991.25</v>
      </c>
      <c r="AB10" s="169">
        <v>0.25</v>
      </c>
      <c r="AC10" s="168">
        <v>38450</v>
      </c>
      <c r="AE10" s="103">
        <v>37500</v>
      </c>
      <c r="AF10" s="103">
        <v>87800</v>
      </c>
      <c r="AG10" s="103">
        <v>4867.5</v>
      </c>
      <c r="AH10" s="106">
        <v>0.25</v>
      </c>
      <c r="AI10" s="103">
        <v>37500</v>
      </c>
      <c r="AJ10" s="83"/>
      <c r="AK10" s="103">
        <v>36600</v>
      </c>
      <c r="AL10" s="103">
        <v>85700</v>
      </c>
      <c r="AM10" s="103">
        <v>4750</v>
      </c>
      <c r="AN10" s="106">
        <v>0.25</v>
      </c>
      <c r="AO10" s="103">
        <v>36600</v>
      </c>
      <c r="AQ10" s="103">
        <v>36050</v>
      </c>
      <c r="AR10" s="103">
        <v>67700</v>
      </c>
      <c r="AS10" s="103">
        <v>4281.25</v>
      </c>
      <c r="AT10" s="106">
        <v>0.25</v>
      </c>
      <c r="AU10" s="103">
        <v>36050</v>
      </c>
      <c r="AW10" s="103">
        <v>36050</v>
      </c>
      <c r="AX10" s="103">
        <v>67700</v>
      </c>
      <c r="AY10" s="103">
        <v>4281.25</v>
      </c>
      <c r="AZ10" s="106">
        <v>0.25</v>
      </c>
      <c r="BA10" s="103">
        <v>36050</v>
      </c>
      <c r="BC10" s="103">
        <v>36200</v>
      </c>
      <c r="BD10" s="103">
        <v>66530</v>
      </c>
      <c r="BE10" s="103">
        <v>4192</v>
      </c>
      <c r="BF10" s="106">
        <v>0.25</v>
      </c>
      <c r="BG10" s="103">
        <v>36200</v>
      </c>
      <c r="BH10" s="92"/>
      <c r="BI10" s="107">
        <v>35400</v>
      </c>
      <c r="BJ10" s="107">
        <v>84300</v>
      </c>
      <c r="BK10" s="103">
        <v>4525</v>
      </c>
      <c r="BL10" s="106">
        <v>0.25</v>
      </c>
      <c r="BM10" s="107">
        <v>35400</v>
      </c>
      <c r="BN10"/>
      <c r="BO10" s="103">
        <v>33960</v>
      </c>
      <c r="BP10" s="103">
        <v>79725</v>
      </c>
      <c r="BQ10" s="103">
        <v>4314</v>
      </c>
      <c r="BR10" s="106">
        <v>0.25</v>
      </c>
      <c r="BS10" s="103">
        <v>33960</v>
      </c>
      <c r="BU10" s="103">
        <v>33520</v>
      </c>
      <c r="BV10" s="103">
        <v>77075</v>
      </c>
      <c r="BW10" s="103">
        <v>4257</v>
      </c>
      <c r="BX10" s="106">
        <v>0.25</v>
      </c>
      <c r="BY10" s="103">
        <v>33520</v>
      </c>
    </row>
    <row r="11" spans="1:77" x14ac:dyDescent="0.2">
      <c r="A11" s="168">
        <v>94200</v>
      </c>
      <c r="B11" s="168">
        <v>193950</v>
      </c>
      <c r="C11" s="168">
        <v>18713.75</v>
      </c>
      <c r="D11" s="169">
        <v>0.28000000000000003</v>
      </c>
      <c r="E11" s="168">
        <v>94200</v>
      </c>
      <c r="G11" s="168">
        <v>93400</v>
      </c>
      <c r="H11" s="168">
        <v>192400</v>
      </c>
      <c r="I11" s="168">
        <v>18558.75</v>
      </c>
      <c r="J11" s="169">
        <v>0.28000000000000003</v>
      </c>
      <c r="K11" s="168">
        <v>93400</v>
      </c>
      <c r="M11" s="168">
        <v>93050</v>
      </c>
      <c r="N11" s="168">
        <v>191600</v>
      </c>
      <c r="O11" s="168">
        <v>18481.25</v>
      </c>
      <c r="P11" s="169">
        <v>0.28000000000000003</v>
      </c>
      <c r="Q11" s="168">
        <v>93050</v>
      </c>
      <c r="S11" s="168">
        <v>91600</v>
      </c>
      <c r="T11" s="168">
        <v>188600</v>
      </c>
      <c r="U11" s="168">
        <v>18193.75</v>
      </c>
      <c r="V11" s="169">
        <v>0.28000000000000003</v>
      </c>
      <c r="W11" s="168">
        <v>91600</v>
      </c>
      <c r="Y11" s="168">
        <v>90050</v>
      </c>
      <c r="Z11" s="168">
        <v>185450</v>
      </c>
      <c r="AA11" s="168">
        <v>17891.25</v>
      </c>
      <c r="AB11" s="169">
        <v>0.28000000000000003</v>
      </c>
      <c r="AC11" s="168">
        <v>90050</v>
      </c>
      <c r="AE11" s="103">
        <v>87800</v>
      </c>
      <c r="AF11" s="103">
        <v>180800</v>
      </c>
      <c r="AG11" s="103">
        <v>17442.5</v>
      </c>
      <c r="AH11" s="106">
        <v>0.28000000000000003</v>
      </c>
      <c r="AI11" s="103">
        <v>87800</v>
      </c>
      <c r="AJ11" s="83"/>
      <c r="AK11" s="103">
        <v>85700</v>
      </c>
      <c r="AL11" s="103">
        <v>176500</v>
      </c>
      <c r="AM11" s="103">
        <v>17025</v>
      </c>
      <c r="AN11" s="106">
        <v>0.28000000000000003</v>
      </c>
      <c r="AO11" s="103">
        <v>85700</v>
      </c>
      <c r="AQ11" s="103">
        <v>67700</v>
      </c>
      <c r="AR11" s="103">
        <v>84450</v>
      </c>
      <c r="AS11" s="103">
        <v>12193.75</v>
      </c>
      <c r="AT11" s="106">
        <v>0.27</v>
      </c>
      <c r="AU11" s="103">
        <v>67700</v>
      </c>
      <c r="AW11" s="103">
        <v>67700</v>
      </c>
      <c r="AX11" s="103">
        <v>84450</v>
      </c>
      <c r="AY11" s="103">
        <v>12193.75</v>
      </c>
      <c r="AZ11" s="106">
        <v>0.27</v>
      </c>
      <c r="BA11" s="103">
        <v>67700</v>
      </c>
      <c r="BC11" s="103">
        <v>66530</v>
      </c>
      <c r="BD11" s="103">
        <v>173600</v>
      </c>
      <c r="BE11" s="103">
        <v>11774.5</v>
      </c>
      <c r="BF11" s="106">
        <v>0.28000000000000003</v>
      </c>
      <c r="BG11" s="103">
        <v>66530</v>
      </c>
      <c r="BH11" s="92"/>
      <c r="BI11" s="107">
        <v>84300</v>
      </c>
      <c r="BJ11" s="107">
        <v>173600</v>
      </c>
      <c r="BK11" s="103">
        <v>16750</v>
      </c>
      <c r="BL11" s="106">
        <v>0.28000000000000003</v>
      </c>
      <c r="BM11" s="107">
        <v>84300</v>
      </c>
      <c r="BN11"/>
      <c r="BO11" s="103">
        <v>79725</v>
      </c>
      <c r="BP11" s="103">
        <v>166500</v>
      </c>
      <c r="BQ11" s="103">
        <v>15755.25</v>
      </c>
      <c r="BR11" s="106">
        <v>0.28000000000000003</v>
      </c>
      <c r="BS11" s="103">
        <v>79725</v>
      </c>
      <c r="BU11" s="103">
        <v>77075</v>
      </c>
      <c r="BV11" s="103">
        <v>162800</v>
      </c>
      <c r="BW11" s="103">
        <v>15145.75</v>
      </c>
      <c r="BX11" s="106">
        <v>0.28000000000000003</v>
      </c>
      <c r="BY11" s="103">
        <v>77075</v>
      </c>
    </row>
    <row r="12" spans="1:77" x14ac:dyDescent="0.2">
      <c r="A12" s="168">
        <v>193950</v>
      </c>
      <c r="B12" s="168">
        <v>419000</v>
      </c>
      <c r="C12" s="168">
        <v>46643.75</v>
      </c>
      <c r="D12" s="169">
        <v>0.33</v>
      </c>
      <c r="E12" s="168">
        <v>193950</v>
      </c>
      <c r="G12" s="168">
        <v>192400</v>
      </c>
      <c r="H12" s="168">
        <v>415600</v>
      </c>
      <c r="I12" s="168">
        <v>46278.75</v>
      </c>
      <c r="J12" s="169">
        <v>0.33</v>
      </c>
      <c r="K12" s="168">
        <v>192400</v>
      </c>
      <c r="M12" s="168">
        <v>191600</v>
      </c>
      <c r="N12" s="168">
        <v>413800</v>
      </c>
      <c r="O12" s="168">
        <v>46075.25</v>
      </c>
      <c r="P12" s="169">
        <v>0.33</v>
      </c>
      <c r="Q12" s="168">
        <v>191600</v>
      </c>
      <c r="S12" s="168">
        <v>188600</v>
      </c>
      <c r="T12" s="168">
        <v>407350</v>
      </c>
      <c r="U12" s="168">
        <v>45353.75</v>
      </c>
      <c r="V12" s="169">
        <v>0.33</v>
      </c>
      <c r="W12" s="168">
        <v>188600</v>
      </c>
      <c r="Y12" s="168">
        <v>185450</v>
      </c>
      <c r="Z12" s="168">
        <v>400550</v>
      </c>
      <c r="AA12" s="168">
        <v>44603.25</v>
      </c>
      <c r="AB12" s="169">
        <v>0.33</v>
      </c>
      <c r="AC12" s="168">
        <v>185450</v>
      </c>
      <c r="AE12" s="103">
        <v>180800</v>
      </c>
      <c r="AF12" s="103">
        <v>390500</v>
      </c>
      <c r="AG12" s="103">
        <v>43482.5</v>
      </c>
      <c r="AH12" s="106">
        <v>0.33</v>
      </c>
      <c r="AI12" s="103">
        <v>180800</v>
      </c>
      <c r="AJ12" s="83"/>
      <c r="AK12" s="103">
        <v>176500</v>
      </c>
      <c r="AL12" s="103">
        <v>381250</v>
      </c>
      <c r="AM12" s="103">
        <v>42449</v>
      </c>
      <c r="AN12" s="106">
        <v>0.33</v>
      </c>
      <c r="AO12" s="103">
        <v>176500</v>
      </c>
      <c r="AQ12" s="103">
        <v>84450</v>
      </c>
      <c r="AR12" s="103">
        <v>87700</v>
      </c>
      <c r="AS12" s="103">
        <v>16716.25</v>
      </c>
      <c r="AT12" s="106">
        <v>0.3</v>
      </c>
      <c r="AU12" s="103">
        <v>84450</v>
      </c>
      <c r="AW12" s="103">
        <v>84450</v>
      </c>
      <c r="AX12" s="103">
        <v>87700</v>
      </c>
      <c r="AY12" s="103">
        <v>16716.25</v>
      </c>
      <c r="AZ12" s="106">
        <v>0.3</v>
      </c>
      <c r="BA12" s="103">
        <v>84450</v>
      </c>
      <c r="BC12" s="103">
        <v>173600</v>
      </c>
      <c r="BD12" s="103">
        <v>375000</v>
      </c>
      <c r="BE12" s="103">
        <v>41754.1</v>
      </c>
      <c r="BF12" s="106">
        <v>0.33</v>
      </c>
      <c r="BG12" s="103">
        <v>173600</v>
      </c>
      <c r="BH12" s="92"/>
      <c r="BI12" s="107">
        <v>173600</v>
      </c>
      <c r="BJ12" s="107">
        <v>375000</v>
      </c>
      <c r="BK12" s="103">
        <v>41754</v>
      </c>
      <c r="BL12" s="106">
        <v>0.33</v>
      </c>
      <c r="BM12" s="107">
        <v>173600</v>
      </c>
      <c r="BN12"/>
      <c r="BO12" s="103">
        <v>166500</v>
      </c>
      <c r="BP12" s="103">
        <v>359650</v>
      </c>
      <c r="BQ12" s="103">
        <v>40052.25</v>
      </c>
      <c r="BR12" s="106">
        <v>0.33</v>
      </c>
      <c r="BS12" s="103">
        <v>166500</v>
      </c>
      <c r="BU12" s="103">
        <v>162800</v>
      </c>
      <c r="BV12" s="103">
        <v>351650</v>
      </c>
      <c r="BW12" s="103">
        <v>39148.75</v>
      </c>
      <c r="BX12" s="106">
        <v>0.33</v>
      </c>
      <c r="BY12" s="103">
        <v>162800</v>
      </c>
    </row>
    <row r="13" spans="1:77" ht="25.5" x14ac:dyDescent="0.2">
      <c r="A13" s="168">
        <v>419000</v>
      </c>
      <c r="B13" s="168">
        <v>420700</v>
      </c>
      <c r="C13" s="168">
        <v>120910.25</v>
      </c>
      <c r="D13" s="169">
        <v>0.35</v>
      </c>
      <c r="E13" s="168">
        <v>419000</v>
      </c>
      <c r="G13" s="168">
        <v>415600</v>
      </c>
      <c r="H13" s="168">
        <v>417300</v>
      </c>
      <c r="I13" s="168">
        <v>119934.75</v>
      </c>
      <c r="J13" s="169">
        <v>0.35</v>
      </c>
      <c r="K13" s="168">
        <v>415600</v>
      </c>
      <c r="M13" s="168">
        <v>413800</v>
      </c>
      <c r="N13" s="168">
        <v>415500</v>
      </c>
      <c r="O13" s="168">
        <v>119401.25</v>
      </c>
      <c r="P13" s="169">
        <v>0.35</v>
      </c>
      <c r="Q13" s="168">
        <v>413800</v>
      </c>
      <c r="S13" s="168">
        <v>407350</v>
      </c>
      <c r="T13" s="168">
        <v>409000</v>
      </c>
      <c r="U13" s="168">
        <v>117541.25</v>
      </c>
      <c r="V13" s="169">
        <v>0.35</v>
      </c>
      <c r="W13" s="168">
        <v>407350</v>
      </c>
      <c r="Y13" s="168">
        <v>400550</v>
      </c>
      <c r="Z13" s="168">
        <v>402200</v>
      </c>
      <c r="AA13" s="168">
        <v>115586.25</v>
      </c>
      <c r="AB13" s="169">
        <v>0.35</v>
      </c>
      <c r="AC13" s="168">
        <v>400550</v>
      </c>
      <c r="AE13" s="103">
        <v>390500</v>
      </c>
      <c r="AF13" s="103" t="s">
        <v>1057</v>
      </c>
      <c r="AG13" s="103">
        <v>112683.5</v>
      </c>
      <c r="AH13" s="106">
        <v>0.35</v>
      </c>
      <c r="AI13" s="103">
        <v>390500</v>
      </c>
      <c r="AJ13" s="83"/>
      <c r="AK13" s="103">
        <v>381250</v>
      </c>
      <c r="AL13" s="103" t="s">
        <v>13</v>
      </c>
      <c r="AM13" s="103">
        <v>110016.5</v>
      </c>
      <c r="AN13" s="106">
        <v>0.35</v>
      </c>
      <c r="AO13" s="103">
        <v>381250</v>
      </c>
      <c r="AQ13" s="103">
        <v>87700</v>
      </c>
      <c r="AR13" s="103">
        <v>173900</v>
      </c>
      <c r="AS13" s="103">
        <v>17691.25</v>
      </c>
      <c r="AT13" s="106">
        <v>0.28000000000000003</v>
      </c>
      <c r="AU13" s="103">
        <v>87700</v>
      </c>
      <c r="AW13" s="103">
        <v>87700</v>
      </c>
      <c r="AX13" s="103">
        <v>173900</v>
      </c>
      <c r="AY13" s="103">
        <v>17691.25</v>
      </c>
      <c r="AZ13" s="106">
        <v>0.28000000000000003</v>
      </c>
      <c r="BA13" s="103">
        <v>87700</v>
      </c>
      <c r="BC13" s="103">
        <v>375000</v>
      </c>
      <c r="BD13" s="103" t="s">
        <v>13</v>
      </c>
      <c r="BE13" s="103">
        <v>108216.1</v>
      </c>
      <c r="BF13" s="106">
        <v>0.35</v>
      </c>
      <c r="BG13" s="103">
        <v>375000</v>
      </c>
      <c r="BH13" s="92"/>
      <c r="BI13" s="107">
        <v>375000</v>
      </c>
      <c r="BJ13" s="105" t="s">
        <v>13</v>
      </c>
      <c r="BK13" s="103">
        <v>108216</v>
      </c>
      <c r="BL13" s="106">
        <v>0.35</v>
      </c>
      <c r="BM13" s="107">
        <v>375000</v>
      </c>
      <c r="BN13"/>
      <c r="BO13" s="103">
        <v>359650</v>
      </c>
      <c r="BP13" s="103" t="s">
        <v>13</v>
      </c>
      <c r="BQ13" s="103">
        <v>103791.75</v>
      </c>
      <c r="BR13" s="106">
        <v>0.35</v>
      </c>
      <c r="BS13" s="103">
        <v>359650</v>
      </c>
      <c r="BU13" s="103">
        <v>351650</v>
      </c>
      <c r="BV13" s="103" t="s">
        <v>13</v>
      </c>
      <c r="BW13" s="103">
        <v>101469.25</v>
      </c>
      <c r="BX13" s="106">
        <v>0.35</v>
      </c>
      <c r="BY13" s="103">
        <v>351650</v>
      </c>
    </row>
    <row r="14" spans="1:77" x14ac:dyDescent="0.2">
      <c r="A14" s="168">
        <v>420700</v>
      </c>
      <c r="B14" s="168" t="s">
        <v>1057</v>
      </c>
      <c r="C14" s="168">
        <v>121505.25</v>
      </c>
      <c r="D14" s="169">
        <v>0.39600000000000002</v>
      </c>
      <c r="E14" s="168">
        <v>420700</v>
      </c>
      <c r="G14" s="168">
        <v>417300</v>
      </c>
      <c r="H14" s="168" t="s">
        <v>1057</v>
      </c>
      <c r="I14" s="168">
        <v>120529.75</v>
      </c>
      <c r="J14" s="169">
        <v>0.39600000000000002</v>
      </c>
      <c r="K14" s="168">
        <v>417300</v>
      </c>
      <c r="M14" s="168">
        <v>415500</v>
      </c>
      <c r="N14" s="168" t="s">
        <v>1057</v>
      </c>
      <c r="O14" s="168">
        <v>119996.25</v>
      </c>
      <c r="P14" s="169">
        <v>0.39600000000000002</v>
      </c>
      <c r="Q14" s="168">
        <v>415500</v>
      </c>
      <c r="S14" s="168">
        <v>409000</v>
      </c>
      <c r="T14" s="168" t="s">
        <v>1057</v>
      </c>
      <c r="U14" s="168">
        <v>118118.75</v>
      </c>
      <c r="V14" s="169">
        <v>0.39600000000000002</v>
      </c>
      <c r="W14" s="168">
        <v>409000</v>
      </c>
      <c r="Y14" s="168">
        <v>402200</v>
      </c>
      <c r="Z14" s="168" t="s">
        <v>1057</v>
      </c>
      <c r="AA14" s="168">
        <v>116163.75</v>
      </c>
      <c r="AB14" s="169">
        <v>0.39600000000000002</v>
      </c>
      <c r="AC14" s="168">
        <v>402200</v>
      </c>
      <c r="AE14" s="103">
        <v>0</v>
      </c>
      <c r="AF14" s="103">
        <v>0</v>
      </c>
      <c r="AG14" s="103">
        <v>0</v>
      </c>
      <c r="AH14" s="106">
        <v>0</v>
      </c>
      <c r="AI14" s="103">
        <v>0</v>
      </c>
      <c r="AJ14" s="83"/>
      <c r="AK14" s="103">
        <v>0</v>
      </c>
      <c r="AL14" s="103">
        <v>0</v>
      </c>
      <c r="AM14" s="103">
        <v>0</v>
      </c>
      <c r="AN14" s="106">
        <v>0</v>
      </c>
      <c r="AO14" s="103">
        <v>0</v>
      </c>
      <c r="AQ14" s="103">
        <v>173900</v>
      </c>
      <c r="AR14" s="103">
        <v>375700</v>
      </c>
      <c r="AS14" s="103">
        <v>41827.25</v>
      </c>
      <c r="AT14" s="106">
        <v>0.33</v>
      </c>
      <c r="AU14" s="103">
        <v>173900</v>
      </c>
      <c r="AW14" s="103">
        <v>173900</v>
      </c>
      <c r="AX14" s="103">
        <v>375700</v>
      </c>
      <c r="AY14" s="103">
        <v>41827.25</v>
      </c>
      <c r="AZ14" s="106">
        <v>0.33</v>
      </c>
      <c r="BA14" s="103">
        <v>173900</v>
      </c>
      <c r="BG14" s="92"/>
      <c r="BH14" s="92"/>
      <c r="BK14"/>
      <c r="BL14"/>
      <c r="BM14"/>
      <c r="BN14"/>
      <c r="BO14" s="92"/>
      <c r="BP14" s="92"/>
      <c r="BQ14" s="92"/>
      <c r="BR14" s="92"/>
      <c r="BS14" s="92"/>
      <c r="BU14" s="92"/>
      <c r="BV14" s="92"/>
      <c r="BW14" s="92"/>
      <c r="BX14" s="92"/>
      <c r="BY14" s="92"/>
    </row>
    <row r="15" spans="1:77"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J15" s="83"/>
      <c r="AK15" s="103">
        <v>0</v>
      </c>
      <c r="AL15" s="103">
        <v>0</v>
      </c>
      <c r="AM15" s="103">
        <v>0</v>
      </c>
      <c r="AN15" s="106">
        <v>0</v>
      </c>
      <c r="AO15" s="103">
        <v>0</v>
      </c>
      <c r="AQ15" s="103">
        <v>375700</v>
      </c>
      <c r="AR15" s="103" t="s">
        <v>13</v>
      </c>
      <c r="AS15" s="103">
        <v>108421.25</v>
      </c>
      <c r="AT15" s="106">
        <v>0.35</v>
      </c>
      <c r="AU15" s="103">
        <v>375700</v>
      </c>
      <c r="AW15" s="103">
        <v>375700</v>
      </c>
      <c r="AX15" s="103" t="s">
        <v>13</v>
      </c>
      <c r="AY15" s="103">
        <v>108421.25</v>
      </c>
      <c r="AZ15" s="106">
        <v>0.35</v>
      </c>
      <c r="BA15" s="103">
        <v>375700</v>
      </c>
      <c r="BC15" s="736" t="s">
        <v>1055</v>
      </c>
      <c r="BD15" s="736"/>
      <c r="BE15" s="736"/>
      <c r="BF15" s="736"/>
      <c r="BG15" s="736"/>
      <c r="BH15" s="92"/>
      <c r="BI15" s="108" t="s">
        <v>1055</v>
      </c>
      <c r="BK15"/>
      <c r="BL15"/>
      <c r="BM15"/>
      <c r="BN15"/>
      <c r="BO15" s="98" t="s">
        <v>1055</v>
      </c>
      <c r="BP15" s="92"/>
      <c r="BQ15" s="92"/>
      <c r="BR15" s="92"/>
      <c r="BS15" s="92"/>
      <c r="BU15" s="98" t="s">
        <v>1055</v>
      </c>
      <c r="BV15" s="92"/>
      <c r="BW15" s="92"/>
      <c r="BX15" s="92"/>
      <c r="BY15" s="92"/>
    </row>
    <row r="16" spans="1:77"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J16" s="83"/>
      <c r="BG16" s="92"/>
      <c r="BH16" s="92"/>
      <c r="BK16"/>
      <c r="BL16"/>
      <c r="BM16"/>
      <c r="BN16"/>
      <c r="BO16" s="92"/>
      <c r="BP16" s="92"/>
      <c r="BQ16" s="92"/>
      <c r="BR16" s="92"/>
      <c r="BS16" s="92"/>
      <c r="BU16" s="92"/>
      <c r="BV16" s="92"/>
      <c r="BW16" s="92"/>
      <c r="BX16" s="92"/>
      <c r="BY16" s="92"/>
    </row>
    <row r="17" spans="1:77"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J17" s="83"/>
      <c r="AK17" s="736" t="s">
        <v>1055</v>
      </c>
      <c r="AL17" s="736"/>
      <c r="AM17" s="736"/>
      <c r="AN17" s="736"/>
      <c r="AO17" s="736"/>
      <c r="AQ17" s="736" t="s">
        <v>1055</v>
      </c>
      <c r="AR17" s="736"/>
      <c r="AS17" s="736"/>
      <c r="AT17" s="736"/>
      <c r="AU17" s="736"/>
      <c r="AW17" s="736" t="s">
        <v>1055</v>
      </c>
      <c r="AX17" s="736"/>
      <c r="AY17" s="736"/>
      <c r="AZ17" s="736"/>
      <c r="BA17" s="736"/>
      <c r="BC17" s="739" t="s">
        <v>1046</v>
      </c>
      <c r="BD17" s="740"/>
      <c r="BE17" s="109"/>
      <c r="BF17" s="110"/>
      <c r="BG17" s="92"/>
      <c r="BH17" s="92"/>
      <c r="BI17" s="743" t="s">
        <v>1046</v>
      </c>
      <c r="BJ17" s="744"/>
      <c r="BK17" s="747"/>
      <c r="BL17" s="748"/>
      <c r="BM17"/>
      <c r="BN17"/>
      <c r="BO17" s="739" t="s">
        <v>1046</v>
      </c>
      <c r="BP17" s="740"/>
      <c r="BQ17" s="741"/>
      <c r="BR17" s="742"/>
      <c r="BS17" s="92"/>
      <c r="BU17" s="739" t="s">
        <v>1046</v>
      </c>
      <c r="BV17" s="740"/>
      <c r="BW17" s="741"/>
      <c r="BX17" s="742"/>
      <c r="BY17" s="92"/>
    </row>
    <row r="18" spans="1:77"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J18" s="83"/>
      <c r="BC18" s="101" t="s">
        <v>1047</v>
      </c>
      <c r="BD18" s="101" t="s">
        <v>1048</v>
      </c>
      <c r="BE18" s="101" t="s">
        <v>1049</v>
      </c>
      <c r="BF18" s="101" t="s">
        <v>1050</v>
      </c>
      <c r="BG18" s="101" t="s">
        <v>1051</v>
      </c>
      <c r="BH18" s="92"/>
      <c r="BI18" s="102" t="s">
        <v>1047</v>
      </c>
      <c r="BJ18" s="102" t="s">
        <v>1048</v>
      </c>
      <c r="BK18" s="102" t="s">
        <v>1052</v>
      </c>
      <c r="BL18" s="101" t="s">
        <v>1050</v>
      </c>
      <c r="BM18" s="101" t="s">
        <v>1051</v>
      </c>
      <c r="BN18"/>
      <c r="BO18" s="101" t="s">
        <v>1047</v>
      </c>
      <c r="BP18" s="101" t="s">
        <v>1048</v>
      </c>
      <c r="BQ18" s="101" t="s">
        <v>1049</v>
      </c>
      <c r="BR18" s="101" t="s">
        <v>1050</v>
      </c>
      <c r="BS18" s="101" t="s">
        <v>1051</v>
      </c>
      <c r="BU18" s="101" t="s">
        <v>1047</v>
      </c>
      <c r="BV18" s="101" t="s">
        <v>1048</v>
      </c>
      <c r="BW18" s="101" t="s">
        <v>1049</v>
      </c>
      <c r="BX18" s="101" t="s">
        <v>1050</v>
      </c>
      <c r="BY18" s="101" t="s">
        <v>1051</v>
      </c>
    </row>
    <row r="19" spans="1:77"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J19" s="83"/>
      <c r="AK19" s="739" t="s">
        <v>1046</v>
      </c>
      <c r="AL19" s="740"/>
      <c r="AM19" s="109"/>
      <c r="AN19" s="110"/>
      <c r="AQ19" s="739" t="s">
        <v>1046</v>
      </c>
      <c r="AR19" s="740"/>
      <c r="AS19" s="109"/>
      <c r="AT19" s="110"/>
      <c r="AW19" s="739" t="s">
        <v>1046</v>
      </c>
      <c r="AX19" s="740"/>
      <c r="AY19" s="109"/>
      <c r="AZ19" s="110"/>
      <c r="BC19" s="103">
        <v>0</v>
      </c>
      <c r="BD19" s="103">
        <v>15750</v>
      </c>
      <c r="BE19" s="103">
        <v>0</v>
      </c>
      <c r="BF19" s="103">
        <v>0</v>
      </c>
      <c r="BG19" s="103" t="s">
        <v>1056</v>
      </c>
      <c r="BH19" s="92"/>
      <c r="BI19" s="104">
        <v>0</v>
      </c>
      <c r="BJ19" s="104">
        <v>8000</v>
      </c>
      <c r="BK19" s="103">
        <v>0</v>
      </c>
      <c r="BL19" s="103">
        <v>0</v>
      </c>
      <c r="BM19" s="103" t="s">
        <v>1056</v>
      </c>
      <c r="BN19"/>
      <c r="BO19" s="103">
        <v>0</v>
      </c>
      <c r="BP19" s="103">
        <v>8000</v>
      </c>
      <c r="BQ19" s="103">
        <v>0</v>
      </c>
      <c r="BR19" s="103">
        <v>0</v>
      </c>
      <c r="BS19" s="103" t="s">
        <v>1056</v>
      </c>
      <c r="BU19" s="103">
        <v>0</v>
      </c>
      <c r="BV19" s="103">
        <v>8000</v>
      </c>
      <c r="BW19" s="103">
        <v>0</v>
      </c>
      <c r="BX19" s="103">
        <v>0</v>
      </c>
      <c r="BY19" s="103" t="s">
        <v>1056</v>
      </c>
    </row>
    <row r="20" spans="1:77"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J20" s="83"/>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3">
        <v>15750</v>
      </c>
      <c r="BD20" s="103">
        <v>24450</v>
      </c>
      <c r="BE20" s="103">
        <v>0</v>
      </c>
      <c r="BF20" s="106">
        <v>0.1</v>
      </c>
      <c r="BG20" s="103">
        <v>15750</v>
      </c>
      <c r="BH20" s="92"/>
      <c r="BI20" s="107">
        <v>8000</v>
      </c>
      <c r="BJ20" s="107">
        <v>23950</v>
      </c>
      <c r="BK20" s="103">
        <v>0</v>
      </c>
      <c r="BL20" s="106">
        <v>0.1</v>
      </c>
      <c r="BM20" s="107">
        <v>8000</v>
      </c>
      <c r="BN20"/>
      <c r="BO20" s="103">
        <v>8000</v>
      </c>
      <c r="BP20" s="103">
        <v>23550</v>
      </c>
      <c r="BQ20" s="103">
        <v>0</v>
      </c>
      <c r="BR20" s="106">
        <v>0.1</v>
      </c>
      <c r="BS20" s="103">
        <v>8000</v>
      </c>
      <c r="BU20" s="103">
        <v>8000</v>
      </c>
      <c r="BV20" s="103">
        <v>23350</v>
      </c>
      <c r="BW20" s="103">
        <v>0</v>
      </c>
      <c r="BX20" s="106">
        <v>0.1</v>
      </c>
      <c r="BY20" s="103">
        <v>8000</v>
      </c>
    </row>
    <row r="21" spans="1:77" x14ac:dyDescent="0.2">
      <c r="A21" s="168">
        <v>0</v>
      </c>
      <c r="B21" s="168">
        <v>8650</v>
      </c>
      <c r="C21" s="168">
        <v>0</v>
      </c>
      <c r="D21" s="168">
        <v>0</v>
      </c>
      <c r="E21" s="168">
        <v>0</v>
      </c>
      <c r="G21" s="168">
        <v>0</v>
      </c>
      <c r="H21" s="168">
        <v>8550</v>
      </c>
      <c r="I21" s="168">
        <v>0</v>
      </c>
      <c r="J21" s="168">
        <v>0</v>
      </c>
      <c r="K21" s="168">
        <v>0</v>
      </c>
      <c r="M21" s="168">
        <v>0</v>
      </c>
      <c r="N21" s="168">
        <v>8600</v>
      </c>
      <c r="O21" s="168">
        <v>0</v>
      </c>
      <c r="P21" s="168">
        <v>0</v>
      </c>
      <c r="Q21" s="168">
        <v>0</v>
      </c>
      <c r="S21" s="168">
        <v>0</v>
      </c>
      <c r="T21" s="168">
        <v>8450</v>
      </c>
      <c r="U21" s="168">
        <v>0</v>
      </c>
      <c r="V21" s="168">
        <v>0</v>
      </c>
      <c r="W21" s="168">
        <v>0</v>
      </c>
      <c r="Y21" s="168">
        <v>0</v>
      </c>
      <c r="Z21" s="168">
        <v>8300</v>
      </c>
      <c r="AA21" s="168">
        <v>0</v>
      </c>
      <c r="AB21" s="168">
        <v>0</v>
      </c>
      <c r="AC21" s="168">
        <v>0</v>
      </c>
      <c r="AE21" s="103">
        <v>0</v>
      </c>
      <c r="AF21" s="103">
        <v>8100</v>
      </c>
      <c r="AG21" s="103">
        <v>0</v>
      </c>
      <c r="AH21" s="103">
        <v>0</v>
      </c>
      <c r="AI21" s="103">
        <v>0</v>
      </c>
      <c r="AJ21" s="83"/>
      <c r="AK21" s="103">
        <v>0</v>
      </c>
      <c r="AL21" s="103">
        <v>7900</v>
      </c>
      <c r="AM21" s="103">
        <v>0</v>
      </c>
      <c r="AN21" s="103">
        <v>0</v>
      </c>
      <c r="AO21" s="103" t="s">
        <v>1056</v>
      </c>
      <c r="AQ21" s="103">
        <v>0</v>
      </c>
      <c r="AR21" s="103">
        <v>13750</v>
      </c>
      <c r="AS21" s="103">
        <v>0</v>
      </c>
      <c r="AT21" s="103">
        <v>0</v>
      </c>
      <c r="AU21" s="103" t="s">
        <v>1056</v>
      </c>
      <c r="AW21" s="103">
        <v>0</v>
      </c>
      <c r="AX21" s="103">
        <v>13750</v>
      </c>
      <c r="AY21" s="103">
        <v>0</v>
      </c>
      <c r="AZ21" s="103">
        <v>0</v>
      </c>
      <c r="BA21" s="103" t="s">
        <v>1056</v>
      </c>
      <c r="BC21" s="103">
        <v>24450</v>
      </c>
      <c r="BD21" s="103">
        <v>75650</v>
      </c>
      <c r="BE21" s="103">
        <v>870</v>
      </c>
      <c r="BF21" s="106">
        <v>0.15</v>
      </c>
      <c r="BG21" s="103">
        <v>24450</v>
      </c>
      <c r="BH21" s="92"/>
      <c r="BI21" s="107">
        <v>23950</v>
      </c>
      <c r="BJ21" s="107">
        <v>75650</v>
      </c>
      <c r="BK21" s="107">
        <v>1595</v>
      </c>
      <c r="BL21" s="106">
        <v>0.15</v>
      </c>
      <c r="BM21" s="107">
        <v>23950</v>
      </c>
      <c r="BN21"/>
      <c r="BO21" s="103">
        <v>23550</v>
      </c>
      <c r="BP21" s="103">
        <v>72150</v>
      </c>
      <c r="BQ21" s="103">
        <v>1555</v>
      </c>
      <c r="BR21" s="106">
        <v>0.15</v>
      </c>
      <c r="BS21" s="103">
        <v>23550</v>
      </c>
      <c r="BU21" s="103">
        <v>23350</v>
      </c>
      <c r="BV21" s="103">
        <v>70700</v>
      </c>
      <c r="BW21" s="103">
        <v>1535</v>
      </c>
      <c r="BX21" s="106">
        <v>0.15</v>
      </c>
      <c r="BY21" s="103">
        <v>23350</v>
      </c>
    </row>
    <row r="22" spans="1:77" x14ac:dyDescent="0.2">
      <c r="A22" s="168">
        <v>8650</v>
      </c>
      <c r="B22" s="168">
        <v>27300</v>
      </c>
      <c r="C22" s="168">
        <v>0</v>
      </c>
      <c r="D22" s="169">
        <v>0.1</v>
      </c>
      <c r="E22" s="168">
        <v>8650</v>
      </c>
      <c r="G22" s="168">
        <v>8550</v>
      </c>
      <c r="H22" s="168">
        <v>27100</v>
      </c>
      <c r="I22" s="168">
        <v>0</v>
      </c>
      <c r="J22" s="169">
        <v>0.1</v>
      </c>
      <c r="K22" s="168">
        <v>8550</v>
      </c>
      <c r="M22" s="168">
        <v>8600</v>
      </c>
      <c r="N22" s="168">
        <v>27050</v>
      </c>
      <c r="O22" s="168">
        <v>0</v>
      </c>
      <c r="P22" s="169">
        <v>0.1</v>
      </c>
      <c r="Q22" s="168">
        <v>8600</v>
      </c>
      <c r="S22" s="168">
        <v>8450</v>
      </c>
      <c r="T22" s="168">
        <v>26600</v>
      </c>
      <c r="U22" s="168">
        <v>0</v>
      </c>
      <c r="V22" s="169">
        <v>0.1</v>
      </c>
      <c r="W22" s="168">
        <v>8450</v>
      </c>
      <c r="Y22" s="168">
        <v>8300</v>
      </c>
      <c r="Z22" s="168">
        <v>26150</v>
      </c>
      <c r="AA22" s="168">
        <v>0</v>
      </c>
      <c r="AB22" s="169">
        <v>0.1</v>
      </c>
      <c r="AC22" s="168">
        <v>8300</v>
      </c>
      <c r="AE22" s="103">
        <v>8100</v>
      </c>
      <c r="AF22" s="103">
        <v>25500</v>
      </c>
      <c r="AG22" s="103">
        <v>0</v>
      </c>
      <c r="AH22" s="106">
        <v>0.1</v>
      </c>
      <c r="AI22" s="103">
        <v>8100</v>
      </c>
      <c r="AJ22" s="83"/>
      <c r="AK22" s="103">
        <v>7900</v>
      </c>
      <c r="AL22" s="103">
        <v>24900</v>
      </c>
      <c r="AM22" s="103">
        <v>0</v>
      </c>
      <c r="AN22" s="106">
        <v>0.1</v>
      </c>
      <c r="AO22" s="103">
        <v>7900</v>
      </c>
      <c r="AQ22" s="103">
        <v>13750</v>
      </c>
      <c r="AR22" s="103">
        <v>24500</v>
      </c>
      <c r="AS22" s="103">
        <v>0</v>
      </c>
      <c r="AT22" s="106">
        <v>0.1</v>
      </c>
      <c r="AU22" s="103">
        <v>13750</v>
      </c>
      <c r="AW22" s="103">
        <v>13750</v>
      </c>
      <c r="AX22" s="103">
        <v>24500</v>
      </c>
      <c r="AY22" s="103">
        <v>0</v>
      </c>
      <c r="AZ22" s="106">
        <v>0.1</v>
      </c>
      <c r="BA22" s="103">
        <v>13750</v>
      </c>
      <c r="BC22" s="103">
        <v>75650</v>
      </c>
      <c r="BD22" s="103">
        <v>118130</v>
      </c>
      <c r="BE22" s="103">
        <v>8550</v>
      </c>
      <c r="BF22" s="106">
        <v>0.25</v>
      </c>
      <c r="BG22" s="103">
        <v>75650</v>
      </c>
      <c r="BH22" s="92"/>
      <c r="BI22" s="107">
        <v>75650</v>
      </c>
      <c r="BJ22" s="107">
        <v>144800</v>
      </c>
      <c r="BK22" s="107">
        <v>9350</v>
      </c>
      <c r="BL22" s="106">
        <v>0.25</v>
      </c>
      <c r="BM22" s="107">
        <v>75650</v>
      </c>
      <c r="BN22"/>
      <c r="BO22" s="103">
        <v>72150</v>
      </c>
      <c r="BP22" s="103">
        <v>137850</v>
      </c>
      <c r="BQ22" s="103">
        <v>8845</v>
      </c>
      <c r="BR22" s="106">
        <v>0.25</v>
      </c>
      <c r="BS22" s="103">
        <v>72150</v>
      </c>
      <c r="BU22" s="103">
        <v>70700</v>
      </c>
      <c r="BV22" s="103">
        <v>133800</v>
      </c>
      <c r="BW22" s="103">
        <v>8637.5</v>
      </c>
      <c r="BX22" s="106">
        <v>0.25</v>
      </c>
      <c r="BY22" s="103">
        <v>70700</v>
      </c>
    </row>
    <row r="23" spans="1:77" x14ac:dyDescent="0.2">
      <c r="A23" s="168">
        <v>27300</v>
      </c>
      <c r="B23" s="168">
        <v>84550</v>
      </c>
      <c r="C23" s="168">
        <v>1865</v>
      </c>
      <c r="D23" s="169">
        <v>0.15</v>
      </c>
      <c r="E23" s="168">
        <v>27300</v>
      </c>
      <c r="G23" s="168">
        <v>27100</v>
      </c>
      <c r="H23" s="168">
        <v>83850</v>
      </c>
      <c r="I23" s="168">
        <v>1855</v>
      </c>
      <c r="J23" s="169">
        <v>0.15</v>
      </c>
      <c r="K23" s="168">
        <v>27100</v>
      </c>
      <c r="M23" s="168">
        <v>27050</v>
      </c>
      <c r="N23" s="168">
        <v>83500</v>
      </c>
      <c r="O23" s="168">
        <v>1845</v>
      </c>
      <c r="P23" s="169">
        <v>0.15</v>
      </c>
      <c r="Q23" s="168">
        <v>27050</v>
      </c>
      <c r="S23" s="168">
        <v>26600</v>
      </c>
      <c r="T23" s="168">
        <v>82250</v>
      </c>
      <c r="U23" s="168">
        <v>1815</v>
      </c>
      <c r="V23" s="169">
        <v>0.15</v>
      </c>
      <c r="W23" s="168">
        <v>26600</v>
      </c>
      <c r="Y23" s="168">
        <v>26150</v>
      </c>
      <c r="Z23" s="168">
        <v>80800</v>
      </c>
      <c r="AA23" s="168">
        <v>1785</v>
      </c>
      <c r="AB23" s="169">
        <v>0.15</v>
      </c>
      <c r="AC23" s="168">
        <v>26150</v>
      </c>
      <c r="AE23" s="103">
        <v>25500</v>
      </c>
      <c r="AF23" s="103">
        <v>78800</v>
      </c>
      <c r="AG23" s="103">
        <v>1740</v>
      </c>
      <c r="AH23" s="106">
        <v>0.15</v>
      </c>
      <c r="AI23" s="103">
        <v>25500</v>
      </c>
      <c r="AJ23" s="83"/>
      <c r="AK23" s="103">
        <v>24900</v>
      </c>
      <c r="AL23" s="103">
        <v>76900</v>
      </c>
      <c r="AM23" s="103">
        <v>1700</v>
      </c>
      <c r="AN23" s="106">
        <v>0.15</v>
      </c>
      <c r="AO23" s="103">
        <v>24900</v>
      </c>
      <c r="AQ23" s="103">
        <v>24500</v>
      </c>
      <c r="AR23" s="103">
        <v>75750</v>
      </c>
      <c r="AS23" s="103">
        <v>1075</v>
      </c>
      <c r="AT23" s="106">
        <v>0.15</v>
      </c>
      <c r="AU23" s="103">
        <v>24500</v>
      </c>
      <c r="AW23" s="103">
        <v>24500</v>
      </c>
      <c r="AX23" s="103">
        <v>75750</v>
      </c>
      <c r="AY23" s="103">
        <v>1075</v>
      </c>
      <c r="AZ23" s="106">
        <v>0.15</v>
      </c>
      <c r="BA23" s="103">
        <v>24500</v>
      </c>
      <c r="BC23" s="103">
        <v>118130</v>
      </c>
      <c r="BD23" s="103">
        <v>216600</v>
      </c>
      <c r="BE23" s="103">
        <v>19170</v>
      </c>
      <c r="BF23" s="106">
        <v>0.28000000000000003</v>
      </c>
      <c r="BG23" s="103">
        <v>118130</v>
      </c>
      <c r="BH23" s="92"/>
      <c r="BI23" s="107">
        <v>144800</v>
      </c>
      <c r="BJ23" s="107">
        <v>216600</v>
      </c>
      <c r="BK23" s="107">
        <v>26637.5</v>
      </c>
      <c r="BL23" s="106">
        <v>0.28000000000000003</v>
      </c>
      <c r="BM23" s="107">
        <v>144800</v>
      </c>
      <c r="BN23"/>
      <c r="BO23" s="103">
        <v>137850</v>
      </c>
      <c r="BP23" s="103">
        <v>207700</v>
      </c>
      <c r="BQ23" s="103">
        <v>25270</v>
      </c>
      <c r="BR23" s="106">
        <v>0.28000000000000003</v>
      </c>
      <c r="BS23" s="103">
        <v>137850</v>
      </c>
      <c r="BU23" s="103">
        <v>133800</v>
      </c>
      <c r="BV23" s="103">
        <v>203150</v>
      </c>
      <c r="BW23" s="103">
        <v>24412.5</v>
      </c>
      <c r="BX23" s="106">
        <v>0.28000000000000003</v>
      </c>
      <c r="BY23" s="103">
        <v>133800</v>
      </c>
    </row>
    <row r="24" spans="1:77" x14ac:dyDescent="0.2">
      <c r="A24" s="168">
        <v>84550</v>
      </c>
      <c r="B24" s="168">
        <v>161750</v>
      </c>
      <c r="C24" s="168">
        <v>10452.5</v>
      </c>
      <c r="D24" s="169">
        <v>0.25</v>
      </c>
      <c r="E24" s="168">
        <v>84550</v>
      </c>
      <c r="G24" s="168">
        <v>83850</v>
      </c>
      <c r="H24" s="168">
        <v>160450</v>
      </c>
      <c r="I24" s="168">
        <v>10367.5</v>
      </c>
      <c r="J24" s="169">
        <v>0.25</v>
      </c>
      <c r="K24" s="168">
        <v>83850</v>
      </c>
      <c r="M24" s="168">
        <v>83500</v>
      </c>
      <c r="N24" s="168">
        <v>159800</v>
      </c>
      <c r="O24" s="168">
        <v>10312.5</v>
      </c>
      <c r="P24" s="169">
        <v>0.25</v>
      </c>
      <c r="Q24" s="168">
        <v>83500</v>
      </c>
      <c r="S24" s="168">
        <v>82250</v>
      </c>
      <c r="T24" s="168">
        <v>157300</v>
      </c>
      <c r="U24" s="168">
        <v>10162.5</v>
      </c>
      <c r="V24" s="169">
        <v>0.25</v>
      </c>
      <c r="W24" s="168">
        <v>82250</v>
      </c>
      <c r="Y24" s="168">
        <v>80800</v>
      </c>
      <c r="Z24" s="168">
        <v>154700</v>
      </c>
      <c r="AA24" s="168">
        <v>9982.5</v>
      </c>
      <c r="AB24" s="169">
        <v>0.25</v>
      </c>
      <c r="AC24" s="168">
        <v>80800</v>
      </c>
      <c r="AE24" s="103">
        <v>78800</v>
      </c>
      <c r="AF24" s="103">
        <v>150800</v>
      </c>
      <c r="AG24" s="103">
        <v>9735</v>
      </c>
      <c r="AH24" s="106">
        <v>0.25</v>
      </c>
      <c r="AI24" s="103">
        <v>78800</v>
      </c>
      <c r="AJ24" s="83"/>
      <c r="AK24" s="103">
        <v>76900</v>
      </c>
      <c r="AL24" s="103">
        <v>147250</v>
      </c>
      <c r="AM24" s="103">
        <v>9500</v>
      </c>
      <c r="AN24" s="106">
        <v>0.25</v>
      </c>
      <c r="AO24" s="103">
        <v>76900</v>
      </c>
      <c r="AQ24" s="103">
        <v>75750</v>
      </c>
      <c r="AR24" s="103">
        <v>94050</v>
      </c>
      <c r="AS24" s="103">
        <v>8762.5</v>
      </c>
      <c r="AT24" s="106">
        <v>0.25</v>
      </c>
      <c r="AU24" s="103">
        <v>75750</v>
      </c>
      <c r="AW24" s="103">
        <v>75750</v>
      </c>
      <c r="AX24" s="103">
        <v>94050</v>
      </c>
      <c r="AY24" s="103">
        <v>8762.5</v>
      </c>
      <c r="AZ24" s="106">
        <v>0.25</v>
      </c>
      <c r="BA24" s="103">
        <v>75750</v>
      </c>
      <c r="BC24" s="103">
        <v>216600</v>
      </c>
      <c r="BD24" s="103">
        <v>380700</v>
      </c>
      <c r="BE24" s="103">
        <v>46741.599999999999</v>
      </c>
      <c r="BF24" s="106">
        <v>0.33</v>
      </c>
      <c r="BG24" s="103">
        <v>216600</v>
      </c>
      <c r="BH24" s="92"/>
      <c r="BI24" s="107">
        <v>216600</v>
      </c>
      <c r="BJ24" s="107">
        <v>380700</v>
      </c>
      <c r="BK24" s="107">
        <v>46741.5</v>
      </c>
      <c r="BL24" s="106">
        <v>0.33</v>
      </c>
      <c r="BM24" s="107">
        <v>216600</v>
      </c>
      <c r="BN24"/>
      <c r="BO24" s="103">
        <v>207700</v>
      </c>
      <c r="BP24" s="103">
        <v>365100</v>
      </c>
      <c r="BQ24" s="103">
        <v>44828</v>
      </c>
      <c r="BR24" s="106">
        <v>0.33</v>
      </c>
      <c r="BS24" s="103">
        <v>207700</v>
      </c>
      <c r="BU24" s="103">
        <v>203150</v>
      </c>
      <c r="BV24" s="103">
        <v>357000</v>
      </c>
      <c r="BW24" s="103">
        <v>43830.5</v>
      </c>
      <c r="BX24" s="106">
        <v>0.33</v>
      </c>
      <c r="BY24" s="103">
        <v>203150</v>
      </c>
    </row>
    <row r="25" spans="1:77" ht="25.5" x14ac:dyDescent="0.2">
      <c r="A25" s="168">
        <v>161750</v>
      </c>
      <c r="B25" s="168">
        <v>242000</v>
      </c>
      <c r="C25" s="168">
        <v>29752.5</v>
      </c>
      <c r="D25" s="169">
        <v>0.28000000000000003</v>
      </c>
      <c r="E25" s="168">
        <v>161750</v>
      </c>
      <c r="G25" s="168">
        <v>160450</v>
      </c>
      <c r="H25" s="168">
        <v>240000</v>
      </c>
      <c r="I25" s="168">
        <v>29517.5</v>
      </c>
      <c r="J25" s="169">
        <v>0.28000000000000003</v>
      </c>
      <c r="K25" s="168">
        <v>160450</v>
      </c>
      <c r="M25" s="168">
        <v>159800</v>
      </c>
      <c r="N25" s="168">
        <v>239050</v>
      </c>
      <c r="O25" s="168">
        <v>29387.5</v>
      </c>
      <c r="P25" s="169">
        <v>0.28000000000000003</v>
      </c>
      <c r="Q25" s="168">
        <v>159800</v>
      </c>
      <c r="S25" s="168">
        <v>157300</v>
      </c>
      <c r="T25" s="168">
        <v>235300</v>
      </c>
      <c r="U25" s="168">
        <v>28925</v>
      </c>
      <c r="V25" s="169">
        <v>0.28000000000000003</v>
      </c>
      <c r="W25" s="168">
        <v>157300</v>
      </c>
      <c r="Y25" s="168">
        <v>154700</v>
      </c>
      <c r="Z25" s="168">
        <v>231350</v>
      </c>
      <c r="AA25" s="168">
        <v>28457.5</v>
      </c>
      <c r="AB25" s="169">
        <v>0.28000000000000003</v>
      </c>
      <c r="AC25" s="168">
        <v>154700</v>
      </c>
      <c r="AE25" s="103">
        <v>150800</v>
      </c>
      <c r="AF25" s="103">
        <v>225550</v>
      </c>
      <c r="AG25" s="103">
        <v>27735</v>
      </c>
      <c r="AH25" s="106">
        <v>0.28000000000000003</v>
      </c>
      <c r="AI25" s="103">
        <v>150800</v>
      </c>
      <c r="AJ25" s="83"/>
      <c r="AK25" s="103">
        <v>147250</v>
      </c>
      <c r="AL25" s="103">
        <v>220200</v>
      </c>
      <c r="AM25" s="103">
        <v>27087.5</v>
      </c>
      <c r="AN25" s="106">
        <v>0.28000000000000003</v>
      </c>
      <c r="AO25" s="103">
        <v>147250</v>
      </c>
      <c r="AQ25" s="103">
        <v>94050</v>
      </c>
      <c r="AR25" s="103">
        <v>124050</v>
      </c>
      <c r="AS25" s="103">
        <v>13337.5</v>
      </c>
      <c r="AT25" s="106">
        <v>0.27</v>
      </c>
      <c r="AU25" s="103">
        <v>94050</v>
      </c>
      <c r="AW25" s="103">
        <v>94050</v>
      </c>
      <c r="AX25" s="103">
        <v>124050</v>
      </c>
      <c r="AY25" s="103">
        <v>13337.5</v>
      </c>
      <c r="AZ25" s="106">
        <v>0.27</v>
      </c>
      <c r="BA25" s="103">
        <v>94050</v>
      </c>
      <c r="BC25" s="103">
        <v>380700</v>
      </c>
      <c r="BD25" s="103" t="s">
        <v>1057</v>
      </c>
      <c r="BE25" s="103">
        <v>100894.6</v>
      </c>
      <c r="BF25" s="106">
        <v>0.35</v>
      </c>
      <c r="BG25" s="103">
        <v>380700</v>
      </c>
      <c r="BH25" s="92"/>
      <c r="BI25" s="107">
        <v>380700</v>
      </c>
      <c r="BJ25" s="105" t="s">
        <v>1057</v>
      </c>
      <c r="BK25" s="105">
        <v>100894.5</v>
      </c>
      <c r="BL25" s="106">
        <v>0.35</v>
      </c>
      <c r="BM25" s="103">
        <v>380700</v>
      </c>
      <c r="BN25"/>
      <c r="BO25" s="103">
        <v>365100</v>
      </c>
      <c r="BP25" s="103" t="s">
        <v>1057</v>
      </c>
      <c r="BQ25" s="103">
        <v>96770</v>
      </c>
      <c r="BR25" s="106">
        <v>0.35</v>
      </c>
      <c r="BS25" s="103">
        <v>365100</v>
      </c>
      <c r="BU25" s="103">
        <v>357000</v>
      </c>
      <c r="BV25" s="103" t="s">
        <v>1057</v>
      </c>
      <c r="BW25" s="103">
        <v>94601</v>
      </c>
      <c r="BX25" s="106">
        <v>0.35</v>
      </c>
      <c r="BY25" s="103">
        <v>357000</v>
      </c>
    </row>
    <row r="26" spans="1:77" x14ac:dyDescent="0.2">
      <c r="A26" s="168">
        <v>242000</v>
      </c>
      <c r="B26" s="168">
        <v>425350</v>
      </c>
      <c r="C26" s="168">
        <v>52222.5</v>
      </c>
      <c r="D26" s="169">
        <v>0.33</v>
      </c>
      <c r="E26" s="168">
        <v>242000</v>
      </c>
      <c r="G26" s="168">
        <v>240000</v>
      </c>
      <c r="H26" s="168">
        <v>421900</v>
      </c>
      <c r="I26" s="168">
        <v>51791.5</v>
      </c>
      <c r="J26" s="169">
        <v>0.33</v>
      </c>
      <c r="K26" s="168">
        <v>240000</v>
      </c>
      <c r="M26" s="168">
        <v>239050</v>
      </c>
      <c r="N26" s="168">
        <v>420100</v>
      </c>
      <c r="O26" s="168">
        <v>51577.5</v>
      </c>
      <c r="P26" s="169">
        <v>0.33</v>
      </c>
      <c r="Q26" s="168">
        <v>239050</v>
      </c>
      <c r="S26" s="168">
        <v>235300</v>
      </c>
      <c r="T26" s="168">
        <v>413550</v>
      </c>
      <c r="U26" s="168">
        <v>50765</v>
      </c>
      <c r="V26" s="169">
        <v>0.33</v>
      </c>
      <c r="W26" s="168">
        <v>235300</v>
      </c>
      <c r="Y26" s="168">
        <v>231350</v>
      </c>
      <c r="Z26" s="168">
        <v>406650</v>
      </c>
      <c r="AA26" s="168">
        <v>49919.5</v>
      </c>
      <c r="AB26" s="169">
        <v>0.33</v>
      </c>
      <c r="AC26" s="168">
        <v>231350</v>
      </c>
      <c r="AE26" s="103">
        <v>225550</v>
      </c>
      <c r="AF26" s="103">
        <v>396450</v>
      </c>
      <c r="AG26" s="103">
        <v>48665</v>
      </c>
      <c r="AH26" s="106">
        <v>0.33</v>
      </c>
      <c r="AI26" s="103">
        <v>225550</v>
      </c>
      <c r="AJ26" s="83"/>
      <c r="AK26" s="103">
        <v>220200</v>
      </c>
      <c r="AL26" s="103">
        <v>387050</v>
      </c>
      <c r="AM26" s="103">
        <v>47513.5</v>
      </c>
      <c r="AN26" s="106">
        <v>0.33</v>
      </c>
      <c r="AO26" s="103">
        <v>220200</v>
      </c>
      <c r="AQ26" s="103">
        <v>124050</v>
      </c>
      <c r="AR26" s="103">
        <v>145050</v>
      </c>
      <c r="AS26" s="103">
        <v>21437.5</v>
      </c>
      <c r="AT26" s="106">
        <v>0.25</v>
      </c>
      <c r="AU26" s="103">
        <v>124050</v>
      </c>
      <c r="AW26" s="103">
        <v>124050</v>
      </c>
      <c r="AX26" s="103">
        <v>145050</v>
      </c>
      <c r="AY26" s="103">
        <v>21437.5</v>
      </c>
      <c r="AZ26" s="106">
        <v>0.25</v>
      </c>
      <c r="BA26" s="103">
        <v>124050</v>
      </c>
      <c r="BG26" s="92"/>
      <c r="BH26" s="92"/>
      <c r="BI26" s="92"/>
      <c r="BJ26" s="92"/>
      <c r="BM26"/>
      <c r="BN26"/>
      <c r="BO26" s="92"/>
      <c r="BP26" s="92"/>
      <c r="BQ26" s="92"/>
      <c r="BR26" s="92"/>
      <c r="BS26" s="92"/>
      <c r="BU26" s="92"/>
      <c r="BV26" s="92"/>
      <c r="BW26" s="92"/>
      <c r="BX26" s="92"/>
      <c r="BY26" s="92"/>
    </row>
    <row r="27" spans="1:77" s="79" customFormat="1" x14ac:dyDescent="0.2">
      <c r="A27" s="168">
        <v>425350</v>
      </c>
      <c r="B27" s="168">
        <v>479350</v>
      </c>
      <c r="C27" s="168">
        <v>112728</v>
      </c>
      <c r="D27" s="169">
        <v>0.35</v>
      </c>
      <c r="E27" s="168">
        <v>425350</v>
      </c>
      <c r="G27" s="168">
        <v>421900</v>
      </c>
      <c r="H27" s="168">
        <v>475500</v>
      </c>
      <c r="I27" s="168">
        <v>111818.5</v>
      </c>
      <c r="J27" s="169">
        <v>0.35</v>
      </c>
      <c r="K27" s="168">
        <v>421900</v>
      </c>
      <c r="M27" s="168">
        <v>420100</v>
      </c>
      <c r="N27" s="168">
        <v>473450</v>
      </c>
      <c r="O27" s="168">
        <v>111324</v>
      </c>
      <c r="P27" s="169">
        <v>0.35</v>
      </c>
      <c r="Q27" s="168">
        <v>420100</v>
      </c>
      <c r="S27" s="168">
        <v>413550</v>
      </c>
      <c r="T27" s="168">
        <v>466050</v>
      </c>
      <c r="U27" s="168">
        <v>109587.5</v>
      </c>
      <c r="V27" s="169">
        <v>0.35</v>
      </c>
      <c r="W27" s="168">
        <v>413550</v>
      </c>
      <c r="Y27" s="168">
        <v>406650</v>
      </c>
      <c r="Z27" s="168">
        <v>458300</v>
      </c>
      <c r="AA27" s="168">
        <v>107768.5</v>
      </c>
      <c r="AB27" s="169">
        <v>0.35</v>
      </c>
      <c r="AC27" s="168">
        <v>406650</v>
      </c>
      <c r="AE27" s="103">
        <v>396450</v>
      </c>
      <c r="AF27" s="103" t="s">
        <v>1057</v>
      </c>
      <c r="AG27" s="103">
        <v>105062</v>
      </c>
      <c r="AH27" s="106">
        <v>0.35</v>
      </c>
      <c r="AI27" s="103">
        <v>396450</v>
      </c>
      <c r="AJ27" s="88"/>
      <c r="AK27" s="103">
        <v>387050</v>
      </c>
      <c r="AL27" s="103" t="s">
        <v>13</v>
      </c>
      <c r="AM27" s="103">
        <v>102574</v>
      </c>
      <c r="AN27" s="106">
        <v>0.35</v>
      </c>
      <c r="AO27" s="103">
        <v>387050</v>
      </c>
      <c r="AP27" s="111"/>
      <c r="AQ27" s="103">
        <v>145050</v>
      </c>
      <c r="AR27" s="103">
        <v>217000</v>
      </c>
      <c r="AS27" s="103">
        <v>26687.5</v>
      </c>
      <c r="AT27" s="106">
        <v>0.28000000000000003</v>
      </c>
      <c r="AU27" s="103">
        <v>145050</v>
      </c>
      <c r="AV27" s="111"/>
      <c r="AW27" s="103">
        <v>145050</v>
      </c>
      <c r="AX27" s="103">
        <v>217000</v>
      </c>
      <c r="AY27" s="103">
        <v>26687.5</v>
      </c>
      <c r="AZ27" s="106">
        <v>0.28000000000000003</v>
      </c>
      <c r="BA27" s="103">
        <v>145050</v>
      </c>
      <c r="BB27" s="111"/>
      <c r="BC27" s="111"/>
      <c r="BD27" s="111" t="s">
        <v>1058</v>
      </c>
      <c r="BE27" s="111" t="s">
        <v>1059</v>
      </c>
      <c r="BF27" s="111" t="s">
        <v>1060</v>
      </c>
      <c r="BG27" s="111"/>
      <c r="BH27" s="111"/>
      <c r="BI27" s="111"/>
      <c r="BJ27" s="111" t="s">
        <v>1058</v>
      </c>
      <c r="BK27" s="111" t="s">
        <v>1059</v>
      </c>
      <c r="BL27" s="111" t="s">
        <v>1060</v>
      </c>
      <c r="BO27" s="111"/>
      <c r="BP27" s="111" t="s">
        <v>1058</v>
      </c>
      <c r="BQ27" s="111" t="s">
        <v>1059</v>
      </c>
      <c r="BR27" s="111" t="s">
        <v>1060</v>
      </c>
      <c r="BS27" s="111"/>
      <c r="BU27" s="111"/>
      <c r="BV27" s="111" t="s">
        <v>1058</v>
      </c>
      <c r="BW27" s="111" t="s">
        <v>1059</v>
      </c>
      <c r="BX27" s="111" t="s">
        <v>1060</v>
      </c>
      <c r="BY27" s="111"/>
    </row>
    <row r="28" spans="1:77" x14ac:dyDescent="0.2">
      <c r="A28" s="168">
        <v>479350</v>
      </c>
      <c r="B28" s="168" t="s">
        <v>1057</v>
      </c>
      <c r="C28" s="168">
        <v>131628</v>
      </c>
      <c r="D28" s="169">
        <v>0.39600000000000002</v>
      </c>
      <c r="E28" s="168">
        <v>479350</v>
      </c>
      <c r="G28" s="168">
        <v>475500</v>
      </c>
      <c r="H28" s="168" t="s">
        <v>1057</v>
      </c>
      <c r="I28" s="168">
        <v>130578.5</v>
      </c>
      <c r="J28" s="169">
        <v>0.39600000000000002</v>
      </c>
      <c r="K28" s="168">
        <v>475500</v>
      </c>
      <c r="M28" s="168">
        <v>473450</v>
      </c>
      <c r="N28" s="168" t="s">
        <v>1057</v>
      </c>
      <c r="O28" s="168">
        <v>129996.5</v>
      </c>
      <c r="P28" s="169">
        <v>0.39600000000000002</v>
      </c>
      <c r="Q28" s="168">
        <v>473450</v>
      </c>
      <c r="S28" s="168">
        <v>466050</v>
      </c>
      <c r="T28" s="168" t="s">
        <v>1057</v>
      </c>
      <c r="U28" s="168">
        <v>127962.5</v>
      </c>
      <c r="V28" s="169">
        <v>0.39600000000000002</v>
      </c>
      <c r="W28" s="168">
        <v>466050</v>
      </c>
      <c r="Y28" s="168">
        <v>458300</v>
      </c>
      <c r="Z28" s="168" t="s">
        <v>1057</v>
      </c>
      <c r="AA28" s="168">
        <v>125846</v>
      </c>
      <c r="AB28" s="169">
        <v>0.39600000000000002</v>
      </c>
      <c r="AC28" s="168">
        <v>458300</v>
      </c>
      <c r="AE28" s="103">
        <v>0</v>
      </c>
      <c r="AF28" s="103">
        <v>0</v>
      </c>
      <c r="AG28" s="103">
        <v>0</v>
      </c>
      <c r="AH28" s="106">
        <v>0</v>
      </c>
      <c r="AI28" s="103">
        <v>0</v>
      </c>
      <c r="AJ28" s="83"/>
      <c r="AK28" s="103">
        <v>0</v>
      </c>
      <c r="AL28" s="103">
        <v>0</v>
      </c>
      <c r="AM28" s="103">
        <v>0</v>
      </c>
      <c r="AN28" s="106">
        <v>0</v>
      </c>
      <c r="AO28" s="103">
        <v>0</v>
      </c>
      <c r="AQ28" s="103">
        <v>217000</v>
      </c>
      <c r="AR28" s="103">
        <v>381400</v>
      </c>
      <c r="AS28" s="103">
        <v>46833.5</v>
      </c>
      <c r="AT28" s="106">
        <v>0.33</v>
      </c>
      <c r="AU28" s="103">
        <v>217000</v>
      </c>
      <c r="AW28" s="103">
        <v>217000</v>
      </c>
      <c r="AX28" s="103">
        <v>381400</v>
      </c>
      <c r="AY28" s="103">
        <v>46833.5</v>
      </c>
      <c r="AZ28" s="106">
        <v>0.33</v>
      </c>
      <c r="BA28" s="103">
        <v>217000</v>
      </c>
      <c r="BC28" s="92" t="s">
        <v>1061</v>
      </c>
      <c r="BD28" s="112">
        <v>854.17</v>
      </c>
      <c r="BG28" s="92"/>
      <c r="BH28" s="92"/>
      <c r="BI28" s="92" t="s">
        <v>1061</v>
      </c>
      <c r="BJ28" s="112">
        <v>854.17</v>
      </c>
      <c r="BM28"/>
      <c r="BN28"/>
      <c r="BO28" s="92" t="s">
        <v>1061</v>
      </c>
      <c r="BP28" s="112">
        <v>854.17</v>
      </c>
      <c r="BQ28" s="92"/>
      <c r="BR28" s="92"/>
      <c r="BS28" s="92"/>
      <c r="BU28" s="92" t="s">
        <v>1061</v>
      </c>
      <c r="BV28" s="112">
        <v>854.17</v>
      </c>
      <c r="BW28" s="92"/>
      <c r="BX28" s="92"/>
      <c r="BY28" s="92"/>
    </row>
    <row r="29" spans="1:77"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J29" s="83"/>
      <c r="AK29" s="103">
        <v>0</v>
      </c>
      <c r="AL29" s="103">
        <v>0</v>
      </c>
      <c r="AM29" s="103">
        <v>0</v>
      </c>
      <c r="AN29" s="106">
        <v>0</v>
      </c>
      <c r="AO29" s="103">
        <v>0</v>
      </c>
      <c r="AQ29" s="103">
        <v>381400</v>
      </c>
      <c r="AR29" s="103" t="s">
        <v>1057</v>
      </c>
      <c r="AS29" s="103">
        <v>101085.5</v>
      </c>
      <c r="AT29" s="106">
        <v>0.35</v>
      </c>
      <c r="AU29" s="103">
        <v>381400</v>
      </c>
      <c r="AW29" s="103">
        <v>381400</v>
      </c>
      <c r="AX29" s="103" t="s">
        <v>1057</v>
      </c>
      <c r="AY29" s="103">
        <v>101085.5</v>
      </c>
      <c r="AZ29" s="106">
        <v>0.35</v>
      </c>
      <c r="BA29" s="103">
        <v>381400</v>
      </c>
      <c r="BC29" s="92" t="s">
        <v>1062</v>
      </c>
      <c r="BD29" s="92">
        <f>BD28*BE29</f>
        <v>427.08499999999998</v>
      </c>
      <c r="BE29" s="92">
        <v>0.5</v>
      </c>
      <c r="BG29" s="92"/>
      <c r="BH29" s="92"/>
      <c r="BI29" s="92" t="s">
        <v>1062</v>
      </c>
      <c r="BJ29" s="92">
        <f>BJ28*BK29</f>
        <v>427.08499999999998</v>
      </c>
      <c r="BK29" s="92">
        <v>0.5</v>
      </c>
      <c r="BM29"/>
      <c r="BN29"/>
      <c r="BO29" s="92" t="s">
        <v>1062</v>
      </c>
      <c r="BP29" s="92">
        <f>BP28*BQ29</f>
        <v>427.08499999999998</v>
      </c>
      <c r="BQ29" s="92">
        <v>0.5</v>
      </c>
      <c r="BR29" s="92"/>
      <c r="BS29" s="92"/>
      <c r="BU29" s="92" t="s">
        <v>1062</v>
      </c>
      <c r="BV29" s="92">
        <f>BV28*BW29</f>
        <v>427.08499999999998</v>
      </c>
      <c r="BW29" s="92">
        <v>0.5</v>
      </c>
      <c r="BX29" s="92"/>
      <c r="BY29" s="92"/>
    </row>
    <row r="30" spans="1:77"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J30" s="83"/>
      <c r="BE30" s="113">
        <v>54</v>
      </c>
      <c r="BF30" s="92">
        <f>BD29*BE30</f>
        <v>23062.59</v>
      </c>
      <c r="BG30" s="92"/>
      <c r="BH30" s="92"/>
      <c r="BI30" s="92"/>
      <c r="BJ30" s="92"/>
      <c r="BK30" s="113">
        <v>54</v>
      </c>
      <c r="BL30" s="92">
        <f>BJ29*BK30</f>
        <v>23062.59</v>
      </c>
      <c r="BM30"/>
      <c r="BN30"/>
      <c r="BO30" s="92"/>
      <c r="BP30" s="92"/>
      <c r="BQ30" s="113">
        <v>52</v>
      </c>
      <c r="BR30" s="92">
        <f>BP29*BQ30</f>
        <v>22208.42</v>
      </c>
      <c r="BS30" s="92"/>
      <c r="BU30" s="92"/>
      <c r="BV30" s="92"/>
      <c r="BW30" s="113">
        <v>52</v>
      </c>
      <c r="BX30" s="92">
        <f>BV29*BW30</f>
        <v>22208.42</v>
      </c>
      <c r="BY30" s="92"/>
    </row>
    <row r="31" spans="1:77"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J31" s="83"/>
      <c r="AK31" s="111"/>
      <c r="AL31" s="111" t="s">
        <v>1058</v>
      </c>
      <c r="AM31" s="111" t="s">
        <v>1059</v>
      </c>
      <c r="AN31" s="111" t="s">
        <v>1060</v>
      </c>
      <c r="AO31" s="111"/>
      <c r="AQ31" s="111"/>
      <c r="AR31" s="111" t="s">
        <v>1058</v>
      </c>
      <c r="AS31" s="111" t="s">
        <v>1059</v>
      </c>
      <c r="AT31" s="111" t="s">
        <v>1060</v>
      </c>
      <c r="AU31" s="111"/>
      <c r="AW31" s="111"/>
      <c r="AX31" s="111" t="s">
        <v>1058</v>
      </c>
      <c r="AY31" s="111" t="s">
        <v>1059</v>
      </c>
      <c r="AZ31" s="111" t="s">
        <v>1060</v>
      </c>
      <c r="BA31" s="111"/>
      <c r="BC31" s="92" t="s">
        <v>1063</v>
      </c>
      <c r="BD31" s="114" t="s">
        <v>1064</v>
      </c>
      <c r="BG31" s="92"/>
      <c r="BH31" s="92"/>
      <c r="BI31" s="92" t="s">
        <v>1063</v>
      </c>
      <c r="BJ31" s="114" t="s">
        <v>1064</v>
      </c>
      <c r="BM31"/>
      <c r="BN31"/>
      <c r="BO31" s="92" t="s">
        <v>1063</v>
      </c>
      <c r="BP31" s="114" t="s">
        <v>1064</v>
      </c>
      <c r="BQ31" s="92"/>
      <c r="BR31" s="92"/>
      <c r="BS31" s="92"/>
      <c r="BU31" s="92" t="s">
        <v>1063</v>
      </c>
      <c r="BV31" s="114" t="s">
        <v>1064</v>
      </c>
      <c r="BW31" s="92"/>
      <c r="BX31" s="92"/>
      <c r="BY31" s="92"/>
    </row>
    <row r="32" spans="1:77" x14ac:dyDescent="0.2">
      <c r="A32" s="92" t="s">
        <v>1065</v>
      </c>
      <c r="B32" s="112" t="e">
        <f>#REF!</f>
        <v>#REF!</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J32" s="83"/>
      <c r="AK32" s="92" t="s">
        <v>1065</v>
      </c>
      <c r="AL32" s="112">
        <v>15019.25</v>
      </c>
      <c r="AQ32" s="92" t="s">
        <v>1065</v>
      </c>
      <c r="AR32" s="112">
        <v>1838.67</v>
      </c>
      <c r="AW32" s="92" t="s">
        <v>1065</v>
      </c>
      <c r="AX32" s="112">
        <v>1518.54</v>
      </c>
      <c r="BC32" s="92" t="s">
        <v>1043</v>
      </c>
      <c r="BD32" s="115">
        <v>2</v>
      </c>
      <c r="BE32" s="92">
        <v>3650</v>
      </c>
      <c r="BF32" s="92">
        <f>BD32*BE32</f>
        <v>7300</v>
      </c>
      <c r="BG32" s="92"/>
      <c r="BH32" s="92"/>
      <c r="BI32" s="92" t="s">
        <v>1043</v>
      </c>
      <c r="BJ32" s="115">
        <v>2</v>
      </c>
      <c r="BK32" s="92">
        <v>3650</v>
      </c>
      <c r="BL32" s="92">
        <f>BJ32*BK32</f>
        <v>7300</v>
      </c>
      <c r="BM32"/>
      <c r="BN32"/>
      <c r="BO32" s="92" t="s">
        <v>1043</v>
      </c>
      <c r="BP32" s="115">
        <v>2</v>
      </c>
      <c r="BQ32" s="92">
        <v>3650</v>
      </c>
      <c r="BR32" s="92">
        <f>BP32*BQ32</f>
        <v>7300</v>
      </c>
      <c r="BS32" s="92"/>
      <c r="BU32" s="92" t="s">
        <v>1043</v>
      </c>
      <c r="BV32" s="115">
        <v>2</v>
      </c>
      <c r="BW32" s="92">
        <v>3650</v>
      </c>
      <c r="BX32" s="92">
        <f>BV32*BW32</f>
        <v>7300</v>
      </c>
      <c r="BY32" s="92"/>
    </row>
    <row r="33" spans="1:77" ht="13.5" thickBot="1" x14ac:dyDescent="0.25">
      <c r="A33" s="92" t="s">
        <v>1062</v>
      </c>
      <c r="B33" s="92" t="e">
        <f>B32*C33</f>
        <v>#REF!</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J33" s="83"/>
      <c r="AK33" s="92" t="s">
        <v>1062</v>
      </c>
      <c r="AL33" s="92">
        <f>AL32*AM33</f>
        <v>7509.625</v>
      </c>
      <c r="AM33" s="92">
        <v>0.5</v>
      </c>
      <c r="AQ33" s="92" t="s">
        <v>1062</v>
      </c>
      <c r="AR33" s="92">
        <f>AR32*AS33</f>
        <v>919.33500000000004</v>
      </c>
      <c r="AS33" s="92">
        <v>0.5</v>
      </c>
      <c r="AW33" s="92" t="s">
        <v>1062</v>
      </c>
      <c r="AX33" s="92">
        <f>AX32*AY33</f>
        <v>759.27</v>
      </c>
      <c r="AY33" s="92">
        <v>0.5</v>
      </c>
      <c r="BC33" s="92" t="s">
        <v>1066</v>
      </c>
      <c r="BF33" s="93">
        <f>BF30-BF32</f>
        <v>15762.59</v>
      </c>
      <c r="BG33" s="92"/>
      <c r="BH33" s="92"/>
      <c r="BI33" s="92" t="s">
        <v>1066</v>
      </c>
      <c r="BJ33" s="92"/>
      <c r="BL33" s="93">
        <f>BL30-BL32</f>
        <v>15762.59</v>
      </c>
      <c r="BM33"/>
      <c r="BN33"/>
      <c r="BO33" s="92" t="s">
        <v>1066</v>
      </c>
      <c r="BP33" s="92"/>
      <c r="BQ33" s="92"/>
      <c r="BR33" s="93">
        <f>BR30-BR32</f>
        <v>14908.419999999998</v>
      </c>
      <c r="BS33" s="92"/>
      <c r="BU33" s="92" t="s">
        <v>1066</v>
      </c>
      <c r="BV33" s="92"/>
      <c r="BW33" s="92"/>
      <c r="BX33" s="93">
        <f>BX30-BX32</f>
        <v>14908.419999999998</v>
      </c>
      <c r="BY33" s="92"/>
    </row>
    <row r="34" spans="1:77" ht="13.5" thickBot="1" x14ac:dyDescent="0.25">
      <c r="A34" s="92" t="s">
        <v>1067</v>
      </c>
      <c r="B34" s="92"/>
      <c r="C34" s="113">
        <v>52</v>
      </c>
      <c r="D34" s="116" t="e">
        <f>B33*C34</f>
        <v>#REF!</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G34" s="113">
        <v>52</v>
      </c>
      <c r="AH34" s="116" t="e">
        <f>AF33*AG34</f>
        <v>#REF!</v>
      </c>
      <c r="AJ34" s="83"/>
      <c r="AK34" s="92" t="s">
        <v>1067</v>
      </c>
      <c r="AM34" s="113">
        <v>52</v>
      </c>
      <c r="AN34" s="116">
        <f>AL33*AM34</f>
        <v>390500.5</v>
      </c>
      <c r="AQ34" s="92" t="s">
        <v>1067</v>
      </c>
      <c r="AS34" s="113">
        <v>52</v>
      </c>
      <c r="AT34" s="116">
        <f>AR33*AS34</f>
        <v>47805.42</v>
      </c>
      <c r="AY34" s="113">
        <v>52</v>
      </c>
      <c r="AZ34" s="116">
        <f>AX33*AY34</f>
        <v>39482.04</v>
      </c>
      <c r="BC34" s="92" t="s">
        <v>1068</v>
      </c>
      <c r="BD34" s="117">
        <f>IF($BD$31="S",VLOOKUP($BF$33,$BC$7:$BG$13,5,TRUE),VLOOKUP($BF$33,$BC$19:$BG$25,5,TRUE))</f>
        <v>15750</v>
      </c>
      <c r="BF34" s="92">
        <f>BF33-BD34</f>
        <v>12.590000000000146</v>
      </c>
      <c r="BG34" s="118"/>
      <c r="BH34" s="92"/>
      <c r="BI34" s="92" t="s">
        <v>1068</v>
      </c>
      <c r="BJ34" s="117">
        <f>IF($BJ$31="S",VLOOKUP($BL$33,$BI$7:$BM$13,5,TRUE),VLOOKUP($BL$33,$BI$19:$BM$25,5,TRUE))</f>
        <v>8000</v>
      </c>
      <c r="BL34" s="92">
        <f>BL33-BJ34</f>
        <v>7762.59</v>
      </c>
      <c r="BM34"/>
      <c r="BN34"/>
      <c r="BO34" s="92" t="s">
        <v>1068</v>
      </c>
      <c r="BP34" s="117">
        <f>IF($BP$31="S",VLOOKUP($BR$33,$BO$7:$BS$13,5,TRUE),VLOOKUP($BR$33,$BO$19:$BS$25,5,TRUE))</f>
        <v>8000</v>
      </c>
      <c r="BQ34" s="92"/>
      <c r="BR34" s="92">
        <f>BR33-BP34</f>
        <v>6908.4199999999983</v>
      </c>
      <c r="BS34" s="92"/>
      <c r="BU34" s="92" t="s">
        <v>1068</v>
      </c>
      <c r="BV34" s="117">
        <f>IF($BP$31="S",VLOOKUP($BR$33,$BO$7:$BS$13,5,TRUE),VLOOKUP($BR$33,$BO$19:$BS$25,5,TRUE))</f>
        <v>8000</v>
      </c>
      <c r="BW34" s="92"/>
      <c r="BX34" s="92">
        <f>BX33-BV34</f>
        <v>6908.4199999999983</v>
      </c>
      <c r="BY34" s="92"/>
    </row>
    <row r="35" spans="1:77" ht="13.5" thickBot="1" x14ac:dyDescent="0.25">
      <c r="A35" s="92" t="s">
        <v>1063</v>
      </c>
      <c r="B35" s="114" t="e">
        <f>#REF!</f>
        <v>#REF!</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J35" s="83"/>
      <c r="AK35" s="92" t="s">
        <v>1063</v>
      </c>
      <c r="AL35" s="114" t="s">
        <v>1069</v>
      </c>
      <c r="AQ35" s="92" t="s">
        <v>1063</v>
      </c>
      <c r="AR35" s="114" t="s">
        <v>1064</v>
      </c>
      <c r="AW35" s="92" t="s">
        <v>1063</v>
      </c>
      <c r="AX35" s="114" t="s">
        <v>1069</v>
      </c>
      <c r="BC35" s="92" t="s">
        <v>1070</v>
      </c>
      <c r="BD35" s="117">
        <f>IF($BD$31="S",VLOOKUP($BF$33,$BC$7:$BG$13,4,TRUE),VLOOKUP($BF$33,$BC$19:$BG$25,4,TRUE))</f>
        <v>0.1</v>
      </c>
      <c r="BE35" s="119" t="s">
        <v>0</v>
      </c>
      <c r="BF35" s="92">
        <f>BF34*BD35</f>
        <v>1.2590000000000146</v>
      </c>
      <c r="BG35" s="92"/>
      <c r="BH35" s="92"/>
      <c r="BI35" s="92" t="s">
        <v>1070</v>
      </c>
      <c r="BJ35" s="117">
        <f>IF($BJ$31="S",VLOOKUP($BL$33,$BI$7:$BM$13,4,TRUE),VLOOKUP($BL$33,$BI$19:$BM$25,4,TRUE))</f>
        <v>0.1</v>
      </c>
      <c r="BK35" s="119" t="s">
        <v>0</v>
      </c>
      <c r="BL35" s="92">
        <f>BL34*BJ35</f>
        <v>776.25900000000001</v>
      </c>
      <c r="BM35"/>
      <c r="BN35"/>
      <c r="BO35" s="92" t="s">
        <v>1070</v>
      </c>
      <c r="BP35" s="117">
        <f>IF($BP$31="S",VLOOKUP($BR$33,$BO$7:$BS$13,4,TRUE),VLOOKUP($BR$33,$BO$19:$BS$25,4,TRUE))</f>
        <v>0.1</v>
      </c>
      <c r="BQ35" s="119" t="s">
        <v>0</v>
      </c>
      <c r="BR35" s="92">
        <f>BR34*BP35</f>
        <v>690.84199999999987</v>
      </c>
      <c r="BS35" s="92"/>
      <c r="BU35" s="92" t="s">
        <v>1070</v>
      </c>
      <c r="BV35" s="117">
        <f>IF($BP$31="S",VLOOKUP($BR$33,$BO$7:$BS$13,4,TRUE),VLOOKUP($BR$33,$BO$19:$BS$25,4,TRUE))</f>
        <v>0.1</v>
      </c>
      <c r="BW35" s="119" t="s">
        <v>0</v>
      </c>
      <c r="BX35" s="92">
        <f>BX34*BV35</f>
        <v>690.84199999999987</v>
      </c>
      <c r="BY35" s="92"/>
    </row>
    <row r="36" spans="1:77" ht="13.5" thickBot="1" x14ac:dyDescent="0.25">
      <c r="A36" s="92" t="s">
        <v>1043</v>
      </c>
      <c r="B36" s="115" t="e">
        <f>#REF!</f>
        <v>#REF!</v>
      </c>
      <c r="C36" s="92">
        <v>4050</v>
      </c>
      <c r="D36" s="92" t="e">
        <f>B36*C36</f>
        <v>#REF!</v>
      </c>
      <c r="E36" s="92"/>
      <c r="G36" s="92" t="s">
        <v>1043</v>
      </c>
      <c r="H36" s="115" t="e">
        <f>#REF!</f>
        <v>#REF!</v>
      </c>
      <c r="I36" s="92">
        <v>4050</v>
      </c>
      <c r="J36" s="92" t="e">
        <f>H36*I36</f>
        <v>#REF!</v>
      </c>
      <c r="K36" s="92"/>
      <c r="M36" s="92" t="s">
        <v>1043</v>
      </c>
      <c r="N36" s="115" t="e">
        <f>#REF!</f>
        <v>#REF!</v>
      </c>
      <c r="O36" s="92">
        <v>4000</v>
      </c>
      <c r="P36" s="92" t="e">
        <f>N36*O36</f>
        <v>#REF!</v>
      </c>
      <c r="Q36" s="92"/>
      <c r="S36" s="92" t="s">
        <v>1043</v>
      </c>
      <c r="T36" s="115" t="e">
        <f>#REF!</f>
        <v>#REF!</v>
      </c>
      <c r="U36" s="92">
        <v>3950</v>
      </c>
      <c r="V36" s="92" t="e">
        <f>T36*U36</f>
        <v>#REF!</v>
      </c>
      <c r="W36" s="92"/>
      <c r="Y36" s="92" t="s">
        <v>1043</v>
      </c>
      <c r="Z36" s="115" t="e">
        <f>#REF!</f>
        <v>#REF!</v>
      </c>
      <c r="AA36" s="92">
        <v>3900</v>
      </c>
      <c r="AB36" s="92" t="e">
        <f>Z36*AA36</f>
        <v>#REF!</v>
      </c>
      <c r="AC36" s="92"/>
      <c r="AE36" s="92" t="s">
        <v>1043</v>
      </c>
      <c r="AF36" s="115" t="e">
        <f>#REF!</f>
        <v>#REF!</v>
      </c>
      <c r="AG36" s="92">
        <v>3800</v>
      </c>
      <c r="AH36" s="92" t="e">
        <f>AF36*AG36</f>
        <v>#REF!</v>
      </c>
      <c r="AJ36" s="83"/>
      <c r="AK36" s="92" t="s">
        <v>1043</v>
      </c>
      <c r="AL36" s="115">
        <v>0</v>
      </c>
      <c r="AM36" s="92">
        <v>3700</v>
      </c>
      <c r="AN36" s="92">
        <f>AL36*AM36</f>
        <v>0</v>
      </c>
      <c r="AQ36" s="92" t="s">
        <v>1043</v>
      </c>
      <c r="AR36" s="115">
        <v>0</v>
      </c>
      <c r="AS36" s="92">
        <v>3650</v>
      </c>
      <c r="AT36" s="92">
        <f>AR36*AS36</f>
        <v>0</v>
      </c>
      <c r="AW36" s="92" t="s">
        <v>1043</v>
      </c>
      <c r="AX36" s="115">
        <v>2</v>
      </c>
      <c r="AY36" s="92">
        <v>3650</v>
      </c>
      <c r="AZ36" s="92">
        <f>AX36*AY36</f>
        <v>7300</v>
      </c>
      <c r="BC36" s="92" t="s">
        <v>1</v>
      </c>
      <c r="BD36" s="117">
        <f>IF($BD$31="S",VLOOKUP($BF$33,$BC$7:$BG$13,3,TRUE),VLOOKUP($BF$33,$BC$19:$BG$25,3,TRUE))</f>
        <v>0</v>
      </c>
      <c r="BE36" s="119" t="s">
        <v>2</v>
      </c>
      <c r="BF36" s="92">
        <f>BF35+BD36</f>
        <v>1.2590000000000146</v>
      </c>
      <c r="BG36" s="92"/>
      <c r="BH36" s="92"/>
      <c r="BI36" s="92" t="s">
        <v>1</v>
      </c>
      <c r="BJ36" s="117">
        <f>IF($BJ$31="S",VLOOKUP($BL$33,$BI$7:$BM$13,3,TRUE),VLOOKUP($BL$33,$BI$19:$BM$25,3,TRUE))</f>
        <v>0</v>
      </c>
      <c r="BK36" s="119" t="s">
        <v>2</v>
      </c>
      <c r="BL36" s="92">
        <f>BL35+BJ36</f>
        <v>776.25900000000001</v>
      </c>
      <c r="BM36"/>
      <c r="BN36"/>
      <c r="BO36" s="92" t="s">
        <v>1</v>
      </c>
      <c r="BP36" s="117">
        <f>IF($BP$31="S",VLOOKUP($BR$33,$BO$7:$BS$13,3,TRUE),VLOOKUP($BR$33,$BO$19:$BS$25,3,TRUE))</f>
        <v>0</v>
      </c>
      <c r="BQ36" s="119" t="s">
        <v>2</v>
      </c>
      <c r="BR36" s="92">
        <f>BR35+BP36</f>
        <v>690.84199999999987</v>
      </c>
      <c r="BS36" s="92"/>
      <c r="BU36" s="92" t="s">
        <v>1</v>
      </c>
      <c r="BV36" s="117">
        <f>IF($BP$31="S",VLOOKUP($BR$33,$BO$7:$BS$13,3,TRUE),VLOOKUP($BR$33,$BO$19:$BS$25,3,TRUE))</f>
        <v>0</v>
      </c>
      <c r="BW36" s="119" t="s">
        <v>2</v>
      </c>
      <c r="BX36" s="92">
        <f>BX35+BV36</f>
        <v>690.84199999999987</v>
      </c>
      <c r="BY36" s="92"/>
    </row>
    <row r="37" spans="1:77" ht="13.5" thickBot="1" x14ac:dyDescent="0.25">
      <c r="A37" s="92" t="s">
        <v>1066</v>
      </c>
      <c r="B37" s="92"/>
      <c r="C37" s="92"/>
      <c r="D37" s="93" t="e">
        <f>D34-D36</f>
        <v>#REF!</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H37" s="93" t="e">
        <f>AH34-AH36</f>
        <v>#REF!</v>
      </c>
      <c r="AJ37" s="83"/>
      <c r="AK37" s="92" t="s">
        <v>1066</v>
      </c>
      <c r="AN37" s="93">
        <f>AN34-AN36</f>
        <v>390500.5</v>
      </c>
      <c r="AQ37" s="92" t="s">
        <v>1066</v>
      </c>
      <c r="AT37" s="93">
        <f>AT34-AT36</f>
        <v>47805.42</v>
      </c>
      <c r="AW37" s="92" t="s">
        <v>1066</v>
      </c>
      <c r="AZ37" s="93">
        <f>AZ34-AZ36</f>
        <v>32182.04</v>
      </c>
      <c r="BC37" s="92" t="s">
        <v>3</v>
      </c>
      <c r="BD37" s="92">
        <f>BF36/BE37</f>
        <v>4.6629629629630166E-2</v>
      </c>
      <c r="BE37" s="113">
        <v>27</v>
      </c>
      <c r="BG37" s="92"/>
      <c r="BH37" s="92"/>
      <c r="BI37" s="92" t="s">
        <v>3</v>
      </c>
      <c r="BJ37" s="92">
        <f>BL36/BK37</f>
        <v>28.750333333333334</v>
      </c>
      <c r="BK37" s="113">
        <v>27</v>
      </c>
      <c r="BM37"/>
      <c r="BN37"/>
      <c r="BO37" s="92" t="s">
        <v>3</v>
      </c>
      <c r="BP37" s="92">
        <f>BR36/BQ37</f>
        <v>26.570846153846148</v>
      </c>
      <c r="BQ37" s="113">
        <v>26</v>
      </c>
      <c r="BR37" s="92"/>
      <c r="BS37" s="92"/>
      <c r="BU37" s="92" t="s">
        <v>3</v>
      </c>
      <c r="BV37" s="92">
        <f>BX36/BW37</f>
        <v>26.570846153846148</v>
      </c>
      <c r="BW37" s="113">
        <v>26</v>
      </c>
      <c r="BX37" s="92"/>
      <c r="BY37" s="92"/>
    </row>
    <row r="38" spans="1:77" ht="13.5" thickBot="1" x14ac:dyDescent="0.25">
      <c r="A38" s="92" t="s">
        <v>1068</v>
      </c>
      <c r="B38" s="117" t="e">
        <f>IF(D37&lt;0,0,IF($B$35="S",VLOOKUP($D$37,$A$7:$E$14,5,TRUE),VLOOKUP($D$37,$A$21:$E$28,5,TRUE)))</f>
        <v>#REF!</v>
      </c>
      <c r="C38" s="92"/>
      <c r="D38" s="92" t="e">
        <f>D37-B38</f>
        <v>#REF!</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IF(AH37&lt;0,0,IF($AF$35="S",VLOOKUP($AH$37,$AE$7:$AI$13,5,TRUE),VLOOKUP($AH$37,$AE$21:$AI$27,5,TRUE)))</f>
        <v>#REF!</v>
      </c>
      <c r="AH38" s="92" t="e">
        <f>AH37-AF38</f>
        <v>#REF!</v>
      </c>
      <c r="AJ38" s="83"/>
      <c r="AK38" s="92" t="s">
        <v>1068</v>
      </c>
      <c r="AL38" s="117">
        <f>IF($AL$35="S",VLOOKUP($AN$37,$AK$7:$AO$12,5,TRUE),VLOOKUP($AN$37,$AK$21:$AO$27,5,TRUE))</f>
        <v>176500</v>
      </c>
      <c r="AN38" s="92">
        <f>AN37-AL38</f>
        <v>214000.5</v>
      </c>
      <c r="AQ38" s="92" t="s">
        <v>1068</v>
      </c>
      <c r="AR38" s="117">
        <f>IF($AR$35="S",VLOOKUP($AT$37,$AQ$7:$AU$15,5,TRUE),VLOOKUP($AT$37,$AQ$21:$AU$29,5,TRUE))</f>
        <v>24500</v>
      </c>
      <c r="AT38" s="92">
        <f>AT37-AR38</f>
        <v>23305.42</v>
      </c>
      <c r="AW38" s="92" t="s">
        <v>1068</v>
      </c>
      <c r="AX38" s="117">
        <f>IF($AX$35="S",VLOOKUP($AZ$37,$AW$7:$BA$15,5,TRUE),VLOOKUP($AZ$37,$AW$21:$BA$29,5,TRUE))</f>
        <v>1045</v>
      </c>
      <c r="AZ38" s="92">
        <f>AZ37-AX38</f>
        <v>31137.040000000001</v>
      </c>
      <c r="BC38" s="92" t="s">
        <v>4</v>
      </c>
      <c r="BD38" s="112">
        <v>0</v>
      </c>
      <c r="BG38" s="92"/>
      <c r="BH38" s="92"/>
      <c r="BI38" s="92" t="s">
        <v>4</v>
      </c>
      <c r="BJ38" s="112">
        <v>0</v>
      </c>
      <c r="BM38"/>
      <c r="BN38"/>
      <c r="BO38" s="92" t="s">
        <v>4</v>
      </c>
      <c r="BP38" s="112">
        <v>0</v>
      </c>
      <c r="BQ38" s="92"/>
      <c r="BR38" s="92"/>
      <c r="BS38" s="92"/>
      <c r="BU38" s="92" t="s">
        <v>4</v>
      </c>
      <c r="BV38" s="112">
        <v>0</v>
      </c>
      <c r="BW38" s="92"/>
      <c r="BX38" s="92"/>
      <c r="BY38" s="92"/>
    </row>
    <row r="39" spans="1:77" ht="13.5" thickBot="1" x14ac:dyDescent="0.25">
      <c r="A39" s="92" t="s">
        <v>1070</v>
      </c>
      <c r="B39" s="117" t="e">
        <f>IF(D37&lt;0,0,IF($B$35="S",VLOOKUP($D$37,$A$7:$E$14,4,TRUE),VLOOKUP($D$37,$A$21:$E$28,4,TRUE)))</f>
        <v>#REF!</v>
      </c>
      <c r="C39" s="119" t="s">
        <v>0</v>
      </c>
      <c r="D39" s="92" t="e">
        <f>D38*B39</f>
        <v>#REF!</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IF(AH37&lt;0,0,IF($AF$35="S",VLOOKUP($AH$37,$AE$7:$AI$13,4,TRUE),VLOOKUP($AH$37,$AE$21:$AI$27,4,TRUE)))</f>
        <v>#REF!</v>
      </c>
      <c r="AG39" s="119" t="s">
        <v>0</v>
      </c>
      <c r="AH39" s="92" t="e">
        <f>AH38*AF39</f>
        <v>#REF!</v>
      </c>
      <c r="AJ39" s="83"/>
      <c r="AK39" s="92" t="s">
        <v>1070</v>
      </c>
      <c r="AL39" s="117">
        <f>IF($AL$35="S",VLOOKUP($AN$37,$AK$7:$AO$13,4,TRUE),VLOOKUP($AN$37,$AK$21:$AO$27,4,TRUE))</f>
        <v>0.35</v>
      </c>
      <c r="AM39" s="119" t="s">
        <v>0</v>
      </c>
      <c r="AN39" s="92">
        <f>AN38*AL39</f>
        <v>74900.174999999988</v>
      </c>
      <c r="AQ39" s="92" t="s">
        <v>1070</v>
      </c>
      <c r="AR39" s="117">
        <f>IF($AR$35="S",VLOOKUP($AT$37,$AQ$7:$AU$15,4,TRUE),VLOOKUP($AT$37,$AQ$21:$AU$29,4,TRUE))</f>
        <v>0.15</v>
      </c>
      <c r="AS39" s="119" t="s">
        <v>0</v>
      </c>
      <c r="AT39" s="92">
        <f>AT38*AR39</f>
        <v>3495.8129999999996</v>
      </c>
      <c r="AW39" s="92" t="s">
        <v>1070</v>
      </c>
      <c r="AX39" s="152">
        <f>IF($AX$35="S",VLOOKUP($AZ$37,$AW$7:$BA$15,4,TRUE),VLOOKUP($AZ$37,$AW$21:$BA$29,4,TRUE))</f>
        <v>0.15</v>
      </c>
      <c r="AY39" s="119" t="s">
        <v>0</v>
      </c>
      <c r="AZ39" s="92">
        <f>AZ38*AX39</f>
        <v>4670.5559999999996</v>
      </c>
      <c r="BC39" s="92" t="s">
        <v>5</v>
      </c>
      <c r="BD39" s="92">
        <f>BD37+BD38</f>
        <v>4.6629629629630166E-2</v>
      </c>
      <c r="BG39" s="92"/>
      <c r="BH39" s="92"/>
      <c r="BI39" s="92" t="s">
        <v>5</v>
      </c>
      <c r="BJ39" s="92">
        <f>BJ37+BJ38</f>
        <v>28.750333333333334</v>
      </c>
      <c r="BM39"/>
      <c r="BN39"/>
      <c r="BO39" s="92" t="s">
        <v>5</v>
      </c>
      <c r="BP39" s="92">
        <f>BP37+BP38</f>
        <v>26.570846153846148</v>
      </c>
      <c r="BQ39" s="92"/>
      <c r="BR39" s="92"/>
      <c r="BS39" s="92"/>
      <c r="BU39" s="92" t="s">
        <v>5</v>
      </c>
      <c r="BV39" s="92">
        <f>BV37+BV38</f>
        <v>26.570846153846148</v>
      </c>
      <c r="BW39" s="92"/>
      <c r="BX39" s="92"/>
      <c r="BY39" s="92"/>
    </row>
    <row r="40" spans="1:77" ht="13.5" thickBot="1" x14ac:dyDescent="0.25">
      <c r="A40" s="92" t="s">
        <v>1</v>
      </c>
      <c r="B40" s="117" t="e">
        <f>IF(D37&lt;0,0,IF($B$35="S",VLOOKUP($D$37,$A$7:$E$14,3,TRUE),VLOOKUP($D$37,$A$21:$E$28,3,TRUE)))</f>
        <v>#REF!</v>
      </c>
      <c r="C40" s="119" t="s">
        <v>2</v>
      </c>
      <c r="D40" s="92" t="e">
        <f>D39+B40</f>
        <v>#REF!</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IF(AH37&lt;0,0,IF($AF$35="S",VLOOKUP($AH$37,$AE$7:$AI$13,3,TRUE),VLOOKUP($AH$37,$AE$21:$AI$27,3,TRUE)))</f>
        <v>#REF!</v>
      </c>
      <c r="AG40" s="119" t="s">
        <v>2</v>
      </c>
      <c r="AH40" s="92" t="e">
        <f>AH39+AF40</f>
        <v>#REF!</v>
      </c>
      <c r="AJ40" s="83"/>
      <c r="AK40" s="92" t="s">
        <v>1</v>
      </c>
      <c r="AL40" s="117">
        <f>IF($AL$35="S",VLOOKUP($AN$37,$AK$7:$AO$13,3,TRUE),VLOOKUP($AN$37,$AK$21:$AO$27,3,TRUE))</f>
        <v>110016.5</v>
      </c>
      <c r="AM40" s="119" t="s">
        <v>2</v>
      </c>
      <c r="AN40" s="92">
        <f>AN39+AL40</f>
        <v>184916.67499999999</v>
      </c>
      <c r="AQ40" s="92" t="s">
        <v>1</v>
      </c>
      <c r="AR40" s="117">
        <f>IF($AR$35="S",VLOOKUP($AT$37,$AQ$7:$AU$15,3,TRUE),VLOOKUP($AT$37,$AQ$21:$AU$29,3,TRUE))</f>
        <v>1075</v>
      </c>
      <c r="AS40" s="119" t="s">
        <v>2</v>
      </c>
      <c r="AT40" s="92">
        <f>AT39+AR40</f>
        <v>4570.8130000000001</v>
      </c>
      <c r="AW40" s="92" t="s">
        <v>1</v>
      </c>
      <c r="AX40" s="117">
        <f>IF($AX$35="S",VLOOKUP($AZ$37,$AW$7:$BA$15,3,TRUE),VLOOKUP($AZ$37,$AW$21:$BA$29,3,TRUE))</f>
        <v>437.5</v>
      </c>
      <c r="AY40" s="119" t="s">
        <v>2</v>
      </c>
      <c r="AZ40" s="92">
        <f>AZ39+AX40</f>
        <v>5108.0559999999996</v>
      </c>
      <c r="BC40" s="92" t="s">
        <v>6</v>
      </c>
      <c r="BD40" s="120">
        <v>0.39500000000000002</v>
      </c>
      <c r="BG40" s="92"/>
      <c r="BH40" s="92"/>
      <c r="BI40" s="92" t="s">
        <v>6</v>
      </c>
      <c r="BJ40" s="120">
        <v>0.39500000000000002</v>
      </c>
      <c r="BM40"/>
      <c r="BN40"/>
      <c r="BO40" s="92" t="s">
        <v>6</v>
      </c>
      <c r="BP40" s="120">
        <v>0.39500000000000002</v>
      </c>
      <c r="BQ40" s="92"/>
      <c r="BR40" s="92"/>
      <c r="BS40" s="92"/>
      <c r="BT40" s="92"/>
      <c r="BU40" s="92" t="s">
        <v>6</v>
      </c>
      <c r="BV40" s="120">
        <v>0.39500000000000002</v>
      </c>
      <c r="BW40" s="92"/>
      <c r="BX40" s="92"/>
    </row>
    <row r="41" spans="1:77" x14ac:dyDescent="0.2">
      <c r="A41" s="92" t="s">
        <v>7</v>
      </c>
      <c r="B41" s="92" t="e">
        <f>D40/C41</f>
        <v>#REF!</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J41" s="83"/>
      <c r="AK41" s="92" t="s">
        <v>7</v>
      </c>
      <c r="AL41" s="92">
        <f>AN40/AM41</f>
        <v>3556.0899038461534</v>
      </c>
      <c r="AM41" s="113">
        <v>52</v>
      </c>
      <c r="AQ41" s="92" t="s">
        <v>7</v>
      </c>
      <c r="AR41" s="92">
        <f>AT40/AS41</f>
        <v>87.90025</v>
      </c>
      <c r="AS41" s="113">
        <v>52</v>
      </c>
      <c r="AW41" s="92" t="s">
        <v>7</v>
      </c>
      <c r="AX41" s="92">
        <f>AZ40/AY41</f>
        <v>98.231846153846149</v>
      </c>
      <c r="AY41" s="113">
        <v>52</v>
      </c>
      <c r="BC41" s="92" t="s">
        <v>8</v>
      </c>
      <c r="BD41" s="92">
        <f>BD39*BD40</f>
        <v>1.8418703703703916E-2</v>
      </c>
      <c r="BG41" s="92"/>
      <c r="BH41" s="92"/>
      <c r="BI41" s="92" t="s">
        <v>8</v>
      </c>
      <c r="BJ41" s="92">
        <f>BJ39*BJ40</f>
        <v>11.356381666666667</v>
      </c>
      <c r="BM41"/>
      <c r="BN41"/>
      <c r="BO41" s="92" t="s">
        <v>8</v>
      </c>
      <c r="BP41" s="92">
        <f>BP39*BP40</f>
        <v>10.495484230769229</v>
      </c>
      <c r="BQ41" s="92"/>
      <c r="BR41" s="92"/>
      <c r="BS41" s="92"/>
      <c r="BT41" s="92"/>
      <c r="BU41" s="92" t="s">
        <v>8</v>
      </c>
      <c r="BV41" s="92">
        <f>BV39*BV40</f>
        <v>10.495484230769229</v>
      </c>
      <c r="BW41" s="92"/>
      <c r="BX41" s="92"/>
    </row>
    <row r="42" spans="1:77" ht="13.5" thickBot="1" x14ac:dyDescent="0.25">
      <c r="A42" s="92" t="s">
        <v>9</v>
      </c>
      <c r="B42" s="112" t="e">
        <f>#REF!</f>
        <v>#REF!</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J42" s="83"/>
      <c r="AK42" s="92" t="s">
        <v>9</v>
      </c>
      <c r="AL42" s="112">
        <v>25</v>
      </c>
      <c r="AQ42" s="92" t="s">
        <v>9</v>
      </c>
      <c r="AR42" s="112">
        <v>25</v>
      </c>
      <c r="AW42" s="92" t="s">
        <v>10</v>
      </c>
      <c r="AX42" s="112">
        <v>0</v>
      </c>
      <c r="BG42" s="92"/>
      <c r="BH42" s="92"/>
      <c r="BI42" s="92"/>
      <c r="BJ42" s="92"/>
      <c r="BM42"/>
      <c r="BN42"/>
      <c r="BQ42" s="92"/>
      <c r="BR42" s="92"/>
      <c r="BS42" s="92"/>
      <c r="BT42" s="92"/>
    </row>
    <row r="43" spans="1:77" ht="14.25" thickTop="1" thickBot="1" x14ac:dyDescent="0.25">
      <c r="A43" s="150" t="s">
        <v>5</v>
      </c>
      <c r="B43" s="160" t="e">
        <f>ROUND((B41*2)+B42,2)</f>
        <v>#REF!</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J43" s="83"/>
      <c r="AK43" s="136" t="s">
        <v>5</v>
      </c>
      <c r="AL43" s="136">
        <f>AL41*2+AL42</f>
        <v>7137.1798076923069</v>
      </c>
      <c r="AQ43" s="92" t="s">
        <v>5</v>
      </c>
      <c r="AR43" s="92">
        <f>AR41*2+AR42</f>
        <v>200.8005</v>
      </c>
      <c r="AW43" s="92" t="s">
        <v>5</v>
      </c>
      <c r="AX43" s="92">
        <f>SUM(AX41*2)+AX42</f>
        <v>196.4636923076923</v>
      </c>
      <c r="BG43" s="92"/>
      <c r="BH43" s="92"/>
      <c r="BI43" s="92"/>
      <c r="BJ43" s="92"/>
      <c r="BM43"/>
      <c r="BN43"/>
      <c r="BQ43" s="92"/>
      <c r="BR43" s="92"/>
      <c r="BS43" s="92"/>
      <c r="BT43" s="92"/>
    </row>
    <row r="44" spans="1:77" x14ac:dyDescent="0.2">
      <c r="A44" s="92" t="s">
        <v>6</v>
      </c>
      <c r="B44" s="121" t="e">
        <f>#REF!</f>
        <v>#REF!</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J44" s="83"/>
      <c r="AK44" s="92" t="s">
        <v>6</v>
      </c>
      <c r="AL44" s="121">
        <v>5.0999999999999997E-2</v>
      </c>
      <c r="AQ44" s="92" t="s">
        <v>6</v>
      </c>
      <c r="AR44" s="121">
        <v>4.2000000000000003E-2</v>
      </c>
      <c r="AW44" s="92" t="s">
        <v>6</v>
      </c>
      <c r="AX44" s="120">
        <v>0.39500000000000002</v>
      </c>
      <c r="BG44" s="92"/>
      <c r="BH44" s="92"/>
      <c r="BI44" s="92"/>
      <c r="BJ44" s="92"/>
      <c r="BM44"/>
      <c r="BN44"/>
      <c r="BQ44" s="92"/>
      <c r="BR44" s="92"/>
      <c r="BS44" s="92"/>
      <c r="BT44" s="92"/>
    </row>
    <row r="45" spans="1:77" ht="13.5" thickBot="1" x14ac:dyDescent="0.25">
      <c r="A45" s="92" t="s">
        <v>11</v>
      </c>
      <c r="B45" s="121" t="e">
        <f>#REF!</f>
        <v>#REF!</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J45" s="83"/>
      <c r="AK45" s="92" t="s">
        <v>11</v>
      </c>
      <c r="AL45" s="121">
        <v>0</v>
      </c>
      <c r="AQ45" s="92" t="s">
        <v>11</v>
      </c>
      <c r="AR45" s="121">
        <v>3</v>
      </c>
      <c r="AW45" s="92" t="s">
        <v>8</v>
      </c>
      <c r="AX45" s="92">
        <f>AX43*AX44</f>
        <v>77.603158461538456</v>
      </c>
      <c r="BG45" s="92"/>
      <c r="BH45" s="92"/>
      <c r="BI45" s="92"/>
      <c r="BJ45" s="92"/>
      <c r="BM45"/>
      <c r="BN45"/>
      <c r="BQ45" s="92"/>
      <c r="BR45" s="92"/>
      <c r="BS45" s="92"/>
      <c r="BT45" s="92"/>
    </row>
    <row r="46" spans="1:77" ht="14.25" thickTop="1" thickBot="1" x14ac:dyDescent="0.25">
      <c r="A46" s="159" t="s">
        <v>8</v>
      </c>
      <c r="B46" s="159" t="e">
        <f>ROUND(((D34*B44)/26)+B45,2)</f>
        <v>#REF!</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J46" s="83"/>
      <c r="AK46" s="136" t="s">
        <v>8</v>
      </c>
      <c r="AL46" s="136">
        <f>AN34*AL44/26+AL45</f>
        <v>765.98175000000003</v>
      </c>
      <c r="AQ46" s="92" t="s">
        <v>8</v>
      </c>
      <c r="AR46" s="92">
        <f>AT34*AR44/26+AR45</f>
        <v>80.224140000000006</v>
      </c>
      <c r="BG46" s="92"/>
      <c r="BH46" s="92"/>
      <c r="BI46" s="92"/>
      <c r="BJ46" s="92"/>
      <c r="BM46"/>
      <c r="BN46"/>
      <c r="BQ46" s="92"/>
      <c r="BR46" s="92"/>
      <c r="BS46" s="92"/>
      <c r="BT46" s="92"/>
    </row>
    <row r="47" spans="1:77"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J47" s="83"/>
      <c r="BG47" s="92"/>
      <c r="BH47" s="92"/>
      <c r="BI47" s="92"/>
      <c r="BJ47" s="92"/>
      <c r="BM47"/>
      <c r="BN47"/>
      <c r="BQ47" s="92"/>
      <c r="BR47" s="92"/>
      <c r="BS47" s="92"/>
      <c r="BT47" s="92"/>
    </row>
    <row r="48" spans="1:77"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J48" s="153"/>
      <c r="AK48" s="122"/>
      <c r="AL48" s="122"/>
      <c r="AM48" s="122"/>
      <c r="AN48" s="122"/>
      <c r="AO48" s="122"/>
      <c r="AP48" s="122"/>
      <c r="AQ48" s="122"/>
      <c r="AR48" s="122"/>
      <c r="AS48" s="122"/>
      <c r="AT48" s="122"/>
      <c r="AU48" s="122"/>
      <c r="AV48" s="122"/>
      <c r="AW48" s="122"/>
      <c r="AX48" s="122"/>
      <c r="AY48" s="122"/>
      <c r="AZ48" s="122"/>
      <c r="BA48" s="122"/>
    </row>
  </sheetData>
  <sheetProtection password="E451" sheet="1"/>
  <mergeCells count="76">
    <mergeCell ref="AQ1:AU1"/>
    <mergeCell ref="AW1:BA1"/>
    <mergeCell ref="BC1:BG1"/>
    <mergeCell ref="A1:E1"/>
    <mergeCell ref="G1:K1"/>
    <mergeCell ref="M1:Q1"/>
    <mergeCell ref="S1:W1"/>
    <mergeCell ref="Y1:AC1"/>
    <mergeCell ref="BI1:BM1"/>
    <mergeCell ref="BO1:BS1"/>
    <mergeCell ref="BU1:BY1"/>
    <mergeCell ref="A3:E3"/>
    <mergeCell ref="G3:K3"/>
    <mergeCell ref="M3:Q3"/>
    <mergeCell ref="S3:W3"/>
    <mergeCell ref="Y3:AC3"/>
    <mergeCell ref="AE3:AI3"/>
    <mergeCell ref="AK3:AO3"/>
    <mergeCell ref="AQ3:AU3"/>
    <mergeCell ref="AW3:BA3"/>
    <mergeCell ref="BC3:BG3"/>
    <mergeCell ref="BI3:BL3"/>
    <mergeCell ref="AE1:AI1"/>
    <mergeCell ref="AK1:AO1"/>
    <mergeCell ref="A5:B5"/>
    <mergeCell ref="C5:D5"/>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BC15:BG15"/>
    <mergeCell ref="A17:E17"/>
    <mergeCell ref="G17:K17"/>
    <mergeCell ref="M17:Q17"/>
    <mergeCell ref="S17:W17"/>
    <mergeCell ref="Y17:AC17"/>
    <mergeCell ref="AE17:AI17"/>
    <mergeCell ref="AK17:AO17"/>
    <mergeCell ref="AQ17:AU17"/>
    <mergeCell ref="AW17:BA17"/>
    <mergeCell ref="BC17:BD17"/>
    <mergeCell ref="BI17:BJ17"/>
    <mergeCell ref="BK17:BL17"/>
    <mergeCell ref="BO17:BP17"/>
    <mergeCell ref="BQ17:BR17"/>
    <mergeCell ref="BU17:BV17"/>
    <mergeCell ref="BW17:BX17"/>
    <mergeCell ref="A19:B19"/>
    <mergeCell ref="G19:H19"/>
    <mergeCell ref="M19:N19"/>
    <mergeCell ref="S19:T19"/>
    <mergeCell ref="Y19:Z19"/>
    <mergeCell ref="AE19:AF19"/>
    <mergeCell ref="AK19:AL19"/>
    <mergeCell ref="AQ19:AR19"/>
    <mergeCell ref="AW19:AX19"/>
  </mergeCells>
  <pageMargins left="0.75" right="0.75" top="1" bottom="1" header="0.5" footer="0.5"/>
  <pageSetup orientation="portrait"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291"/>
  <sheetViews>
    <sheetView zoomScale="87" zoomScaleNormal="87" workbookViewId="0">
      <pane ySplit="1" topLeftCell="A107" activePane="bottomLeft" state="frozen"/>
      <selection pane="bottomLeft" activeCell="I42" sqref="I42"/>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4.85546875" customWidth="1"/>
    <col min="38" max="38" width="18.85546875" customWidth="1"/>
    <col min="39" max="39" width="14.28515625" customWidth="1"/>
    <col min="40" max="40" width="14.42578125" customWidth="1"/>
    <col min="41" max="41" width="16.7109375" customWidth="1"/>
    <col min="43" max="43" width="19.42578125" customWidth="1"/>
    <col min="44" max="44" width="16.7109375" customWidth="1"/>
    <col min="45" max="45" width="17.28515625" customWidth="1"/>
    <col min="46" max="46" width="11.5703125" customWidth="1"/>
    <col min="47" max="47" width="16.5703125" customWidth="1"/>
    <col min="49" max="49" width="24.85546875" customWidth="1"/>
    <col min="50" max="50" width="18.85546875" customWidth="1"/>
    <col min="51" max="51" width="14.28515625" customWidth="1"/>
    <col min="52" max="52" width="14.42578125" customWidth="1"/>
    <col min="53" max="53" width="16.7109375" customWidth="1"/>
    <col min="55" max="55" width="19.42578125" customWidth="1"/>
    <col min="56" max="56" width="16.7109375" customWidth="1"/>
    <col min="57" max="57" width="17.28515625" customWidth="1"/>
    <col min="58" max="58" width="11.5703125" customWidth="1"/>
    <col min="59" max="59" width="16.57031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customWidth="1"/>
    <col min="92" max="92" width="13.7109375" customWidth="1"/>
    <col min="93" max="93" width="22" customWidth="1"/>
    <col min="94" max="94" width="19.7109375" customWidth="1"/>
    <col min="95" max="95" width="12.28515625" customWidth="1"/>
    <col min="97" max="97" width="26.42578125" customWidth="1"/>
    <col min="98" max="98" width="13.7109375" customWidth="1"/>
    <col min="99" max="99" width="22" customWidth="1"/>
    <col min="100" max="100" width="19.7109375" customWidth="1"/>
    <col min="101" max="101" width="12.28515625"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5703125" style="154"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42578125" style="92" customWidth="1"/>
    <col min="116" max="116" width="13.7109375" style="92" customWidth="1"/>
    <col min="117" max="117" width="22" style="92" customWidth="1"/>
    <col min="118" max="118" width="19.7109375" style="92" customWidth="1"/>
    <col min="119" max="119" width="12.28515625" style="92" customWidth="1"/>
    <col min="120" max="120" width="9.140625" style="92" customWidth="1"/>
    <col min="121" max="121" width="26.42578125" style="92" customWidth="1"/>
    <col min="122" max="122" width="13.7109375" style="92" customWidth="1"/>
    <col min="123" max="123" width="22" style="92" customWidth="1"/>
    <col min="124" max="124" width="19.7109375" style="92" customWidth="1"/>
    <col min="125" max="125" width="12.28515625" style="92" customWidth="1"/>
    <col min="126" max="126" width="9.140625" style="92" customWidth="1"/>
    <col min="127" max="127" width="26.85546875" style="92" customWidth="1"/>
    <col min="128" max="130" width="19.42578125" style="92" customWidth="1"/>
    <col min="131" max="131" width="12.7109375" customWidth="1"/>
    <col min="133" max="133" width="26.5703125" customWidth="1"/>
    <col min="134" max="134" width="13.7109375" customWidth="1"/>
    <col min="135" max="135" width="28.28515625" style="92" customWidth="1"/>
    <col min="136" max="136" width="12.85546875" style="92" customWidth="1"/>
    <col min="137" max="137" width="22.7109375" style="92" customWidth="1"/>
    <col min="138" max="138" width="22.5703125" style="92" customWidth="1"/>
    <col min="139" max="139" width="27.28515625" customWidth="1"/>
    <col min="140" max="140" width="13.7109375" customWidth="1"/>
    <col min="141" max="141" width="11.28515625" customWidth="1"/>
    <col min="142" max="142" width="12.85546875" customWidth="1"/>
    <col min="143" max="143" width="12.5703125" customWidth="1"/>
  </cols>
  <sheetData>
    <row r="1" spans="1:149" ht="23.25" x14ac:dyDescent="0.35">
      <c r="A1" s="734" t="s">
        <v>2925</v>
      </c>
      <c r="B1" s="734"/>
      <c r="C1" s="734"/>
      <c r="D1" s="734"/>
      <c r="E1" s="734"/>
      <c r="F1" s="576"/>
      <c r="G1" s="734" t="s">
        <v>2925</v>
      </c>
      <c r="H1" s="734"/>
      <c r="I1" s="734"/>
      <c r="J1" s="734"/>
      <c r="K1" s="734"/>
      <c r="M1" s="734" t="s">
        <v>2795</v>
      </c>
      <c r="N1" s="734"/>
      <c r="O1" s="734"/>
      <c r="P1" s="734"/>
      <c r="Q1" s="734"/>
      <c r="R1" s="573"/>
      <c r="S1" s="734" t="s">
        <v>2795</v>
      </c>
      <c r="T1" s="734"/>
      <c r="U1" s="734"/>
      <c r="V1" s="734"/>
      <c r="W1" s="734"/>
      <c r="Y1" s="734" t="s">
        <v>2591</v>
      </c>
      <c r="Z1" s="734"/>
      <c r="AA1" s="734"/>
      <c r="AB1" s="734"/>
      <c r="AC1" s="734"/>
      <c r="AD1" s="573"/>
      <c r="AE1" s="734" t="s">
        <v>2591</v>
      </c>
      <c r="AF1" s="734"/>
      <c r="AG1" s="734"/>
      <c r="AH1" s="734"/>
      <c r="AI1" s="734"/>
      <c r="AK1" s="734" t="s">
        <v>2227</v>
      </c>
      <c r="AL1" s="734"/>
      <c r="AM1" s="734"/>
      <c r="AN1" s="734"/>
      <c r="AO1" s="734"/>
      <c r="AP1" s="573"/>
      <c r="AQ1" s="734" t="s">
        <v>2227</v>
      </c>
      <c r="AR1" s="734"/>
      <c r="AS1" s="734"/>
      <c r="AT1" s="734"/>
      <c r="AU1" s="734"/>
      <c r="AW1" s="734" t="s">
        <v>1907</v>
      </c>
      <c r="AX1" s="734"/>
      <c r="AY1" s="734"/>
      <c r="AZ1" s="734"/>
      <c r="BA1" s="734"/>
      <c r="BB1" s="573"/>
      <c r="BC1" s="734" t="s">
        <v>1907</v>
      </c>
      <c r="BD1" s="734"/>
      <c r="BE1" s="734"/>
      <c r="BF1" s="734"/>
      <c r="BG1" s="734"/>
      <c r="BI1" s="734" t="s">
        <v>1868</v>
      </c>
      <c r="BJ1" s="734"/>
      <c r="BK1" s="734"/>
      <c r="BL1" s="734"/>
      <c r="BM1" s="734"/>
      <c r="BN1" s="83"/>
      <c r="BO1" s="734" t="s">
        <v>1867</v>
      </c>
      <c r="BP1" s="734"/>
      <c r="BQ1" s="734"/>
      <c r="BR1" s="734"/>
      <c r="BS1" s="734"/>
      <c r="BT1" s="83"/>
      <c r="BU1" s="734" t="s">
        <v>1471</v>
      </c>
      <c r="BV1" s="734"/>
      <c r="BW1" s="734"/>
      <c r="BX1" s="734"/>
      <c r="BY1" s="734"/>
      <c r="BZ1" s="83"/>
      <c r="CA1" s="734" t="s">
        <v>1360</v>
      </c>
      <c r="CB1" s="734"/>
      <c r="CC1" s="734"/>
      <c r="CD1" s="734"/>
      <c r="CE1" s="734"/>
      <c r="CF1" s="83"/>
      <c r="CG1" s="734" t="s">
        <v>1227</v>
      </c>
      <c r="CH1" s="734"/>
      <c r="CI1" s="734"/>
      <c r="CJ1" s="734"/>
      <c r="CK1" s="734"/>
      <c r="CL1" s="83"/>
      <c r="CM1" s="734" t="s">
        <v>1190</v>
      </c>
      <c r="CN1" s="734"/>
      <c r="CO1" s="734"/>
      <c r="CP1" s="734"/>
      <c r="CQ1" s="734"/>
      <c r="CR1" s="83"/>
      <c r="CS1" s="734" t="s">
        <v>1138</v>
      </c>
      <c r="CT1" s="734"/>
      <c r="CU1" s="734"/>
      <c r="CV1" s="734"/>
      <c r="CW1" s="734"/>
      <c r="CX1" s="83"/>
      <c r="CY1" s="734" t="s">
        <v>139</v>
      </c>
      <c r="CZ1" s="734"/>
      <c r="DA1" s="734"/>
      <c r="DB1" s="734"/>
      <c r="DC1" s="734"/>
      <c r="DD1" s="83"/>
      <c r="DE1" s="734" t="s">
        <v>97</v>
      </c>
      <c r="DF1" s="734"/>
      <c r="DG1" s="734"/>
      <c r="DH1" s="734"/>
      <c r="DI1" s="734"/>
      <c r="DK1" s="734" t="s">
        <v>1036</v>
      </c>
      <c r="DL1" s="734"/>
      <c r="DM1" s="734"/>
      <c r="DN1" s="734"/>
      <c r="DO1" s="734"/>
      <c r="DQ1" s="734" t="s">
        <v>1037</v>
      </c>
      <c r="DR1" s="734"/>
      <c r="DS1" s="734"/>
      <c r="DT1" s="734"/>
      <c r="DU1" s="734"/>
      <c r="DW1" s="734" t="s">
        <v>1038</v>
      </c>
      <c r="DX1" s="734"/>
      <c r="DY1" s="734"/>
      <c r="DZ1" s="734"/>
      <c r="EA1" s="734"/>
      <c r="EB1" s="92"/>
      <c r="EC1" s="734" t="s">
        <v>1039</v>
      </c>
      <c r="ED1" s="734"/>
      <c r="EE1" s="734"/>
      <c r="EF1" s="734"/>
      <c r="EG1" s="734"/>
      <c r="EH1"/>
      <c r="EI1" s="735" t="s">
        <v>1040</v>
      </c>
      <c r="EJ1" s="735"/>
      <c r="EK1" s="735"/>
      <c r="EL1" s="735"/>
      <c r="EM1" s="735"/>
      <c r="EO1" s="735" t="s">
        <v>1041</v>
      </c>
      <c r="EP1" s="735"/>
      <c r="EQ1" s="735"/>
      <c r="ER1" s="735"/>
      <c r="ES1" s="735"/>
    </row>
    <row r="2" spans="1:149"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92"/>
      <c r="BC2" s="92"/>
      <c r="BD2" s="92"/>
      <c r="BE2" s="92"/>
      <c r="BF2" s="92"/>
      <c r="BG2" s="92"/>
      <c r="BI2" s="92"/>
      <c r="BJ2" s="92"/>
      <c r="BK2" s="92"/>
      <c r="BL2" s="92"/>
      <c r="BM2" s="92"/>
      <c r="BN2" s="83"/>
      <c r="BO2" s="92"/>
      <c r="BP2" s="92"/>
      <c r="BQ2" s="92"/>
      <c r="BR2" s="92"/>
      <c r="BS2" s="92"/>
      <c r="BT2" s="83"/>
      <c r="BU2" s="92"/>
      <c r="BV2" s="92"/>
      <c r="BW2" s="92"/>
      <c r="BX2" s="92"/>
      <c r="BY2" s="92"/>
      <c r="BZ2" s="83"/>
      <c r="CA2" s="92"/>
      <c r="CB2" s="92"/>
      <c r="CC2" s="92"/>
      <c r="CD2" s="92"/>
      <c r="CE2" s="92"/>
      <c r="CF2" s="83"/>
      <c r="CG2" s="92"/>
      <c r="CH2" s="92"/>
      <c r="CI2" s="92"/>
      <c r="CJ2" s="92"/>
      <c r="CK2" s="92"/>
      <c r="CL2" s="83"/>
      <c r="CM2" s="92"/>
      <c r="CN2" s="92"/>
      <c r="CO2" s="92"/>
      <c r="CP2" s="92"/>
      <c r="CQ2" s="92"/>
      <c r="CR2" s="83"/>
      <c r="CS2" s="92"/>
      <c r="CT2" s="92"/>
      <c r="CU2" s="92"/>
      <c r="CV2" s="92"/>
      <c r="CW2" s="92"/>
      <c r="CX2" s="83"/>
      <c r="DD2" s="83"/>
      <c r="DW2" s="93" t="s">
        <v>1042</v>
      </c>
      <c r="EA2" s="92"/>
      <c r="EB2" s="92"/>
      <c r="EC2" s="93" t="s">
        <v>1042</v>
      </c>
      <c r="ED2" s="92"/>
      <c r="EH2"/>
      <c r="EI2" s="94" t="s">
        <v>1043</v>
      </c>
      <c r="EJ2" s="95">
        <v>3500</v>
      </c>
      <c r="EK2" s="92"/>
      <c r="EL2" s="92"/>
      <c r="EM2" s="96"/>
      <c r="EN2" s="97"/>
      <c r="EO2" s="94" t="s">
        <v>1043</v>
      </c>
      <c r="EP2" s="95">
        <v>3400</v>
      </c>
      <c r="EQ2" s="92"/>
      <c r="ER2" s="92"/>
      <c r="ES2" s="96"/>
    </row>
    <row r="3" spans="1:149" ht="17.25" x14ac:dyDescent="0.25">
      <c r="A3" s="749" t="s">
        <v>1979</v>
      </c>
      <c r="B3" s="749"/>
      <c r="C3" s="749"/>
      <c r="D3" s="749"/>
      <c r="E3" s="749"/>
      <c r="F3" s="575"/>
      <c r="G3" s="749" t="s">
        <v>1980</v>
      </c>
      <c r="H3" s="749"/>
      <c r="I3" s="749"/>
      <c r="J3" s="749"/>
      <c r="K3" s="749"/>
      <c r="M3" s="749" t="s">
        <v>1979</v>
      </c>
      <c r="N3" s="749"/>
      <c r="O3" s="749"/>
      <c r="P3" s="749"/>
      <c r="Q3" s="749"/>
      <c r="R3" s="574"/>
      <c r="S3" s="749" t="s">
        <v>1980</v>
      </c>
      <c r="T3" s="749"/>
      <c r="U3" s="749"/>
      <c r="V3" s="749"/>
      <c r="W3" s="749"/>
      <c r="Y3" s="749" t="s">
        <v>1979</v>
      </c>
      <c r="Z3" s="749"/>
      <c r="AA3" s="749"/>
      <c r="AB3" s="749"/>
      <c r="AC3" s="749"/>
      <c r="AD3" s="574"/>
      <c r="AE3" s="749" t="s">
        <v>1980</v>
      </c>
      <c r="AF3" s="749"/>
      <c r="AG3" s="749"/>
      <c r="AH3" s="749"/>
      <c r="AI3" s="749"/>
      <c r="AK3" s="749" t="s">
        <v>1979</v>
      </c>
      <c r="AL3" s="749"/>
      <c r="AM3" s="749"/>
      <c r="AN3" s="749"/>
      <c r="AO3" s="749"/>
      <c r="AP3" s="574"/>
      <c r="AQ3" s="749" t="s">
        <v>1980</v>
      </c>
      <c r="AR3" s="749"/>
      <c r="AS3" s="749"/>
      <c r="AT3" s="749"/>
      <c r="AU3" s="749"/>
      <c r="AW3" s="736" t="s">
        <v>1979</v>
      </c>
      <c r="AX3" s="736"/>
      <c r="AY3" s="736"/>
      <c r="AZ3" s="736"/>
      <c r="BA3" s="736"/>
      <c r="BB3" s="574"/>
      <c r="BC3" s="736" t="s">
        <v>1980</v>
      </c>
      <c r="BD3" s="736"/>
      <c r="BE3" s="736"/>
      <c r="BF3" s="736"/>
      <c r="BG3" s="736"/>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L3" s="83"/>
      <c r="CM3" s="736" t="s">
        <v>1044</v>
      </c>
      <c r="CN3" s="736"/>
      <c r="CO3" s="736"/>
      <c r="CP3" s="736"/>
      <c r="CQ3" s="736"/>
      <c r="CR3" s="83"/>
      <c r="CS3" s="736" t="s">
        <v>1044</v>
      </c>
      <c r="CT3" s="736"/>
      <c r="CU3" s="736"/>
      <c r="CV3" s="736"/>
      <c r="CW3" s="736"/>
      <c r="CX3" s="83"/>
      <c r="CY3" s="736" t="s">
        <v>1044</v>
      </c>
      <c r="CZ3" s="736"/>
      <c r="DA3" s="736"/>
      <c r="DB3" s="736"/>
      <c r="DC3" s="736"/>
      <c r="DD3" s="83"/>
      <c r="DE3" s="736" t="s">
        <v>1044</v>
      </c>
      <c r="DF3" s="736"/>
      <c r="DG3" s="736"/>
      <c r="DH3" s="736"/>
      <c r="DI3" s="736"/>
      <c r="DK3" s="736" t="s">
        <v>1044</v>
      </c>
      <c r="DL3" s="736"/>
      <c r="DM3" s="736"/>
      <c r="DN3" s="736"/>
      <c r="DO3" s="736"/>
      <c r="DQ3" s="736" t="s">
        <v>1044</v>
      </c>
      <c r="DR3" s="736"/>
      <c r="DS3" s="736"/>
      <c r="DT3" s="736"/>
      <c r="DU3" s="736"/>
      <c r="DW3" s="736" t="s">
        <v>1044</v>
      </c>
      <c r="DX3" s="736"/>
      <c r="DY3" s="736"/>
      <c r="DZ3" s="736"/>
      <c r="EA3" s="736"/>
      <c r="EB3" s="92"/>
      <c r="EC3" s="738" t="s">
        <v>1044</v>
      </c>
      <c r="ED3" s="738"/>
      <c r="EE3" s="738"/>
      <c r="EF3" s="738"/>
      <c r="EG3"/>
      <c r="EH3"/>
      <c r="EI3" s="98" t="s">
        <v>1045</v>
      </c>
      <c r="EJ3" s="92"/>
      <c r="EK3" s="92"/>
      <c r="EL3" s="92"/>
      <c r="EM3" s="92"/>
      <c r="EO3" s="98" t="s">
        <v>1045</v>
      </c>
      <c r="EP3" s="92"/>
      <c r="EQ3" s="92"/>
      <c r="ER3" s="92"/>
      <c r="ES3" s="92"/>
    </row>
    <row r="4" spans="1:149"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92"/>
      <c r="BC4" s="99"/>
      <c r="BD4" s="92"/>
      <c r="BE4" s="92"/>
      <c r="BF4" s="92"/>
      <c r="BG4" s="92"/>
      <c r="BI4" s="99"/>
      <c r="BJ4" s="92"/>
      <c r="BK4" s="92"/>
      <c r="BL4" s="92"/>
      <c r="BM4" s="92"/>
      <c r="BN4" s="83"/>
      <c r="BO4" s="99"/>
      <c r="BP4" s="92"/>
      <c r="BQ4" s="92"/>
      <c r="BR4" s="92"/>
      <c r="BS4" s="92"/>
      <c r="BT4" s="83"/>
      <c r="BU4" s="99"/>
      <c r="BV4" s="92"/>
      <c r="BW4" s="92"/>
      <c r="BX4" s="92"/>
      <c r="BY4" s="92"/>
      <c r="BZ4" s="83"/>
      <c r="CA4" s="99"/>
      <c r="CB4" s="92"/>
      <c r="CC4" s="92"/>
      <c r="CD4" s="92"/>
      <c r="CE4" s="92"/>
      <c r="CF4" s="83"/>
      <c r="CG4" s="99"/>
      <c r="CH4" s="92"/>
      <c r="CI4" s="92"/>
      <c r="CJ4" s="92"/>
      <c r="CK4" s="92"/>
      <c r="CL4" s="83"/>
      <c r="CM4" s="99"/>
      <c r="CN4" s="92"/>
      <c r="CO4" s="92"/>
      <c r="CP4" s="92"/>
      <c r="CQ4" s="92"/>
      <c r="CR4" s="83"/>
      <c r="CS4" s="99"/>
      <c r="CT4" s="92"/>
      <c r="CU4" s="92"/>
      <c r="CV4" s="92"/>
      <c r="CW4" s="92"/>
      <c r="CX4" s="83"/>
      <c r="CY4" s="99"/>
      <c r="DD4" s="83"/>
      <c r="DE4" s="99"/>
      <c r="DK4" s="99"/>
      <c r="DQ4" s="99"/>
      <c r="DW4" s="99"/>
      <c r="EA4" s="92"/>
      <c r="EB4" s="92"/>
      <c r="EC4" s="100" t="s">
        <v>1042</v>
      </c>
      <c r="EE4"/>
      <c r="EF4"/>
      <c r="EG4"/>
      <c r="EH4"/>
      <c r="EI4" s="92"/>
      <c r="EJ4" s="92"/>
      <c r="EK4" s="92"/>
      <c r="EL4" s="92"/>
      <c r="EM4" s="92"/>
      <c r="EO4" s="92"/>
      <c r="EP4" s="92"/>
      <c r="EQ4" s="92"/>
      <c r="ER4" s="92"/>
      <c r="ES4" s="92"/>
    </row>
    <row r="5" spans="1:149"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92"/>
      <c r="BC5" s="739" t="s">
        <v>1046</v>
      </c>
      <c r="BD5" s="740"/>
      <c r="BE5" s="741"/>
      <c r="BF5" s="742"/>
      <c r="BG5" s="92"/>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E5" s="92"/>
      <c r="CF5" s="83"/>
      <c r="CG5" s="739" t="s">
        <v>1046</v>
      </c>
      <c r="CH5" s="740"/>
      <c r="CI5" s="741"/>
      <c r="CJ5" s="742"/>
      <c r="CK5" s="92"/>
      <c r="CL5" s="83"/>
      <c r="CM5" s="739" t="s">
        <v>1046</v>
      </c>
      <c r="CN5" s="740"/>
      <c r="CO5" s="741"/>
      <c r="CP5" s="742"/>
      <c r="CQ5" s="92"/>
      <c r="CR5" s="83"/>
      <c r="CS5" s="739" t="s">
        <v>1046</v>
      </c>
      <c r="CT5" s="740"/>
      <c r="CU5" s="741"/>
      <c r="CV5" s="742"/>
      <c r="CW5" s="92"/>
      <c r="CX5" s="83"/>
      <c r="CY5" s="739" t="s">
        <v>1046</v>
      </c>
      <c r="CZ5" s="740"/>
      <c r="DA5" s="741"/>
      <c r="DB5" s="742"/>
      <c r="DD5" s="83"/>
      <c r="DE5" s="739" t="s">
        <v>1046</v>
      </c>
      <c r="DF5" s="740"/>
      <c r="DG5" s="741"/>
      <c r="DH5" s="742"/>
      <c r="DK5" s="739" t="s">
        <v>1046</v>
      </c>
      <c r="DL5" s="740"/>
      <c r="DM5" s="741"/>
      <c r="DN5" s="742"/>
      <c r="DQ5" s="739" t="s">
        <v>1046</v>
      </c>
      <c r="DR5" s="740"/>
      <c r="DS5" s="741"/>
      <c r="DT5" s="742"/>
      <c r="DW5" s="739" t="s">
        <v>1046</v>
      </c>
      <c r="DX5" s="740"/>
      <c r="DY5" s="741"/>
      <c r="DZ5" s="742"/>
      <c r="EA5" s="92"/>
      <c r="EB5" s="92"/>
      <c r="EC5" s="743" t="s">
        <v>1046</v>
      </c>
      <c r="ED5" s="744"/>
      <c r="EE5" s="745"/>
      <c r="EF5" s="746"/>
      <c r="EG5"/>
      <c r="EH5"/>
      <c r="EI5" s="739" t="s">
        <v>1046</v>
      </c>
      <c r="EJ5" s="740"/>
      <c r="EK5" s="741"/>
      <c r="EL5" s="742"/>
      <c r="EM5" s="92"/>
      <c r="EO5" s="739" t="s">
        <v>1046</v>
      </c>
      <c r="EP5" s="740"/>
      <c r="EQ5" s="741"/>
      <c r="ER5" s="742"/>
      <c r="ES5" s="92"/>
    </row>
    <row r="6" spans="1:149"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291"/>
      <c r="BC6" s="101" t="s">
        <v>1047</v>
      </c>
      <c r="BD6" s="101" t="s">
        <v>1048</v>
      </c>
      <c r="BE6" s="101" t="s">
        <v>1049</v>
      </c>
      <c r="BF6" s="101" t="s">
        <v>1050</v>
      </c>
      <c r="BG6" s="101" t="s">
        <v>1051</v>
      </c>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L6" s="83"/>
      <c r="CM6" s="101" t="s">
        <v>1047</v>
      </c>
      <c r="CN6" s="101" t="s">
        <v>1048</v>
      </c>
      <c r="CO6" s="101" t="s">
        <v>1049</v>
      </c>
      <c r="CP6" s="101" t="s">
        <v>1050</v>
      </c>
      <c r="CQ6" s="101" t="s">
        <v>1051</v>
      </c>
      <c r="CR6" s="83"/>
      <c r="CS6" s="101" t="s">
        <v>1047</v>
      </c>
      <c r="CT6" s="101" t="s">
        <v>1048</v>
      </c>
      <c r="CU6" s="101" t="s">
        <v>1049</v>
      </c>
      <c r="CV6" s="101" t="s">
        <v>1050</v>
      </c>
      <c r="CW6" s="101" t="s">
        <v>1051</v>
      </c>
      <c r="CX6" s="83"/>
      <c r="CY6" s="101" t="s">
        <v>1047</v>
      </c>
      <c r="CZ6" s="101" t="s">
        <v>1048</v>
      </c>
      <c r="DA6" s="101" t="s">
        <v>1049</v>
      </c>
      <c r="DB6" s="101" t="s">
        <v>1050</v>
      </c>
      <c r="DC6" s="101" t="s">
        <v>1051</v>
      </c>
      <c r="DD6" s="83"/>
      <c r="DE6" s="101" t="s">
        <v>1047</v>
      </c>
      <c r="DF6" s="101" t="s">
        <v>1048</v>
      </c>
      <c r="DG6" s="101" t="s">
        <v>1049</v>
      </c>
      <c r="DH6" s="101" t="s">
        <v>1050</v>
      </c>
      <c r="DI6" s="101" t="s">
        <v>1051</v>
      </c>
      <c r="DK6" s="101" t="s">
        <v>1047</v>
      </c>
      <c r="DL6" s="101" t="s">
        <v>1048</v>
      </c>
      <c r="DM6" s="101" t="s">
        <v>1049</v>
      </c>
      <c r="DN6" s="101" t="s">
        <v>1050</v>
      </c>
      <c r="DO6" s="101" t="s">
        <v>1051</v>
      </c>
      <c r="DQ6" s="101" t="s">
        <v>1047</v>
      </c>
      <c r="DR6" s="101" t="s">
        <v>1048</v>
      </c>
      <c r="DS6" s="101" t="s">
        <v>1049</v>
      </c>
      <c r="DT6" s="101" t="s">
        <v>1050</v>
      </c>
      <c r="DU6" s="101" t="s">
        <v>1051</v>
      </c>
      <c r="DW6" s="101" t="s">
        <v>1047</v>
      </c>
      <c r="DX6" s="101" t="s">
        <v>1048</v>
      </c>
      <c r="DY6" s="101" t="s">
        <v>1049</v>
      </c>
      <c r="DZ6" s="101" t="s">
        <v>1050</v>
      </c>
      <c r="EA6" s="101" t="s">
        <v>1051</v>
      </c>
      <c r="EB6" s="92"/>
      <c r="EC6" s="102" t="s">
        <v>1047</v>
      </c>
      <c r="ED6" s="102" t="s">
        <v>1048</v>
      </c>
      <c r="EE6" s="102" t="s">
        <v>1052</v>
      </c>
      <c r="EF6" s="101" t="s">
        <v>1050</v>
      </c>
      <c r="EG6" s="101" t="s">
        <v>1051</v>
      </c>
      <c r="EH6"/>
      <c r="EI6" s="101" t="s">
        <v>1047</v>
      </c>
      <c r="EJ6" s="101" t="s">
        <v>1048</v>
      </c>
      <c r="EK6" s="101" t="s">
        <v>1049</v>
      </c>
      <c r="EL6" s="101" t="s">
        <v>1050</v>
      </c>
      <c r="EM6" s="101" t="s">
        <v>1051</v>
      </c>
      <c r="EO6" s="101" t="s">
        <v>1047</v>
      </c>
      <c r="EP6" s="101" t="s">
        <v>1048</v>
      </c>
      <c r="EQ6" s="101" t="s">
        <v>1049</v>
      </c>
      <c r="ER6" s="101" t="s">
        <v>1050</v>
      </c>
      <c r="ES6" s="101" t="s">
        <v>1051</v>
      </c>
    </row>
    <row r="7" spans="1:149" x14ac:dyDescent="0.2">
      <c r="A7" s="103">
        <v>0</v>
      </c>
      <c r="B7" s="103">
        <f t="shared" ref="B7:B13" si="0">A8</f>
        <v>6000</v>
      </c>
      <c r="C7" s="103">
        <v>0</v>
      </c>
      <c r="D7" s="103">
        <v>0</v>
      </c>
      <c r="E7" s="103">
        <v>0</v>
      </c>
      <c r="F7" s="292"/>
      <c r="G7" s="103">
        <v>0</v>
      </c>
      <c r="H7" s="103">
        <f t="shared" ref="H7:H13" si="1">G8</f>
        <v>7300</v>
      </c>
      <c r="I7" s="103">
        <v>0</v>
      </c>
      <c r="J7" s="103">
        <v>0</v>
      </c>
      <c r="K7" s="103">
        <v>0</v>
      </c>
      <c r="M7" s="103">
        <v>0</v>
      </c>
      <c r="N7" s="103">
        <f t="shared" ref="N7:N13" si="2">M8</f>
        <v>5250</v>
      </c>
      <c r="O7" s="103">
        <v>0</v>
      </c>
      <c r="P7" s="103">
        <v>0</v>
      </c>
      <c r="Q7" s="103">
        <v>0</v>
      </c>
      <c r="R7" s="292"/>
      <c r="S7" s="103">
        <v>0</v>
      </c>
      <c r="T7" s="103">
        <f t="shared" ref="T7:T13" si="3">S8</f>
        <v>6925</v>
      </c>
      <c r="U7" s="103">
        <v>0</v>
      </c>
      <c r="V7" s="103">
        <v>0</v>
      </c>
      <c r="W7" s="103">
        <v>0</v>
      </c>
      <c r="Y7" s="103">
        <v>0</v>
      </c>
      <c r="Z7" s="103">
        <f t="shared" ref="Z7:Z13" si="4">Y8</f>
        <v>4350</v>
      </c>
      <c r="AA7" s="103">
        <v>0</v>
      </c>
      <c r="AB7" s="103">
        <v>0</v>
      </c>
      <c r="AC7" s="103">
        <v>0</v>
      </c>
      <c r="AD7" s="292"/>
      <c r="AE7" s="103">
        <v>0</v>
      </c>
      <c r="AF7" s="103">
        <f t="shared" ref="AF7:AF13" si="5">AE8</f>
        <v>6475</v>
      </c>
      <c r="AG7" s="103">
        <v>0</v>
      </c>
      <c r="AH7" s="103">
        <v>0</v>
      </c>
      <c r="AI7" s="103">
        <v>0</v>
      </c>
      <c r="AK7" s="103">
        <v>0</v>
      </c>
      <c r="AL7" s="103">
        <f t="shared" ref="AL7:AL13" si="6">AK8</f>
        <v>3950</v>
      </c>
      <c r="AM7" s="103">
        <v>0</v>
      </c>
      <c r="AN7" s="103">
        <v>0</v>
      </c>
      <c r="AO7" s="103">
        <v>0</v>
      </c>
      <c r="AP7" s="292"/>
      <c r="AQ7" s="103">
        <v>0</v>
      </c>
      <c r="AR7" s="103">
        <f t="shared" ref="AR7:AR13" si="7">AQ8</f>
        <v>6275</v>
      </c>
      <c r="AS7" s="103">
        <v>0</v>
      </c>
      <c r="AT7" s="103">
        <v>0</v>
      </c>
      <c r="AU7" s="103">
        <v>0</v>
      </c>
      <c r="AW7" s="103">
        <v>0</v>
      </c>
      <c r="AX7" s="103">
        <v>3800</v>
      </c>
      <c r="AY7" s="103">
        <v>0</v>
      </c>
      <c r="AZ7" s="103">
        <v>0</v>
      </c>
      <c r="BA7" s="103">
        <v>0</v>
      </c>
      <c r="BB7" s="292"/>
      <c r="BC7" s="103">
        <v>0</v>
      </c>
      <c r="BD7" s="103">
        <v>6200</v>
      </c>
      <c r="BE7" s="103">
        <v>0</v>
      </c>
      <c r="BF7" s="103">
        <v>0</v>
      </c>
      <c r="BG7" s="103">
        <v>0</v>
      </c>
      <c r="BI7" s="103">
        <v>0</v>
      </c>
      <c r="BJ7" s="103">
        <v>3800</v>
      </c>
      <c r="BK7" s="103">
        <v>0</v>
      </c>
      <c r="BL7" s="103">
        <v>0</v>
      </c>
      <c r="BM7" s="103">
        <v>0</v>
      </c>
      <c r="BN7" s="83"/>
      <c r="BO7" s="103">
        <v>0</v>
      </c>
      <c r="BP7" s="103">
        <v>3700</v>
      </c>
      <c r="BQ7" s="103">
        <v>0</v>
      </c>
      <c r="BR7" s="103">
        <v>0</v>
      </c>
      <c r="BS7" s="103">
        <v>0</v>
      </c>
      <c r="BT7" s="83"/>
      <c r="BU7" s="103">
        <v>0</v>
      </c>
      <c r="BV7" s="103">
        <v>2300</v>
      </c>
      <c r="BW7" s="103">
        <v>0</v>
      </c>
      <c r="BX7" s="103">
        <v>0</v>
      </c>
      <c r="BY7" s="103">
        <v>0</v>
      </c>
      <c r="BZ7" s="83"/>
      <c r="CA7" s="103">
        <v>0</v>
      </c>
      <c r="CB7" s="103">
        <v>2250</v>
      </c>
      <c r="CC7" s="103">
        <v>0</v>
      </c>
      <c r="CD7" s="103">
        <v>0</v>
      </c>
      <c r="CE7" s="103">
        <v>0</v>
      </c>
      <c r="CF7" s="83"/>
      <c r="CG7" s="103">
        <v>0</v>
      </c>
      <c r="CH7" s="103">
        <v>2300</v>
      </c>
      <c r="CI7" s="103">
        <v>0</v>
      </c>
      <c r="CJ7" s="103">
        <v>0</v>
      </c>
      <c r="CK7" s="103">
        <v>0</v>
      </c>
      <c r="CL7" s="83"/>
      <c r="CM7" s="103">
        <v>0</v>
      </c>
      <c r="CN7" s="103">
        <v>2250</v>
      </c>
      <c r="CO7" s="103">
        <v>0</v>
      </c>
      <c r="CP7" s="103">
        <v>0</v>
      </c>
      <c r="CQ7" s="103">
        <v>0</v>
      </c>
      <c r="CR7" s="83"/>
      <c r="CS7" s="103">
        <v>0</v>
      </c>
      <c r="CT7" s="103">
        <v>2200</v>
      </c>
      <c r="CU7" s="103">
        <v>0</v>
      </c>
      <c r="CV7" s="103">
        <v>0</v>
      </c>
      <c r="CW7" s="103">
        <v>0</v>
      </c>
      <c r="CX7" s="83"/>
      <c r="CY7" s="103">
        <v>0</v>
      </c>
      <c r="CZ7" s="103">
        <v>2150</v>
      </c>
      <c r="DA7" s="103">
        <v>0</v>
      </c>
      <c r="DB7" s="103">
        <v>0</v>
      </c>
      <c r="DC7" s="103">
        <v>0</v>
      </c>
      <c r="DD7" s="83"/>
      <c r="DE7" s="103">
        <v>0</v>
      </c>
      <c r="DF7" s="103">
        <v>2100</v>
      </c>
      <c r="DG7" s="103">
        <v>0</v>
      </c>
      <c r="DH7" s="103">
        <v>0</v>
      </c>
      <c r="DI7" s="103" t="s">
        <v>1053</v>
      </c>
      <c r="DK7" s="103">
        <v>0</v>
      </c>
      <c r="DL7" s="103">
        <v>6050</v>
      </c>
      <c r="DM7" s="103">
        <v>0</v>
      </c>
      <c r="DN7" s="103">
        <v>0</v>
      </c>
      <c r="DO7" s="103" t="s">
        <v>1053</v>
      </c>
      <c r="DQ7" s="103">
        <v>0</v>
      </c>
      <c r="DR7" s="103">
        <v>6050</v>
      </c>
      <c r="DS7" s="103">
        <v>0</v>
      </c>
      <c r="DT7" s="103">
        <v>0</v>
      </c>
      <c r="DU7" s="103" t="s">
        <v>1053</v>
      </c>
      <c r="DW7" s="103">
        <v>0</v>
      </c>
      <c r="DX7" s="103">
        <v>7180</v>
      </c>
      <c r="DY7" s="103">
        <v>0</v>
      </c>
      <c r="DZ7" s="103">
        <v>0</v>
      </c>
      <c r="EA7" s="103" t="s">
        <v>1053</v>
      </c>
      <c r="EB7" s="92"/>
      <c r="EC7" s="104">
        <v>0</v>
      </c>
      <c r="ED7" s="104">
        <v>2650</v>
      </c>
      <c r="EE7" s="103">
        <v>0</v>
      </c>
      <c r="EF7" s="103">
        <v>0</v>
      </c>
      <c r="EG7" s="105" t="s">
        <v>1053</v>
      </c>
      <c r="EH7"/>
      <c r="EI7" s="103">
        <v>0</v>
      </c>
      <c r="EJ7" s="103">
        <v>2650</v>
      </c>
      <c r="EK7" s="103">
        <v>0</v>
      </c>
      <c r="EL7" s="103">
        <v>0</v>
      </c>
      <c r="EM7" s="103" t="s">
        <v>1053</v>
      </c>
      <c r="EO7" s="103">
        <v>0</v>
      </c>
      <c r="EP7" s="103">
        <v>2650</v>
      </c>
      <c r="EQ7" s="103">
        <v>0</v>
      </c>
      <c r="ER7" s="103">
        <v>0</v>
      </c>
      <c r="ES7" s="103" t="s">
        <v>1053</v>
      </c>
    </row>
    <row r="8" spans="1:149" x14ac:dyDescent="0.2">
      <c r="A8" s="577">
        <v>6000</v>
      </c>
      <c r="B8" s="103">
        <f t="shared" si="0"/>
        <v>17600</v>
      </c>
      <c r="C8" s="103">
        <v>0</v>
      </c>
      <c r="D8" s="106">
        <v>0.1</v>
      </c>
      <c r="E8" s="103">
        <f t="shared" ref="E8:E14" si="8">A8</f>
        <v>6000</v>
      </c>
      <c r="F8" s="292"/>
      <c r="G8" s="103">
        <v>7300</v>
      </c>
      <c r="H8" s="103">
        <f t="shared" si="1"/>
        <v>13100</v>
      </c>
      <c r="I8" s="103">
        <v>0</v>
      </c>
      <c r="J8" s="106">
        <v>0.1</v>
      </c>
      <c r="K8" s="103">
        <f t="shared" ref="K8:K14" si="9">G8</f>
        <v>7300</v>
      </c>
      <c r="M8" s="103">
        <v>5250</v>
      </c>
      <c r="N8" s="103">
        <f t="shared" si="2"/>
        <v>16250</v>
      </c>
      <c r="O8" s="103">
        <v>0</v>
      </c>
      <c r="P8" s="106">
        <v>0.1</v>
      </c>
      <c r="Q8" s="103">
        <f t="shared" ref="Q8:Q14" si="10">M8</f>
        <v>5250</v>
      </c>
      <c r="R8" s="292"/>
      <c r="S8" s="103">
        <v>6925</v>
      </c>
      <c r="T8" s="103">
        <f t="shared" si="3"/>
        <v>12425</v>
      </c>
      <c r="U8" s="103">
        <v>0</v>
      </c>
      <c r="V8" s="106">
        <v>0.1</v>
      </c>
      <c r="W8" s="103">
        <f t="shared" ref="W8:W14" si="11">S8</f>
        <v>6925</v>
      </c>
      <c r="Y8" s="103">
        <v>4350</v>
      </c>
      <c r="Z8" s="103">
        <f t="shared" si="4"/>
        <v>14625</v>
      </c>
      <c r="AA8" s="103">
        <v>0</v>
      </c>
      <c r="AB8" s="106">
        <v>0.1</v>
      </c>
      <c r="AC8" s="103">
        <f t="shared" ref="AC8:AC14" si="12">Y8</f>
        <v>4350</v>
      </c>
      <c r="AD8" s="292"/>
      <c r="AE8" s="103">
        <v>6475</v>
      </c>
      <c r="AF8" s="103">
        <f t="shared" si="5"/>
        <v>11613</v>
      </c>
      <c r="AG8" s="103">
        <v>0</v>
      </c>
      <c r="AH8" s="106">
        <v>0.1</v>
      </c>
      <c r="AI8" s="103">
        <f t="shared" ref="AI8:AI14" si="13">AE8</f>
        <v>6475</v>
      </c>
      <c r="AK8" s="103">
        <v>3950</v>
      </c>
      <c r="AL8" s="103">
        <f t="shared" si="6"/>
        <v>13900</v>
      </c>
      <c r="AM8" s="103">
        <v>0</v>
      </c>
      <c r="AN8" s="106">
        <v>0.1</v>
      </c>
      <c r="AO8" s="103">
        <v>3950</v>
      </c>
      <c r="AP8" s="292"/>
      <c r="AQ8" s="103">
        <v>6275</v>
      </c>
      <c r="AR8" s="103">
        <f t="shared" si="7"/>
        <v>11250</v>
      </c>
      <c r="AS8" s="103">
        <v>0</v>
      </c>
      <c r="AT8" s="106">
        <v>0.1</v>
      </c>
      <c r="AU8" s="103">
        <f t="shared" ref="AU8:AU14" si="14">AQ8</f>
        <v>6275</v>
      </c>
      <c r="AW8" s="103">
        <v>3800</v>
      </c>
      <c r="AX8" s="103">
        <v>13675</v>
      </c>
      <c r="AY8" s="103">
        <v>0</v>
      </c>
      <c r="AZ8" s="106">
        <v>0.1</v>
      </c>
      <c r="BA8" s="103">
        <v>3800</v>
      </c>
      <c r="BB8" s="292"/>
      <c r="BC8" s="103">
        <v>6200</v>
      </c>
      <c r="BD8" s="103">
        <v>11138</v>
      </c>
      <c r="BE8" s="103">
        <v>0</v>
      </c>
      <c r="BF8" s="106">
        <v>0.1</v>
      </c>
      <c r="BG8" s="103">
        <v>6200</v>
      </c>
      <c r="BI8" s="103">
        <v>3800</v>
      </c>
      <c r="BJ8" s="103">
        <v>13500</v>
      </c>
      <c r="BK8" s="103">
        <v>0</v>
      </c>
      <c r="BL8" s="106">
        <v>0.1</v>
      </c>
      <c r="BM8" s="103">
        <v>3800</v>
      </c>
      <c r="BN8" s="83"/>
      <c r="BO8" s="103">
        <v>3700</v>
      </c>
      <c r="BP8" s="103">
        <v>13225</v>
      </c>
      <c r="BQ8" s="103">
        <v>0</v>
      </c>
      <c r="BR8" s="106">
        <v>0.1</v>
      </c>
      <c r="BS8" s="103">
        <v>3700</v>
      </c>
      <c r="BT8" s="83"/>
      <c r="BU8" s="103">
        <v>2300</v>
      </c>
      <c r="BV8" s="103">
        <v>11625</v>
      </c>
      <c r="BW8" s="103">
        <v>0</v>
      </c>
      <c r="BX8" s="106">
        <v>0.1</v>
      </c>
      <c r="BY8" s="103">
        <v>2300</v>
      </c>
      <c r="BZ8" s="83"/>
      <c r="CA8" s="103">
        <v>2250</v>
      </c>
      <c r="CB8" s="103">
        <v>11525</v>
      </c>
      <c r="CC8" s="103">
        <v>0</v>
      </c>
      <c r="CD8" s="106">
        <v>0.1</v>
      </c>
      <c r="CE8" s="103">
        <v>2250</v>
      </c>
      <c r="CF8" s="83"/>
      <c r="CG8" s="103">
        <v>2300</v>
      </c>
      <c r="CH8" s="103">
        <v>11525</v>
      </c>
      <c r="CI8" s="103">
        <v>0</v>
      </c>
      <c r="CJ8" s="106">
        <v>0.1</v>
      </c>
      <c r="CK8" s="103">
        <v>2300</v>
      </c>
      <c r="CL8" s="83"/>
      <c r="CM8" s="103">
        <v>2250</v>
      </c>
      <c r="CN8" s="103">
        <v>11325</v>
      </c>
      <c r="CO8" s="103">
        <v>0</v>
      </c>
      <c r="CP8" s="106">
        <v>0.1</v>
      </c>
      <c r="CQ8" s="103">
        <v>2250</v>
      </c>
      <c r="CR8" s="83"/>
      <c r="CS8" s="103">
        <v>2200</v>
      </c>
      <c r="CT8" s="103">
        <v>11125</v>
      </c>
      <c r="CU8" s="103">
        <v>0</v>
      </c>
      <c r="CV8" s="106">
        <v>0.1</v>
      </c>
      <c r="CW8" s="103">
        <v>2200</v>
      </c>
      <c r="CX8" s="83"/>
      <c r="CY8" s="103">
        <v>2150</v>
      </c>
      <c r="CZ8" s="103">
        <v>10850</v>
      </c>
      <c r="DA8" s="103">
        <v>0</v>
      </c>
      <c r="DB8" s="106">
        <v>0.1</v>
      </c>
      <c r="DC8" s="103">
        <v>2150</v>
      </c>
      <c r="DD8" s="83"/>
      <c r="DE8" s="103">
        <v>2100</v>
      </c>
      <c r="DF8" s="103">
        <v>10600</v>
      </c>
      <c r="DG8" s="103">
        <v>0</v>
      </c>
      <c r="DH8" s="106">
        <v>0.1</v>
      </c>
      <c r="DI8" s="103">
        <v>2100</v>
      </c>
      <c r="DK8" s="103">
        <v>6050</v>
      </c>
      <c r="DL8" s="103">
        <v>10425</v>
      </c>
      <c r="DM8" s="103">
        <v>0</v>
      </c>
      <c r="DN8" s="106">
        <v>0.1</v>
      </c>
      <c r="DO8" s="103">
        <v>6050</v>
      </c>
      <c r="DQ8" s="103">
        <v>6050</v>
      </c>
      <c r="DR8" s="103">
        <v>10425</v>
      </c>
      <c r="DS8" s="103">
        <v>0</v>
      </c>
      <c r="DT8" s="106">
        <v>0.1</v>
      </c>
      <c r="DU8" s="103">
        <v>6050</v>
      </c>
      <c r="DW8" s="103">
        <v>7180</v>
      </c>
      <c r="DX8" s="103">
        <v>10400</v>
      </c>
      <c r="DY8" s="103">
        <v>0</v>
      </c>
      <c r="DZ8" s="106">
        <v>0.1</v>
      </c>
      <c r="EA8" s="103">
        <v>7180</v>
      </c>
      <c r="EB8" s="92"/>
      <c r="EC8" s="107">
        <v>2650</v>
      </c>
      <c r="ED8" s="107">
        <v>10400</v>
      </c>
      <c r="EE8" s="103">
        <v>0</v>
      </c>
      <c r="EF8" s="106">
        <v>0.1</v>
      </c>
      <c r="EG8" s="105" t="s">
        <v>1054</v>
      </c>
      <c r="EH8"/>
      <c r="EI8" s="103">
        <v>2650</v>
      </c>
      <c r="EJ8" s="103">
        <v>10300</v>
      </c>
      <c r="EK8" s="103">
        <v>0</v>
      </c>
      <c r="EL8" s="106">
        <v>0.1</v>
      </c>
      <c r="EM8" s="103">
        <v>2650</v>
      </c>
      <c r="EO8" s="103">
        <v>2650</v>
      </c>
      <c r="EP8" s="103">
        <v>10120</v>
      </c>
      <c r="EQ8" s="103">
        <v>0</v>
      </c>
      <c r="ER8" s="106">
        <v>0.1</v>
      </c>
      <c r="ES8" s="103">
        <v>2650</v>
      </c>
    </row>
    <row r="9" spans="1:149" x14ac:dyDescent="0.2">
      <c r="A9" s="103">
        <v>17600</v>
      </c>
      <c r="B9" s="103">
        <f t="shared" si="0"/>
        <v>53150</v>
      </c>
      <c r="C9" s="103">
        <v>1160</v>
      </c>
      <c r="D9" s="106">
        <v>0.12</v>
      </c>
      <c r="E9" s="103">
        <f t="shared" si="8"/>
        <v>17600</v>
      </c>
      <c r="F9" s="292"/>
      <c r="G9" s="103">
        <v>13100</v>
      </c>
      <c r="H9" s="103">
        <f t="shared" si="1"/>
        <v>30875</v>
      </c>
      <c r="I9" s="103">
        <v>580</v>
      </c>
      <c r="J9" s="106">
        <v>0.12</v>
      </c>
      <c r="K9" s="103">
        <f t="shared" si="9"/>
        <v>13100</v>
      </c>
      <c r="M9" s="103">
        <v>16250</v>
      </c>
      <c r="N9" s="103">
        <f t="shared" si="2"/>
        <v>49975</v>
      </c>
      <c r="O9" s="103">
        <v>1100</v>
      </c>
      <c r="P9" s="106">
        <v>0.12</v>
      </c>
      <c r="Q9" s="103">
        <f t="shared" si="10"/>
        <v>16250</v>
      </c>
      <c r="R9" s="292"/>
      <c r="S9" s="103">
        <v>12425</v>
      </c>
      <c r="T9" s="103">
        <f t="shared" si="3"/>
        <v>29288</v>
      </c>
      <c r="U9" s="103">
        <v>550</v>
      </c>
      <c r="V9" s="106">
        <v>0.12</v>
      </c>
      <c r="W9" s="103">
        <f t="shared" si="11"/>
        <v>12425</v>
      </c>
      <c r="Y9" s="103">
        <v>14625</v>
      </c>
      <c r="Z9" s="103">
        <f t="shared" si="4"/>
        <v>46125</v>
      </c>
      <c r="AA9" s="103">
        <v>1027.5</v>
      </c>
      <c r="AB9" s="106">
        <v>0.12</v>
      </c>
      <c r="AC9" s="103">
        <f t="shared" si="12"/>
        <v>14625</v>
      </c>
      <c r="AD9" s="292"/>
      <c r="AE9" s="103">
        <v>11613</v>
      </c>
      <c r="AF9" s="103">
        <f t="shared" si="5"/>
        <v>27363</v>
      </c>
      <c r="AG9" s="103">
        <v>513.75</v>
      </c>
      <c r="AH9" s="106">
        <v>0.12</v>
      </c>
      <c r="AI9" s="103">
        <f t="shared" si="13"/>
        <v>11613</v>
      </c>
      <c r="AK9" s="103">
        <v>13900</v>
      </c>
      <c r="AL9" s="103">
        <f t="shared" si="6"/>
        <v>44475</v>
      </c>
      <c r="AM9" s="103">
        <v>995</v>
      </c>
      <c r="AN9" s="106">
        <v>0.12</v>
      </c>
      <c r="AO9" s="103">
        <v>13900</v>
      </c>
      <c r="AP9" s="292"/>
      <c r="AQ9" s="103">
        <v>11250</v>
      </c>
      <c r="AR9" s="103">
        <f t="shared" si="7"/>
        <v>26538</v>
      </c>
      <c r="AS9" s="103">
        <v>497.5</v>
      </c>
      <c r="AT9" s="106">
        <v>0.12</v>
      </c>
      <c r="AU9" s="103">
        <f t="shared" si="14"/>
        <v>11250</v>
      </c>
      <c r="AW9" s="103">
        <v>13675</v>
      </c>
      <c r="AX9" s="103">
        <v>43925</v>
      </c>
      <c r="AY9" s="103">
        <v>987.5</v>
      </c>
      <c r="AZ9" s="106">
        <v>0.12</v>
      </c>
      <c r="BA9" s="103">
        <v>13675</v>
      </c>
      <c r="BB9" s="292"/>
      <c r="BC9" s="103">
        <v>11138</v>
      </c>
      <c r="BD9" s="103">
        <v>26263</v>
      </c>
      <c r="BE9" s="103">
        <v>493.75</v>
      </c>
      <c r="BF9" s="106">
        <v>0.12</v>
      </c>
      <c r="BG9" s="103">
        <v>11138</v>
      </c>
      <c r="BI9" s="103">
        <v>13500</v>
      </c>
      <c r="BJ9" s="103">
        <v>43275</v>
      </c>
      <c r="BK9" s="103">
        <v>970</v>
      </c>
      <c r="BL9" s="106">
        <v>0.12</v>
      </c>
      <c r="BM9" s="103">
        <v>13500</v>
      </c>
      <c r="BN9" s="83"/>
      <c r="BO9" s="103">
        <v>13225</v>
      </c>
      <c r="BP9" s="103">
        <v>42400</v>
      </c>
      <c r="BQ9" s="103">
        <v>952.5</v>
      </c>
      <c r="BR9" s="106">
        <v>0.12</v>
      </c>
      <c r="BS9" s="103">
        <v>13225</v>
      </c>
      <c r="BT9" s="83"/>
      <c r="BU9" s="103">
        <v>11625</v>
      </c>
      <c r="BV9" s="103">
        <v>40250</v>
      </c>
      <c r="BW9" s="103">
        <v>932.5</v>
      </c>
      <c r="BX9" s="106">
        <v>0.15</v>
      </c>
      <c r="BY9" s="103">
        <v>11625</v>
      </c>
      <c r="BZ9" s="83"/>
      <c r="CA9" s="103">
        <v>11525</v>
      </c>
      <c r="CB9" s="103">
        <v>39900</v>
      </c>
      <c r="CC9" s="103">
        <v>927.5</v>
      </c>
      <c r="CD9" s="106">
        <v>0.15</v>
      </c>
      <c r="CE9" s="103">
        <v>11525</v>
      </c>
      <c r="CF9" s="83"/>
      <c r="CG9" s="103">
        <v>11525</v>
      </c>
      <c r="CH9" s="103">
        <v>39750</v>
      </c>
      <c r="CI9" s="103">
        <v>922.5</v>
      </c>
      <c r="CJ9" s="106">
        <v>0.15</v>
      </c>
      <c r="CK9" s="103">
        <v>11525</v>
      </c>
      <c r="CL9" s="83"/>
      <c r="CM9" s="103">
        <v>11325</v>
      </c>
      <c r="CN9" s="103">
        <v>39150</v>
      </c>
      <c r="CO9" s="103">
        <v>907.5</v>
      </c>
      <c r="CP9" s="106">
        <v>0.15</v>
      </c>
      <c r="CQ9" s="103">
        <v>11325</v>
      </c>
      <c r="CR9" s="83"/>
      <c r="CS9" s="103">
        <v>11125</v>
      </c>
      <c r="CT9" s="103">
        <v>38450</v>
      </c>
      <c r="CU9" s="103">
        <v>892.5</v>
      </c>
      <c r="CV9" s="106">
        <v>0.15</v>
      </c>
      <c r="CW9" s="103">
        <v>11125</v>
      </c>
      <c r="CX9" s="83"/>
      <c r="CY9" s="103">
        <v>10850</v>
      </c>
      <c r="CZ9" s="103">
        <v>37500</v>
      </c>
      <c r="DA9" s="103">
        <v>870</v>
      </c>
      <c r="DB9" s="106">
        <v>0.15</v>
      </c>
      <c r="DC9" s="103">
        <v>10850</v>
      </c>
      <c r="DD9" s="83"/>
      <c r="DE9" s="103">
        <v>10600</v>
      </c>
      <c r="DF9" s="103">
        <v>36600</v>
      </c>
      <c r="DG9" s="103">
        <v>850</v>
      </c>
      <c r="DH9" s="106">
        <v>0.15</v>
      </c>
      <c r="DI9" s="103">
        <v>10600</v>
      </c>
      <c r="DK9" s="103">
        <v>10425</v>
      </c>
      <c r="DL9" s="103">
        <v>36050</v>
      </c>
      <c r="DM9" s="103">
        <v>437.5</v>
      </c>
      <c r="DN9" s="106">
        <v>0.15</v>
      </c>
      <c r="DO9" s="103">
        <v>1045</v>
      </c>
      <c r="DQ9" s="103">
        <v>10425</v>
      </c>
      <c r="DR9" s="103">
        <v>36050</v>
      </c>
      <c r="DS9" s="103">
        <f>437.5</f>
        <v>437.5</v>
      </c>
      <c r="DT9" s="106">
        <v>0.15</v>
      </c>
      <c r="DU9" s="103">
        <v>1045</v>
      </c>
      <c r="DW9" s="103">
        <v>10400</v>
      </c>
      <c r="DX9" s="103">
        <v>36200</v>
      </c>
      <c r="DY9" s="103">
        <v>322</v>
      </c>
      <c r="DZ9" s="106">
        <v>0.15</v>
      </c>
      <c r="EA9" s="103">
        <v>10400</v>
      </c>
      <c r="EB9" s="92"/>
      <c r="EC9" s="107">
        <v>10400</v>
      </c>
      <c r="ED9" s="107">
        <v>35400</v>
      </c>
      <c r="EE9" s="103">
        <v>775</v>
      </c>
      <c r="EF9" s="106">
        <v>0.15</v>
      </c>
      <c r="EG9" s="107">
        <v>10400</v>
      </c>
      <c r="EH9"/>
      <c r="EI9" s="103">
        <v>10300</v>
      </c>
      <c r="EJ9" s="103">
        <v>33960</v>
      </c>
      <c r="EK9" s="103">
        <v>765</v>
      </c>
      <c r="EL9" s="106">
        <v>0.15</v>
      </c>
      <c r="EM9" s="103">
        <v>10300</v>
      </c>
      <c r="EO9" s="103">
        <v>10120</v>
      </c>
      <c r="EP9" s="103">
        <v>33520</v>
      </c>
      <c r="EQ9" s="103">
        <v>747</v>
      </c>
      <c r="ER9" s="106">
        <v>0.15</v>
      </c>
      <c r="ES9" s="103">
        <v>10120</v>
      </c>
    </row>
    <row r="10" spans="1:149" x14ac:dyDescent="0.2">
      <c r="A10" s="103">
        <v>53150</v>
      </c>
      <c r="B10" s="103">
        <f t="shared" si="0"/>
        <v>106525</v>
      </c>
      <c r="C10" s="103">
        <v>5426</v>
      </c>
      <c r="D10" s="106">
        <v>0.22</v>
      </c>
      <c r="E10" s="103">
        <f t="shared" si="8"/>
        <v>53150</v>
      </c>
      <c r="F10" s="292"/>
      <c r="G10" s="103">
        <v>30875</v>
      </c>
      <c r="H10" s="103">
        <f t="shared" si="1"/>
        <v>57563</v>
      </c>
      <c r="I10" s="103">
        <v>2713</v>
      </c>
      <c r="J10" s="106">
        <v>0.22</v>
      </c>
      <c r="K10" s="103">
        <f t="shared" si="9"/>
        <v>30875</v>
      </c>
      <c r="M10" s="103">
        <v>49975</v>
      </c>
      <c r="N10" s="103">
        <f t="shared" si="2"/>
        <v>100625</v>
      </c>
      <c r="O10" s="103">
        <v>5147</v>
      </c>
      <c r="P10" s="106">
        <v>0.22</v>
      </c>
      <c r="Q10" s="103">
        <f t="shared" si="10"/>
        <v>49975</v>
      </c>
      <c r="R10" s="292"/>
      <c r="S10" s="103">
        <v>29288</v>
      </c>
      <c r="T10" s="103">
        <f t="shared" si="3"/>
        <v>54613</v>
      </c>
      <c r="U10" s="103">
        <v>2573.5</v>
      </c>
      <c r="V10" s="106">
        <v>0.22</v>
      </c>
      <c r="W10" s="103">
        <f t="shared" si="11"/>
        <v>29288</v>
      </c>
      <c r="Y10" s="103">
        <v>46125</v>
      </c>
      <c r="Z10" s="103">
        <f t="shared" si="4"/>
        <v>93425</v>
      </c>
      <c r="AA10" s="103">
        <v>4807.5</v>
      </c>
      <c r="AB10" s="106">
        <v>0.22</v>
      </c>
      <c r="AC10" s="103">
        <f t="shared" si="12"/>
        <v>46125</v>
      </c>
      <c r="AD10" s="292"/>
      <c r="AE10" s="103">
        <v>27363</v>
      </c>
      <c r="AF10" s="103">
        <f t="shared" si="5"/>
        <v>51013</v>
      </c>
      <c r="AG10" s="103">
        <v>2403.75</v>
      </c>
      <c r="AH10" s="106">
        <v>0.22</v>
      </c>
      <c r="AI10" s="103">
        <f t="shared" si="13"/>
        <v>27363</v>
      </c>
      <c r="AK10" s="103">
        <v>44475</v>
      </c>
      <c r="AL10" s="103">
        <f t="shared" si="6"/>
        <v>90325</v>
      </c>
      <c r="AM10" s="103">
        <v>4664</v>
      </c>
      <c r="AN10" s="106">
        <v>0.22</v>
      </c>
      <c r="AO10" s="103">
        <v>44475</v>
      </c>
      <c r="AP10" s="292"/>
      <c r="AQ10" s="103">
        <v>26538</v>
      </c>
      <c r="AR10" s="103">
        <f t="shared" si="7"/>
        <v>49463</v>
      </c>
      <c r="AS10" s="103">
        <v>2332</v>
      </c>
      <c r="AT10" s="106">
        <v>0.22</v>
      </c>
      <c r="AU10" s="103">
        <f t="shared" si="14"/>
        <v>26538</v>
      </c>
      <c r="AW10" s="103">
        <v>43925</v>
      </c>
      <c r="AX10" s="103">
        <v>89325</v>
      </c>
      <c r="AY10" s="103">
        <v>4617.5</v>
      </c>
      <c r="AZ10" s="106">
        <v>0.22</v>
      </c>
      <c r="BA10" s="103">
        <v>43925</v>
      </c>
      <c r="BB10" s="292"/>
      <c r="BC10" s="103">
        <v>26263</v>
      </c>
      <c r="BD10" s="103">
        <v>48963</v>
      </c>
      <c r="BE10" s="103">
        <v>2308.75</v>
      </c>
      <c r="BF10" s="106">
        <v>0.22</v>
      </c>
      <c r="BG10" s="103">
        <v>26263</v>
      </c>
      <c r="BI10" s="103">
        <v>43275</v>
      </c>
      <c r="BJ10" s="103">
        <v>88000</v>
      </c>
      <c r="BK10" s="103">
        <v>4543</v>
      </c>
      <c r="BL10" s="106">
        <v>0.22</v>
      </c>
      <c r="BM10" s="103">
        <v>43275</v>
      </c>
      <c r="BN10" s="83"/>
      <c r="BO10" s="103">
        <v>42400</v>
      </c>
      <c r="BP10" s="103">
        <v>86200</v>
      </c>
      <c r="BQ10" s="103">
        <v>4453.5</v>
      </c>
      <c r="BR10" s="106">
        <v>0.22</v>
      </c>
      <c r="BS10" s="103">
        <v>42400</v>
      </c>
      <c r="BT10" s="83"/>
      <c r="BU10" s="103">
        <v>40250</v>
      </c>
      <c r="BV10" s="103">
        <v>94200</v>
      </c>
      <c r="BW10" s="103">
        <v>5226.25</v>
      </c>
      <c r="BX10" s="106">
        <v>0.25</v>
      </c>
      <c r="BY10" s="103">
        <v>40250</v>
      </c>
      <c r="BZ10" s="83"/>
      <c r="CA10" s="103">
        <v>39900</v>
      </c>
      <c r="CB10" s="103">
        <v>93400</v>
      </c>
      <c r="CC10" s="103">
        <v>5183.75</v>
      </c>
      <c r="CD10" s="106">
        <v>0.25</v>
      </c>
      <c r="CE10" s="103">
        <v>39900</v>
      </c>
      <c r="CF10" s="83"/>
      <c r="CG10" s="103">
        <v>39750</v>
      </c>
      <c r="CH10" s="103">
        <v>93050</v>
      </c>
      <c r="CI10" s="103">
        <v>5156.25</v>
      </c>
      <c r="CJ10" s="106">
        <v>0.25</v>
      </c>
      <c r="CK10" s="103">
        <v>39750</v>
      </c>
      <c r="CL10" s="83"/>
      <c r="CM10" s="103">
        <v>39150</v>
      </c>
      <c r="CN10" s="103">
        <v>91600</v>
      </c>
      <c r="CO10" s="103">
        <v>5081.25</v>
      </c>
      <c r="CP10" s="106">
        <v>0.25</v>
      </c>
      <c r="CQ10" s="103">
        <v>39150</v>
      </c>
      <c r="CR10" s="83"/>
      <c r="CS10" s="103">
        <v>38450</v>
      </c>
      <c r="CT10" s="103">
        <v>90050</v>
      </c>
      <c r="CU10" s="103">
        <v>4991.25</v>
      </c>
      <c r="CV10" s="106">
        <v>0.25</v>
      </c>
      <c r="CW10" s="103">
        <v>38450</v>
      </c>
      <c r="CX10" s="83"/>
      <c r="CY10" s="103">
        <v>37500</v>
      </c>
      <c r="CZ10" s="103">
        <v>87800</v>
      </c>
      <c r="DA10" s="103">
        <v>4867.5</v>
      </c>
      <c r="DB10" s="106">
        <v>0.25</v>
      </c>
      <c r="DC10" s="103">
        <v>37500</v>
      </c>
      <c r="DD10" s="83"/>
      <c r="DE10" s="103">
        <v>36600</v>
      </c>
      <c r="DF10" s="103">
        <v>85700</v>
      </c>
      <c r="DG10" s="103">
        <v>4750</v>
      </c>
      <c r="DH10" s="106">
        <v>0.25</v>
      </c>
      <c r="DI10" s="103">
        <v>36600</v>
      </c>
      <c r="DK10" s="103">
        <v>36050</v>
      </c>
      <c r="DL10" s="103">
        <v>67700</v>
      </c>
      <c r="DM10" s="103">
        <v>4281.25</v>
      </c>
      <c r="DN10" s="106">
        <v>0.25</v>
      </c>
      <c r="DO10" s="103">
        <v>36050</v>
      </c>
      <c r="DQ10" s="103">
        <v>36050</v>
      </c>
      <c r="DR10" s="103">
        <v>67700</v>
      </c>
      <c r="DS10" s="103">
        <v>4281.25</v>
      </c>
      <c r="DT10" s="106">
        <v>0.25</v>
      </c>
      <c r="DU10" s="103">
        <v>36050</v>
      </c>
      <c r="DW10" s="103">
        <v>36200</v>
      </c>
      <c r="DX10" s="103">
        <v>66530</v>
      </c>
      <c r="DY10" s="103">
        <v>4192</v>
      </c>
      <c r="DZ10" s="106">
        <v>0.25</v>
      </c>
      <c r="EA10" s="103">
        <v>36200</v>
      </c>
      <c r="EB10" s="92"/>
      <c r="EC10" s="107">
        <v>35400</v>
      </c>
      <c r="ED10" s="107">
        <v>84300</v>
      </c>
      <c r="EE10" s="103">
        <v>4525</v>
      </c>
      <c r="EF10" s="106">
        <v>0.25</v>
      </c>
      <c r="EG10" s="107">
        <v>35400</v>
      </c>
      <c r="EH10"/>
      <c r="EI10" s="103">
        <v>33960</v>
      </c>
      <c r="EJ10" s="103">
        <v>79725</v>
      </c>
      <c r="EK10" s="103">
        <v>4314</v>
      </c>
      <c r="EL10" s="106">
        <v>0.25</v>
      </c>
      <c r="EM10" s="103">
        <v>33960</v>
      </c>
      <c r="EO10" s="103">
        <v>33520</v>
      </c>
      <c r="EP10" s="103">
        <v>77075</v>
      </c>
      <c r="EQ10" s="103">
        <v>4257</v>
      </c>
      <c r="ER10" s="106">
        <v>0.25</v>
      </c>
      <c r="ES10" s="103">
        <v>33520</v>
      </c>
    </row>
    <row r="11" spans="1:149" x14ac:dyDescent="0.2">
      <c r="A11" s="103">
        <v>106525</v>
      </c>
      <c r="B11" s="103">
        <f t="shared" si="0"/>
        <v>197950</v>
      </c>
      <c r="C11" s="103">
        <v>17168.5</v>
      </c>
      <c r="D11" s="106">
        <v>0.24</v>
      </c>
      <c r="E11" s="103">
        <f t="shared" si="8"/>
        <v>106525</v>
      </c>
      <c r="F11" s="292"/>
      <c r="G11" s="103">
        <v>57563</v>
      </c>
      <c r="H11" s="103">
        <f t="shared" si="1"/>
        <v>103275</v>
      </c>
      <c r="I11" s="103">
        <v>8584.25</v>
      </c>
      <c r="J11" s="106">
        <v>0.24</v>
      </c>
      <c r="K11" s="103">
        <f t="shared" si="9"/>
        <v>57563</v>
      </c>
      <c r="M11" s="103">
        <v>100625</v>
      </c>
      <c r="N11" s="103">
        <f t="shared" si="2"/>
        <v>187350</v>
      </c>
      <c r="O11" s="103">
        <v>16290</v>
      </c>
      <c r="P11" s="106">
        <v>0.24</v>
      </c>
      <c r="Q11" s="103">
        <f t="shared" si="10"/>
        <v>100625</v>
      </c>
      <c r="R11" s="292"/>
      <c r="S11" s="103">
        <v>54613</v>
      </c>
      <c r="T11" s="103">
        <f t="shared" si="3"/>
        <v>97975</v>
      </c>
      <c r="U11" s="103">
        <v>8145</v>
      </c>
      <c r="V11" s="106">
        <v>0.24</v>
      </c>
      <c r="W11" s="103">
        <f t="shared" si="11"/>
        <v>54613</v>
      </c>
      <c r="Y11" s="103">
        <v>93425</v>
      </c>
      <c r="Z11" s="103">
        <f t="shared" si="4"/>
        <v>174400</v>
      </c>
      <c r="AA11" s="103">
        <v>15213.5</v>
      </c>
      <c r="AB11" s="106">
        <v>0.24</v>
      </c>
      <c r="AC11" s="103">
        <f t="shared" si="12"/>
        <v>93425</v>
      </c>
      <c r="AD11" s="292"/>
      <c r="AE11" s="103">
        <v>51013</v>
      </c>
      <c r="AF11" s="103">
        <f t="shared" si="5"/>
        <v>91500</v>
      </c>
      <c r="AG11" s="103">
        <v>7606.75</v>
      </c>
      <c r="AH11" s="106">
        <v>0.24</v>
      </c>
      <c r="AI11" s="103">
        <f t="shared" si="13"/>
        <v>51013</v>
      </c>
      <c r="AK11" s="103">
        <v>90325</v>
      </c>
      <c r="AL11" s="103">
        <f t="shared" si="6"/>
        <v>168875</v>
      </c>
      <c r="AM11" s="103">
        <v>14751</v>
      </c>
      <c r="AN11" s="106">
        <v>0.24</v>
      </c>
      <c r="AO11" s="103">
        <v>90325</v>
      </c>
      <c r="AP11" s="292"/>
      <c r="AQ11" s="103">
        <v>49463</v>
      </c>
      <c r="AR11" s="103">
        <f t="shared" si="7"/>
        <v>88738</v>
      </c>
      <c r="AS11" s="103">
        <v>7375.5</v>
      </c>
      <c r="AT11" s="106">
        <v>0.24</v>
      </c>
      <c r="AU11" s="103">
        <f t="shared" si="14"/>
        <v>49463</v>
      </c>
      <c r="AW11" s="103">
        <v>89325</v>
      </c>
      <c r="AX11" s="103">
        <v>167100</v>
      </c>
      <c r="AY11" s="103">
        <v>14605.5</v>
      </c>
      <c r="AZ11" s="106">
        <v>0.24</v>
      </c>
      <c r="BA11" s="103">
        <v>89325</v>
      </c>
      <c r="BB11" s="292"/>
      <c r="BC11" s="103">
        <v>48963</v>
      </c>
      <c r="BD11" s="103">
        <v>87850</v>
      </c>
      <c r="BE11" s="103">
        <v>7302.75</v>
      </c>
      <c r="BF11" s="106">
        <v>0.24</v>
      </c>
      <c r="BG11" s="103">
        <v>48963</v>
      </c>
      <c r="BI11" s="103">
        <v>88000</v>
      </c>
      <c r="BJ11" s="103">
        <v>164525</v>
      </c>
      <c r="BK11" s="103">
        <v>14382.5</v>
      </c>
      <c r="BL11" s="106">
        <v>0.24</v>
      </c>
      <c r="BM11" s="103">
        <v>88000</v>
      </c>
      <c r="BN11" s="83"/>
      <c r="BO11" s="103">
        <v>86200</v>
      </c>
      <c r="BP11" s="103">
        <v>161200</v>
      </c>
      <c r="BQ11" s="103">
        <v>14089.5</v>
      </c>
      <c r="BR11" s="106">
        <v>0.24</v>
      </c>
      <c r="BS11" s="103">
        <v>86200</v>
      </c>
      <c r="BT11" s="83"/>
      <c r="BU11" s="103">
        <v>94200</v>
      </c>
      <c r="BV11" s="103">
        <v>193950</v>
      </c>
      <c r="BW11" s="103">
        <v>18713.75</v>
      </c>
      <c r="BX11" s="106">
        <v>0.28000000000000003</v>
      </c>
      <c r="BY11" s="103">
        <v>94200</v>
      </c>
      <c r="BZ11" s="83"/>
      <c r="CA11" s="103">
        <v>93400</v>
      </c>
      <c r="CB11" s="103">
        <v>192400</v>
      </c>
      <c r="CC11" s="103">
        <v>18558.75</v>
      </c>
      <c r="CD11" s="106">
        <v>0.28000000000000003</v>
      </c>
      <c r="CE11" s="103">
        <v>93400</v>
      </c>
      <c r="CF11" s="83"/>
      <c r="CG11" s="103">
        <v>93050</v>
      </c>
      <c r="CH11" s="103">
        <v>191600</v>
      </c>
      <c r="CI11" s="103">
        <v>18481.25</v>
      </c>
      <c r="CJ11" s="106">
        <v>0.28000000000000003</v>
      </c>
      <c r="CK11" s="103">
        <v>93050</v>
      </c>
      <c r="CL11" s="83"/>
      <c r="CM11" s="103">
        <v>91600</v>
      </c>
      <c r="CN11" s="103">
        <v>188600</v>
      </c>
      <c r="CO11" s="103">
        <v>18193.75</v>
      </c>
      <c r="CP11" s="106">
        <v>0.28000000000000003</v>
      </c>
      <c r="CQ11" s="103">
        <v>91600</v>
      </c>
      <c r="CR11" s="83"/>
      <c r="CS11" s="103">
        <v>90050</v>
      </c>
      <c r="CT11" s="103">
        <v>185450</v>
      </c>
      <c r="CU11" s="103">
        <v>17891.25</v>
      </c>
      <c r="CV11" s="106">
        <v>0.28000000000000003</v>
      </c>
      <c r="CW11" s="103">
        <v>90050</v>
      </c>
      <c r="CX11" s="83"/>
      <c r="CY11" s="103">
        <v>87800</v>
      </c>
      <c r="CZ11" s="103">
        <v>180800</v>
      </c>
      <c r="DA11" s="103">
        <v>17442.5</v>
      </c>
      <c r="DB11" s="106">
        <v>0.28000000000000003</v>
      </c>
      <c r="DC11" s="103">
        <v>87800</v>
      </c>
      <c r="DD11" s="83"/>
      <c r="DE11" s="103">
        <v>85700</v>
      </c>
      <c r="DF11" s="103">
        <v>176500</v>
      </c>
      <c r="DG11" s="103">
        <v>17025</v>
      </c>
      <c r="DH11" s="106">
        <v>0.28000000000000003</v>
      </c>
      <c r="DI11" s="103">
        <v>85700</v>
      </c>
      <c r="DK11" s="103">
        <v>67700</v>
      </c>
      <c r="DL11" s="103">
        <v>84450</v>
      </c>
      <c r="DM11" s="103">
        <v>12193.75</v>
      </c>
      <c r="DN11" s="106">
        <v>0.27</v>
      </c>
      <c r="DO11" s="103">
        <v>67700</v>
      </c>
      <c r="DQ11" s="103">
        <v>67700</v>
      </c>
      <c r="DR11" s="103">
        <v>84450</v>
      </c>
      <c r="DS11" s="103">
        <v>12193.75</v>
      </c>
      <c r="DT11" s="106">
        <v>0.27</v>
      </c>
      <c r="DU11" s="103">
        <v>67700</v>
      </c>
      <c r="DW11" s="103">
        <v>66530</v>
      </c>
      <c r="DX11" s="103">
        <v>173600</v>
      </c>
      <c r="DY11" s="103">
        <v>11774.5</v>
      </c>
      <c r="DZ11" s="106">
        <v>0.28000000000000003</v>
      </c>
      <c r="EA11" s="103">
        <v>66530</v>
      </c>
      <c r="EB11" s="92"/>
      <c r="EC11" s="107">
        <v>84300</v>
      </c>
      <c r="ED11" s="107">
        <v>173600</v>
      </c>
      <c r="EE11" s="103">
        <v>16750</v>
      </c>
      <c r="EF11" s="106">
        <v>0.28000000000000003</v>
      </c>
      <c r="EG11" s="107">
        <v>84300</v>
      </c>
      <c r="EH11"/>
      <c r="EI11" s="103">
        <v>79725</v>
      </c>
      <c r="EJ11" s="103">
        <v>166500</v>
      </c>
      <c r="EK11" s="103">
        <v>15755.25</v>
      </c>
      <c r="EL11" s="106">
        <v>0.28000000000000003</v>
      </c>
      <c r="EM11" s="103">
        <v>79725</v>
      </c>
      <c r="EO11" s="103">
        <v>77075</v>
      </c>
      <c r="EP11" s="103">
        <v>162800</v>
      </c>
      <c r="EQ11" s="103">
        <v>15145.75</v>
      </c>
      <c r="ER11" s="106">
        <v>0.28000000000000003</v>
      </c>
      <c r="ES11" s="103">
        <v>77075</v>
      </c>
    </row>
    <row r="12" spans="1:149" x14ac:dyDescent="0.2">
      <c r="A12" s="103">
        <v>197950</v>
      </c>
      <c r="B12" s="103">
        <f t="shared" si="0"/>
        <v>249725</v>
      </c>
      <c r="C12" s="103">
        <v>39110.5</v>
      </c>
      <c r="D12" s="106">
        <v>0.32</v>
      </c>
      <c r="E12" s="103">
        <f t="shared" si="8"/>
        <v>197950</v>
      </c>
      <c r="F12" s="292"/>
      <c r="G12" s="103">
        <v>103275</v>
      </c>
      <c r="H12" s="103">
        <f t="shared" si="1"/>
        <v>129163</v>
      </c>
      <c r="I12" s="103">
        <v>19555.25</v>
      </c>
      <c r="J12" s="106">
        <v>0.32</v>
      </c>
      <c r="K12" s="103">
        <f t="shared" si="9"/>
        <v>103275</v>
      </c>
      <c r="M12" s="103">
        <v>187350</v>
      </c>
      <c r="N12" s="103">
        <f t="shared" si="2"/>
        <v>236500</v>
      </c>
      <c r="O12" s="103">
        <v>37104</v>
      </c>
      <c r="P12" s="106">
        <v>0.32</v>
      </c>
      <c r="Q12" s="103">
        <f t="shared" si="10"/>
        <v>187350</v>
      </c>
      <c r="R12" s="292"/>
      <c r="S12" s="103">
        <v>97975</v>
      </c>
      <c r="T12" s="103">
        <f t="shared" si="3"/>
        <v>122550</v>
      </c>
      <c r="U12" s="103">
        <v>18552</v>
      </c>
      <c r="V12" s="106">
        <v>0.32</v>
      </c>
      <c r="W12" s="103">
        <f t="shared" si="11"/>
        <v>97975</v>
      </c>
      <c r="Y12" s="103">
        <v>174400</v>
      </c>
      <c r="Z12" s="103">
        <f t="shared" si="4"/>
        <v>220300</v>
      </c>
      <c r="AA12" s="103">
        <v>34647.5</v>
      </c>
      <c r="AB12" s="106">
        <v>0.32</v>
      </c>
      <c r="AC12" s="103">
        <f t="shared" si="12"/>
        <v>174400</v>
      </c>
      <c r="AD12" s="292"/>
      <c r="AE12" s="103">
        <v>91500</v>
      </c>
      <c r="AF12" s="103">
        <f t="shared" si="5"/>
        <v>114450</v>
      </c>
      <c r="AG12" s="103">
        <v>17323.75</v>
      </c>
      <c r="AH12" s="106">
        <v>0.32</v>
      </c>
      <c r="AI12" s="103">
        <f t="shared" si="13"/>
        <v>91500</v>
      </c>
      <c r="AK12" s="103">
        <v>168875</v>
      </c>
      <c r="AL12" s="103">
        <f t="shared" si="6"/>
        <v>213375</v>
      </c>
      <c r="AM12" s="103">
        <v>33603</v>
      </c>
      <c r="AN12" s="106">
        <v>0.32</v>
      </c>
      <c r="AO12" s="103">
        <v>168875</v>
      </c>
      <c r="AP12" s="292"/>
      <c r="AQ12" s="103">
        <v>88738</v>
      </c>
      <c r="AR12" s="103">
        <f t="shared" si="7"/>
        <v>110988</v>
      </c>
      <c r="AS12" s="103">
        <v>16801.5</v>
      </c>
      <c r="AT12" s="106">
        <v>0.32</v>
      </c>
      <c r="AU12" s="103">
        <f t="shared" si="14"/>
        <v>88738</v>
      </c>
      <c r="AW12" s="103">
        <v>167100</v>
      </c>
      <c r="AX12" s="103">
        <v>211150</v>
      </c>
      <c r="AY12" s="103">
        <v>33271.5</v>
      </c>
      <c r="AZ12" s="106">
        <v>0.32</v>
      </c>
      <c r="BA12" s="103">
        <v>167100</v>
      </c>
      <c r="BB12" s="292"/>
      <c r="BC12" s="103">
        <v>87850</v>
      </c>
      <c r="BD12" s="103">
        <v>109875</v>
      </c>
      <c r="BE12" s="103">
        <v>16635.75</v>
      </c>
      <c r="BF12" s="106">
        <v>0.32</v>
      </c>
      <c r="BG12" s="103">
        <v>87850</v>
      </c>
      <c r="BI12" s="103">
        <v>164525</v>
      </c>
      <c r="BJ12" s="103">
        <v>207900</v>
      </c>
      <c r="BK12" s="103">
        <v>32748.5</v>
      </c>
      <c r="BL12" s="106">
        <v>0.32</v>
      </c>
      <c r="BM12" s="103">
        <v>164525</v>
      </c>
      <c r="BN12" s="83"/>
      <c r="BO12" s="103">
        <v>161200</v>
      </c>
      <c r="BP12" s="103">
        <v>203700</v>
      </c>
      <c r="BQ12" s="103">
        <v>32089.5</v>
      </c>
      <c r="BR12" s="106">
        <v>0.32</v>
      </c>
      <c r="BS12" s="103">
        <v>161200</v>
      </c>
      <c r="BT12" s="83"/>
      <c r="BU12" s="103">
        <v>193950</v>
      </c>
      <c r="BV12" s="103">
        <v>419000</v>
      </c>
      <c r="BW12" s="103">
        <v>46643.75</v>
      </c>
      <c r="BX12" s="106">
        <v>0.33</v>
      </c>
      <c r="BY12" s="103">
        <v>193950</v>
      </c>
      <c r="BZ12" s="83"/>
      <c r="CA12" s="103">
        <v>192400</v>
      </c>
      <c r="CB12" s="103">
        <v>415600</v>
      </c>
      <c r="CC12" s="103">
        <v>46278.75</v>
      </c>
      <c r="CD12" s="106">
        <v>0.33</v>
      </c>
      <c r="CE12" s="103">
        <v>192400</v>
      </c>
      <c r="CF12" s="83"/>
      <c r="CG12" s="103">
        <v>191600</v>
      </c>
      <c r="CH12" s="103">
        <v>413800</v>
      </c>
      <c r="CI12" s="103">
        <v>46075.25</v>
      </c>
      <c r="CJ12" s="106">
        <v>0.33</v>
      </c>
      <c r="CK12" s="103">
        <v>191600</v>
      </c>
      <c r="CL12" s="83"/>
      <c r="CM12" s="103">
        <v>188600</v>
      </c>
      <c r="CN12" s="103">
        <v>407350</v>
      </c>
      <c r="CO12" s="103">
        <v>45353.75</v>
      </c>
      <c r="CP12" s="106">
        <v>0.33</v>
      </c>
      <c r="CQ12" s="103">
        <v>188600</v>
      </c>
      <c r="CR12" s="83"/>
      <c r="CS12" s="103">
        <v>185450</v>
      </c>
      <c r="CT12" s="103">
        <v>400550</v>
      </c>
      <c r="CU12" s="103">
        <v>44603.25</v>
      </c>
      <c r="CV12" s="106">
        <v>0.33</v>
      </c>
      <c r="CW12" s="103">
        <v>185450</v>
      </c>
      <c r="CX12" s="83"/>
      <c r="CY12" s="103">
        <v>180800</v>
      </c>
      <c r="CZ12" s="103">
        <v>390500</v>
      </c>
      <c r="DA12" s="103">
        <v>43482.5</v>
      </c>
      <c r="DB12" s="106">
        <v>0.33</v>
      </c>
      <c r="DC12" s="103">
        <v>180800</v>
      </c>
      <c r="DD12" s="83"/>
      <c r="DE12" s="103">
        <v>176500</v>
      </c>
      <c r="DF12" s="103">
        <v>381250</v>
      </c>
      <c r="DG12" s="103">
        <v>42449</v>
      </c>
      <c r="DH12" s="106">
        <v>0.33</v>
      </c>
      <c r="DI12" s="103">
        <v>176500</v>
      </c>
      <c r="DK12" s="103">
        <v>84450</v>
      </c>
      <c r="DL12" s="103">
        <v>87700</v>
      </c>
      <c r="DM12" s="103">
        <v>16716.25</v>
      </c>
      <c r="DN12" s="106">
        <v>0.3</v>
      </c>
      <c r="DO12" s="103">
        <v>84450</v>
      </c>
      <c r="DQ12" s="103">
        <v>84450</v>
      </c>
      <c r="DR12" s="103">
        <v>87700</v>
      </c>
      <c r="DS12" s="103">
        <v>16716.25</v>
      </c>
      <c r="DT12" s="106">
        <v>0.3</v>
      </c>
      <c r="DU12" s="103">
        <v>84450</v>
      </c>
      <c r="DW12" s="103">
        <v>173600</v>
      </c>
      <c r="DX12" s="103">
        <v>375000</v>
      </c>
      <c r="DY12" s="103">
        <v>41754.1</v>
      </c>
      <c r="DZ12" s="106">
        <v>0.33</v>
      </c>
      <c r="EA12" s="103">
        <v>173600</v>
      </c>
      <c r="EB12" s="92"/>
      <c r="EC12" s="107">
        <v>173600</v>
      </c>
      <c r="ED12" s="107">
        <v>375000</v>
      </c>
      <c r="EE12" s="103">
        <v>41754</v>
      </c>
      <c r="EF12" s="106">
        <v>0.33</v>
      </c>
      <c r="EG12" s="107">
        <v>173600</v>
      </c>
      <c r="EH12"/>
      <c r="EI12" s="103">
        <v>166500</v>
      </c>
      <c r="EJ12" s="103">
        <v>359650</v>
      </c>
      <c r="EK12" s="103">
        <v>40052.25</v>
      </c>
      <c r="EL12" s="106">
        <v>0.33</v>
      </c>
      <c r="EM12" s="103">
        <v>166500</v>
      </c>
      <c r="EO12" s="103">
        <v>162800</v>
      </c>
      <c r="EP12" s="103">
        <v>351650</v>
      </c>
      <c r="EQ12" s="103">
        <v>39148.75</v>
      </c>
      <c r="ER12" s="106">
        <v>0.33</v>
      </c>
      <c r="ES12" s="103">
        <v>162800</v>
      </c>
    </row>
    <row r="13" spans="1:149" ht="25.5" x14ac:dyDescent="0.2">
      <c r="A13" s="103">
        <v>249725</v>
      </c>
      <c r="B13" s="103">
        <f t="shared" si="0"/>
        <v>615350</v>
      </c>
      <c r="C13" s="103">
        <v>55678.5</v>
      </c>
      <c r="D13" s="106">
        <v>0.35</v>
      </c>
      <c r="E13" s="103">
        <f t="shared" si="8"/>
        <v>249725</v>
      </c>
      <c r="F13" s="292"/>
      <c r="G13" s="103">
        <v>129163</v>
      </c>
      <c r="H13" s="103">
        <f t="shared" si="1"/>
        <v>311975</v>
      </c>
      <c r="I13" s="103">
        <v>27839.25</v>
      </c>
      <c r="J13" s="106">
        <v>0.35</v>
      </c>
      <c r="K13" s="103">
        <f t="shared" si="9"/>
        <v>129163</v>
      </c>
      <c r="M13" s="103">
        <v>236500</v>
      </c>
      <c r="N13" s="103">
        <f t="shared" si="2"/>
        <v>583375</v>
      </c>
      <c r="O13" s="103">
        <v>52832</v>
      </c>
      <c r="P13" s="106">
        <v>0.35</v>
      </c>
      <c r="Q13" s="103">
        <f t="shared" si="10"/>
        <v>236500</v>
      </c>
      <c r="R13" s="292"/>
      <c r="S13" s="103">
        <v>122550</v>
      </c>
      <c r="T13" s="103">
        <f t="shared" si="3"/>
        <v>295988</v>
      </c>
      <c r="U13" s="103">
        <v>26416</v>
      </c>
      <c r="V13" s="106">
        <v>0.35</v>
      </c>
      <c r="W13" s="103">
        <f t="shared" si="11"/>
        <v>122550</v>
      </c>
      <c r="Y13" s="103">
        <v>220300</v>
      </c>
      <c r="Z13" s="103">
        <f t="shared" si="4"/>
        <v>544250</v>
      </c>
      <c r="AA13" s="103">
        <v>49335.5</v>
      </c>
      <c r="AB13" s="106">
        <v>0.35</v>
      </c>
      <c r="AC13" s="103">
        <f t="shared" si="12"/>
        <v>220300</v>
      </c>
      <c r="AD13" s="292"/>
      <c r="AE13" s="103">
        <v>114450</v>
      </c>
      <c r="AF13" s="103">
        <f t="shared" si="5"/>
        <v>276425</v>
      </c>
      <c r="AG13" s="103">
        <v>24667.75</v>
      </c>
      <c r="AH13" s="106">
        <v>0.35</v>
      </c>
      <c r="AI13" s="103">
        <f t="shared" si="13"/>
        <v>114450</v>
      </c>
      <c r="AK13" s="103">
        <v>213375</v>
      </c>
      <c r="AL13" s="103">
        <f t="shared" si="6"/>
        <v>527550</v>
      </c>
      <c r="AM13" s="103">
        <v>47843</v>
      </c>
      <c r="AN13" s="106">
        <v>0.35</v>
      </c>
      <c r="AO13" s="103">
        <v>213375</v>
      </c>
      <c r="AP13" s="292"/>
      <c r="AQ13" s="103">
        <v>110988</v>
      </c>
      <c r="AR13" s="103">
        <f t="shared" si="7"/>
        <v>268075</v>
      </c>
      <c r="AS13" s="103">
        <v>23921.5</v>
      </c>
      <c r="AT13" s="106">
        <v>0.35</v>
      </c>
      <c r="AU13" s="103">
        <f t="shared" si="14"/>
        <v>110988</v>
      </c>
      <c r="AW13" s="103">
        <v>211150</v>
      </c>
      <c r="AX13" s="103">
        <v>522200</v>
      </c>
      <c r="AY13" s="103">
        <v>47367.5</v>
      </c>
      <c r="AZ13" s="106">
        <v>0.35</v>
      </c>
      <c r="BA13" s="103">
        <v>211150</v>
      </c>
      <c r="BB13" s="292"/>
      <c r="BC13" s="103">
        <v>109875</v>
      </c>
      <c r="BD13" s="103">
        <v>265400</v>
      </c>
      <c r="BE13" s="103">
        <v>23683.75</v>
      </c>
      <c r="BF13" s="106">
        <v>0.35</v>
      </c>
      <c r="BG13" s="103">
        <v>109875</v>
      </c>
      <c r="BI13" s="103">
        <v>207900</v>
      </c>
      <c r="BJ13" s="103">
        <v>514100</v>
      </c>
      <c r="BK13" s="103">
        <v>46628.5</v>
      </c>
      <c r="BL13" s="106">
        <v>0.35</v>
      </c>
      <c r="BM13" s="103">
        <v>207900</v>
      </c>
      <c r="BN13" s="83"/>
      <c r="BO13" s="103">
        <v>203700</v>
      </c>
      <c r="BP13" s="103">
        <v>503700</v>
      </c>
      <c r="BQ13" s="103">
        <v>45689.5</v>
      </c>
      <c r="BR13" s="106">
        <v>0.35</v>
      </c>
      <c r="BS13" s="103">
        <v>203700</v>
      </c>
      <c r="BT13" s="83"/>
      <c r="BU13" s="103">
        <v>419000</v>
      </c>
      <c r="BV13" s="103">
        <v>420700</v>
      </c>
      <c r="BW13" s="103">
        <v>120910.25</v>
      </c>
      <c r="BX13" s="106">
        <v>0.35</v>
      </c>
      <c r="BY13" s="103">
        <v>419000</v>
      </c>
      <c r="BZ13" s="83"/>
      <c r="CA13" s="103">
        <v>415600</v>
      </c>
      <c r="CB13" s="103">
        <v>417300</v>
      </c>
      <c r="CC13" s="103">
        <v>119934.75</v>
      </c>
      <c r="CD13" s="106">
        <v>0.35</v>
      </c>
      <c r="CE13" s="103">
        <v>415600</v>
      </c>
      <c r="CF13" s="83"/>
      <c r="CG13" s="103">
        <v>413800</v>
      </c>
      <c r="CH13" s="103">
        <v>415500</v>
      </c>
      <c r="CI13" s="103">
        <v>119401.25</v>
      </c>
      <c r="CJ13" s="106">
        <v>0.35</v>
      </c>
      <c r="CK13" s="103">
        <v>413800</v>
      </c>
      <c r="CL13" s="83"/>
      <c r="CM13" s="103">
        <v>407350</v>
      </c>
      <c r="CN13" s="103">
        <v>409000</v>
      </c>
      <c r="CO13" s="103">
        <v>117541.25</v>
      </c>
      <c r="CP13" s="106">
        <v>0.35</v>
      </c>
      <c r="CQ13" s="103">
        <v>407350</v>
      </c>
      <c r="CR13" s="83"/>
      <c r="CS13" s="103">
        <v>400550</v>
      </c>
      <c r="CT13" s="103">
        <v>402200</v>
      </c>
      <c r="CU13" s="103">
        <v>115586.25</v>
      </c>
      <c r="CV13" s="106">
        <v>0.35</v>
      </c>
      <c r="CW13" s="103">
        <v>400550</v>
      </c>
      <c r="CX13" s="83"/>
      <c r="CY13" s="103">
        <v>390500</v>
      </c>
      <c r="CZ13" s="103" t="s">
        <v>1057</v>
      </c>
      <c r="DA13" s="103">
        <v>112683.5</v>
      </c>
      <c r="DB13" s="106">
        <v>0.35</v>
      </c>
      <c r="DC13" s="103">
        <v>390500</v>
      </c>
      <c r="DD13" s="83"/>
      <c r="DE13" s="103">
        <v>381250</v>
      </c>
      <c r="DF13" s="103" t="s">
        <v>13</v>
      </c>
      <c r="DG13" s="103">
        <v>110016.5</v>
      </c>
      <c r="DH13" s="106">
        <v>0.35</v>
      </c>
      <c r="DI13" s="103">
        <v>381250</v>
      </c>
      <c r="DK13" s="103">
        <v>87700</v>
      </c>
      <c r="DL13" s="103">
        <v>173900</v>
      </c>
      <c r="DM13" s="103">
        <v>17691.25</v>
      </c>
      <c r="DN13" s="106">
        <v>0.28000000000000003</v>
      </c>
      <c r="DO13" s="103">
        <v>87700</v>
      </c>
      <c r="DQ13" s="103">
        <v>87700</v>
      </c>
      <c r="DR13" s="103">
        <v>173900</v>
      </c>
      <c r="DS13" s="103">
        <v>17691.25</v>
      </c>
      <c r="DT13" s="106">
        <v>0.28000000000000003</v>
      </c>
      <c r="DU13" s="103">
        <v>87700</v>
      </c>
      <c r="DW13" s="103">
        <v>375000</v>
      </c>
      <c r="DX13" s="103" t="s">
        <v>13</v>
      </c>
      <c r="DY13" s="103">
        <v>108216.1</v>
      </c>
      <c r="DZ13" s="106">
        <v>0.35</v>
      </c>
      <c r="EA13" s="103">
        <v>375000</v>
      </c>
      <c r="EB13" s="92"/>
      <c r="EC13" s="107">
        <v>375000</v>
      </c>
      <c r="ED13" s="105" t="s">
        <v>13</v>
      </c>
      <c r="EE13" s="103">
        <v>108216</v>
      </c>
      <c r="EF13" s="106">
        <v>0.35</v>
      </c>
      <c r="EG13" s="107">
        <v>375000</v>
      </c>
      <c r="EH13"/>
      <c r="EI13" s="103">
        <v>359650</v>
      </c>
      <c r="EJ13" s="103" t="s">
        <v>13</v>
      </c>
      <c r="EK13" s="103">
        <v>103791.75</v>
      </c>
      <c r="EL13" s="106">
        <v>0.35</v>
      </c>
      <c r="EM13" s="103">
        <v>359650</v>
      </c>
      <c r="EO13" s="103">
        <v>351650</v>
      </c>
      <c r="EP13" s="103" t="s">
        <v>13</v>
      </c>
      <c r="EQ13" s="103">
        <v>101469.25</v>
      </c>
      <c r="ER13" s="106">
        <v>0.35</v>
      </c>
      <c r="ES13" s="103">
        <v>351650</v>
      </c>
    </row>
    <row r="14" spans="1:149" x14ac:dyDescent="0.2">
      <c r="A14" s="103">
        <v>615350</v>
      </c>
      <c r="B14" s="103" t="s">
        <v>1057</v>
      </c>
      <c r="C14" s="103">
        <v>183647.25</v>
      </c>
      <c r="D14" s="106">
        <v>0.37</v>
      </c>
      <c r="E14" s="103">
        <f t="shared" si="8"/>
        <v>615350</v>
      </c>
      <c r="F14" s="292"/>
      <c r="G14" s="103">
        <v>311975</v>
      </c>
      <c r="H14" s="103" t="s">
        <v>1057</v>
      </c>
      <c r="I14" s="103">
        <v>91823.63</v>
      </c>
      <c r="J14" s="106">
        <v>0.37</v>
      </c>
      <c r="K14" s="103">
        <f t="shared" si="9"/>
        <v>311975</v>
      </c>
      <c r="M14" s="103">
        <v>583375</v>
      </c>
      <c r="N14" s="103" t="s">
        <v>1057</v>
      </c>
      <c r="O14" s="103">
        <v>174238.5</v>
      </c>
      <c r="P14" s="106">
        <v>0.37</v>
      </c>
      <c r="Q14" s="103">
        <f t="shared" si="10"/>
        <v>583375</v>
      </c>
      <c r="R14" s="292"/>
      <c r="S14" s="103">
        <v>295988</v>
      </c>
      <c r="T14" s="103" t="s">
        <v>1057</v>
      </c>
      <c r="U14" s="103">
        <v>87119.13</v>
      </c>
      <c r="V14" s="106">
        <v>0.37</v>
      </c>
      <c r="W14" s="103">
        <f t="shared" si="11"/>
        <v>295988</v>
      </c>
      <c r="Y14" s="103">
        <v>544250</v>
      </c>
      <c r="Z14" s="103" t="s">
        <v>1057</v>
      </c>
      <c r="AA14" s="103">
        <v>162718</v>
      </c>
      <c r="AB14" s="106">
        <v>0.37</v>
      </c>
      <c r="AC14" s="103">
        <f t="shared" si="12"/>
        <v>544250</v>
      </c>
      <c r="AD14" s="292"/>
      <c r="AE14" s="103">
        <v>276425</v>
      </c>
      <c r="AF14" s="103" t="s">
        <v>1057</v>
      </c>
      <c r="AG14" s="103">
        <v>81359</v>
      </c>
      <c r="AH14" s="106">
        <v>0.37</v>
      </c>
      <c r="AI14" s="103">
        <f t="shared" si="13"/>
        <v>276425</v>
      </c>
      <c r="AK14" s="103">
        <v>527550</v>
      </c>
      <c r="AL14" s="103" t="s">
        <v>1057</v>
      </c>
      <c r="AM14" s="103">
        <v>157804.25</v>
      </c>
      <c r="AN14" s="106">
        <v>0.37</v>
      </c>
      <c r="AO14" s="103">
        <v>527550</v>
      </c>
      <c r="AP14" s="292"/>
      <c r="AQ14" s="103">
        <v>268075</v>
      </c>
      <c r="AR14" s="103" t="s">
        <v>1057</v>
      </c>
      <c r="AS14" s="103">
        <v>78902.13</v>
      </c>
      <c r="AT14" s="106">
        <v>0.37</v>
      </c>
      <c r="AU14" s="103">
        <f t="shared" si="14"/>
        <v>268075</v>
      </c>
      <c r="AW14" s="103">
        <v>522200</v>
      </c>
      <c r="AX14" s="103" t="s">
        <v>1057</v>
      </c>
      <c r="AY14" s="103">
        <v>156235</v>
      </c>
      <c r="AZ14" s="106">
        <v>0.37</v>
      </c>
      <c r="BA14" s="103">
        <v>522200</v>
      </c>
      <c r="BB14" s="292"/>
      <c r="BC14" s="103">
        <v>265400</v>
      </c>
      <c r="BD14" s="103" t="s">
        <v>1057</v>
      </c>
      <c r="BE14" s="103">
        <v>78117.5</v>
      </c>
      <c r="BF14" s="106">
        <v>0.37</v>
      </c>
      <c r="BG14" s="103">
        <v>265400</v>
      </c>
      <c r="BI14" s="103">
        <v>514100</v>
      </c>
      <c r="BJ14" s="103" t="s">
        <v>1057</v>
      </c>
      <c r="BK14" s="103">
        <v>153798.5</v>
      </c>
      <c r="BL14" s="106">
        <v>0.37</v>
      </c>
      <c r="BM14" s="103">
        <v>514100</v>
      </c>
      <c r="BN14" s="83"/>
      <c r="BO14" s="103">
        <v>503700</v>
      </c>
      <c r="BP14" s="103" t="s">
        <v>1057</v>
      </c>
      <c r="BQ14" s="103">
        <v>150689.25</v>
      </c>
      <c r="BR14" s="106">
        <v>0.37</v>
      </c>
      <c r="BS14" s="103">
        <v>503700</v>
      </c>
      <c r="BT14" s="83"/>
      <c r="BU14" s="103">
        <v>420700</v>
      </c>
      <c r="BV14" s="103" t="s">
        <v>1057</v>
      </c>
      <c r="BW14" s="103">
        <v>121505.25</v>
      </c>
      <c r="BX14" s="106">
        <v>0.39600000000000002</v>
      </c>
      <c r="BY14" s="103">
        <v>420700</v>
      </c>
      <c r="BZ14" s="83"/>
      <c r="CA14" s="103">
        <v>417300</v>
      </c>
      <c r="CB14" s="103" t="s">
        <v>1057</v>
      </c>
      <c r="CC14" s="103">
        <v>120529.75</v>
      </c>
      <c r="CD14" s="106">
        <v>0.39600000000000002</v>
      </c>
      <c r="CE14" s="103">
        <v>417300</v>
      </c>
      <c r="CF14" s="83"/>
      <c r="CG14" s="103">
        <v>415500</v>
      </c>
      <c r="CH14" s="103" t="s">
        <v>1057</v>
      </c>
      <c r="CI14" s="103">
        <v>119996.25</v>
      </c>
      <c r="CJ14" s="106">
        <v>0.39600000000000002</v>
      </c>
      <c r="CK14" s="103">
        <v>415500</v>
      </c>
      <c r="CL14" s="83"/>
      <c r="CM14" s="103">
        <v>409000</v>
      </c>
      <c r="CN14" s="103" t="s">
        <v>1057</v>
      </c>
      <c r="CO14" s="103">
        <v>118118.75</v>
      </c>
      <c r="CP14" s="106">
        <v>0.39600000000000002</v>
      </c>
      <c r="CQ14" s="103">
        <v>409000</v>
      </c>
      <c r="CR14" s="83"/>
      <c r="CS14" s="103">
        <v>402200</v>
      </c>
      <c r="CT14" s="103" t="s">
        <v>1057</v>
      </c>
      <c r="CU14" s="103">
        <v>116163.75</v>
      </c>
      <c r="CV14" s="106">
        <v>0.39600000000000002</v>
      </c>
      <c r="CW14" s="103">
        <v>402200</v>
      </c>
      <c r="CX14" s="83"/>
      <c r="CY14" s="103">
        <v>0</v>
      </c>
      <c r="CZ14" s="103">
        <v>0</v>
      </c>
      <c r="DA14" s="103">
        <v>0</v>
      </c>
      <c r="DB14" s="106">
        <v>0</v>
      </c>
      <c r="DC14" s="103">
        <v>0</v>
      </c>
      <c r="DD14" s="83"/>
      <c r="DE14" s="103">
        <v>0</v>
      </c>
      <c r="DF14" s="103">
        <v>0</v>
      </c>
      <c r="DG14" s="103">
        <v>0</v>
      </c>
      <c r="DH14" s="106">
        <v>0</v>
      </c>
      <c r="DI14" s="103">
        <v>0</v>
      </c>
      <c r="DK14" s="103">
        <v>173900</v>
      </c>
      <c r="DL14" s="103">
        <v>375700</v>
      </c>
      <c r="DM14" s="103">
        <v>41827.25</v>
      </c>
      <c r="DN14" s="106">
        <v>0.33</v>
      </c>
      <c r="DO14" s="103">
        <v>173900</v>
      </c>
      <c r="DQ14" s="103">
        <v>173900</v>
      </c>
      <c r="DR14" s="103">
        <v>375700</v>
      </c>
      <c r="DS14" s="103">
        <v>41827.25</v>
      </c>
      <c r="DT14" s="106">
        <v>0.33</v>
      </c>
      <c r="DU14" s="103">
        <v>173900</v>
      </c>
      <c r="EA14" s="92"/>
      <c r="EB14" s="92"/>
      <c r="EE14"/>
      <c r="EF14"/>
      <c r="EG14"/>
      <c r="EH14"/>
      <c r="EI14" s="92"/>
      <c r="EJ14" s="92"/>
      <c r="EK14" s="92"/>
      <c r="EL14" s="92"/>
      <c r="EM14" s="92"/>
      <c r="EO14" s="92"/>
      <c r="EP14" s="92"/>
      <c r="EQ14" s="92"/>
      <c r="ER14" s="92"/>
      <c r="ES14" s="92"/>
    </row>
    <row r="15" spans="1:149"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290"/>
      <c r="BC15" s="103">
        <v>0</v>
      </c>
      <c r="BD15" s="103">
        <v>0</v>
      </c>
      <c r="BE15" s="103">
        <v>0</v>
      </c>
      <c r="BF15" s="106">
        <v>0</v>
      </c>
      <c r="BG15" s="103">
        <v>0</v>
      </c>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L15" s="83"/>
      <c r="CM15" s="103">
        <v>0</v>
      </c>
      <c r="CN15" s="103">
        <v>0</v>
      </c>
      <c r="CO15" s="103">
        <v>0</v>
      </c>
      <c r="CP15" s="106">
        <v>0</v>
      </c>
      <c r="CQ15" s="103">
        <v>0</v>
      </c>
      <c r="CR15" s="83"/>
      <c r="CS15" s="103">
        <v>0</v>
      </c>
      <c r="CT15" s="103">
        <v>0</v>
      </c>
      <c r="CU15" s="103">
        <v>0</v>
      </c>
      <c r="CV15" s="106">
        <v>0</v>
      </c>
      <c r="CW15" s="103">
        <v>0</v>
      </c>
      <c r="CX15" s="83"/>
      <c r="CY15" s="103">
        <v>0</v>
      </c>
      <c r="CZ15" s="103">
        <v>0</v>
      </c>
      <c r="DA15" s="103">
        <v>0</v>
      </c>
      <c r="DB15" s="106">
        <v>0</v>
      </c>
      <c r="DC15" s="103">
        <v>0</v>
      </c>
      <c r="DD15" s="83"/>
      <c r="DE15" s="103">
        <v>0</v>
      </c>
      <c r="DF15" s="103">
        <v>0</v>
      </c>
      <c r="DG15" s="103">
        <v>0</v>
      </c>
      <c r="DH15" s="106">
        <v>0</v>
      </c>
      <c r="DI15" s="103">
        <v>0</v>
      </c>
      <c r="DK15" s="103">
        <v>375700</v>
      </c>
      <c r="DL15" s="103" t="s">
        <v>13</v>
      </c>
      <c r="DM15" s="103">
        <v>108421.25</v>
      </c>
      <c r="DN15" s="106">
        <v>0.35</v>
      </c>
      <c r="DO15" s="103">
        <v>375700</v>
      </c>
      <c r="DQ15" s="103">
        <v>375700</v>
      </c>
      <c r="DR15" s="103" t="s">
        <v>13</v>
      </c>
      <c r="DS15" s="103">
        <v>108421.25</v>
      </c>
      <c r="DT15" s="106">
        <v>0.35</v>
      </c>
      <c r="DU15" s="103">
        <v>375700</v>
      </c>
      <c r="DW15" s="736" t="s">
        <v>1055</v>
      </c>
      <c r="DX15" s="736"/>
      <c r="DY15" s="736"/>
      <c r="DZ15" s="736"/>
      <c r="EA15" s="736"/>
      <c r="EB15" s="92"/>
      <c r="EC15" s="108" t="s">
        <v>1055</v>
      </c>
      <c r="EE15"/>
      <c r="EF15"/>
      <c r="EG15"/>
      <c r="EH15"/>
      <c r="EI15" s="98" t="s">
        <v>1055</v>
      </c>
      <c r="EJ15" s="92"/>
      <c r="EK15" s="92"/>
      <c r="EL15" s="92"/>
      <c r="EM15" s="92"/>
      <c r="EO15" s="98" t="s">
        <v>1055</v>
      </c>
      <c r="EP15" s="92"/>
      <c r="EQ15" s="92"/>
      <c r="ER15" s="92"/>
      <c r="ES15" s="92"/>
    </row>
    <row r="16" spans="1:149"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92"/>
      <c r="BC16" s="92"/>
      <c r="BD16" s="92"/>
      <c r="BE16" s="92"/>
      <c r="BF16" s="92"/>
      <c r="BG16" s="92"/>
      <c r="BI16" s="92"/>
      <c r="BJ16" s="92"/>
      <c r="BK16" s="92"/>
      <c r="BL16" s="92"/>
      <c r="BM16" s="92"/>
      <c r="BN16" s="83"/>
      <c r="BO16" s="92"/>
      <c r="BP16" s="92"/>
      <c r="BQ16" s="92"/>
      <c r="BR16" s="92"/>
      <c r="BS16" s="92"/>
      <c r="BT16" s="83"/>
      <c r="BU16" s="92"/>
      <c r="BV16" s="92"/>
      <c r="BW16" s="92"/>
      <c r="BX16" s="92"/>
      <c r="BY16" s="92"/>
      <c r="BZ16" s="83"/>
      <c r="CA16" s="92"/>
      <c r="CB16" s="92"/>
      <c r="CC16" s="92"/>
      <c r="CD16" s="92"/>
      <c r="CE16" s="92"/>
      <c r="CF16" s="83"/>
      <c r="CG16" s="92"/>
      <c r="CH16" s="92"/>
      <c r="CI16" s="92"/>
      <c r="CJ16" s="92"/>
      <c r="CK16" s="92"/>
      <c r="CL16" s="83"/>
      <c r="CM16" s="92"/>
      <c r="CN16" s="92"/>
      <c r="CO16" s="92"/>
      <c r="CP16" s="92"/>
      <c r="CQ16" s="92"/>
      <c r="CR16" s="83"/>
      <c r="CS16" s="92"/>
      <c r="CT16" s="92"/>
      <c r="CU16" s="92"/>
      <c r="CV16" s="92"/>
      <c r="CW16" s="92"/>
      <c r="CX16" s="83"/>
      <c r="DD16" s="83"/>
      <c r="EA16" s="92"/>
      <c r="EB16" s="92"/>
      <c r="EE16"/>
      <c r="EF16"/>
      <c r="EG16"/>
      <c r="EH16"/>
      <c r="EI16" s="92"/>
      <c r="EJ16" s="92"/>
      <c r="EK16" s="92"/>
      <c r="EL16" s="92"/>
      <c r="EM16" s="92"/>
      <c r="EO16" s="92"/>
      <c r="EP16" s="92"/>
      <c r="EQ16" s="92"/>
      <c r="ER16" s="92"/>
      <c r="ES16" s="92"/>
    </row>
    <row r="17" spans="1:149" ht="17.25" x14ac:dyDescent="0.25">
      <c r="A17" s="749" t="s">
        <v>1977</v>
      </c>
      <c r="B17" s="749"/>
      <c r="C17" s="749"/>
      <c r="D17" s="749"/>
      <c r="E17" s="749"/>
      <c r="F17" s="575"/>
      <c r="G17" s="749" t="s">
        <v>1978</v>
      </c>
      <c r="H17" s="749"/>
      <c r="I17" s="749"/>
      <c r="J17" s="749"/>
      <c r="K17" s="749"/>
      <c r="M17" s="749" t="s">
        <v>1977</v>
      </c>
      <c r="N17" s="749"/>
      <c r="O17" s="749"/>
      <c r="P17" s="749"/>
      <c r="Q17" s="749"/>
      <c r="R17" s="574"/>
      <c r="S17" s="749" t="s">
        <v>1978</v>
      </c>
      <c r="T17" s="749"/>
      <c r="U17" s="749"/>
      <c r="V17" s="749"/>
      <c r="W17" s="749"/>
      <c r="Y17" s="749" t="s">
        <v>1977</v>
      </c>
      <c r="Z17" s="749"/>
      <c r="AA17" s="749"/>
      <c r="AB17" s="749"/>
      <c r="AC17" s="749"/>
      <c r="AD17" s="574"/>
      <c r="AE17" s="749" t="s">
        <v>1978</v>
      </c>
      <c r="AF17" s="749"/>
      <c r="AG17" s="749"/>
      <c r="AH17" s="749"/>
      <c r="AI17" s="749"/>
      <c r="AK17" s="749" t="s">
        <v>1977</v>
      </c>
      <c r="AL17" s="749"/>
      <c r="AM17" s="749"/>
      <c r="AN17" s="749"/>
      <c r="AO17" s="749"/>
      <c r="AP17" s="574"/>
      <c r="AQ17" s="749" t="s">
        <v>1978</v>
      </c>
      <c r="AR17" s="749"/>
      <c r="AS17" s="749"/>
      <c r="AT17" s="749"/>
      <c r="AU17" s="749"/>
      <c r="AW17" s="736" t="s">
        <v>1977</v>
      </c>
      <c r="AX17" s="736"/>
      <c r="AY17" s="736"/>
      <c r="AZ17" s="736"/>
      <c r="BA17" s="736"/>
      <c r="BB17" s="574"/>
      <c r="BC17" s="736" t="s">
        <v>1978</v>
      </c>
      <c r="BD17" s="736"/>
      <c r="BE17" s="736"/>
      <c r="BF17" s="736"/>
      <c r="BG17" s="736"/>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L17" s="83"/>
      <c r="CM17" s="736" t="s">
        <v>1055</v>
      </c>
      <c r="CN17" s="736"/>
      <c r="CO17" s="736"/>
      <c r="CP17" s="736"/>
      <c r="CQ17" s="736"/>
      <c r="CR17" s="83"/>
      <c r="CS17" s="736" t="s">
        <v>1055</v>
      </c>
      <c r="CT17" s="736"/>
      <c r="CU17" s="736"/>
      <c r="CV17" s="736"/>
      <c r="CW17" s="736"/>
      <c r="CX17" s="83"/>
      <c r="CY17" s="736" t="s">
        <v>1055</v>
      </c>
      <c r="CZ17" s="736"/>
      <c r="DA17" s="736"/>
      <c r="DB17" s="736"/>
      <c r="DC17" s="736"/>
      <c r="DD17" s="83"/>
      <c r="DE17" s="736" t="s">
        <v>1055</v>
      </c>
      <c r="DF17" s="736"/>
      <c r="DG17" s="736"/>
      <c r="DH17" s="736"/>
      <c r="DI17" s="736"/>
      <c r="DK17" s="736" t="s">
        <v>1055</v>
      </c>
      <c r="DL17" s="736"/>
      <c r="DM17" s="736"/>
      <c r="DN17" s="736"/>
      <c r="DO17" s="736"/>
      <c r="DQ17" s="736" t="s">
        <v>1055</v>
      </c>
      <c r="DR17" s="736"/>
      <c r="DS17" s="736"/>
      <c r="DT17" s="736"/>
      <c r="DU17" s="736"/>
      <c r="DW17" s="739" t="s">
        <v>1046</v>
      </c>
      <c r="DX17" s="740"/>
      <c r="DY17" s="109"/>
      <c r="DZ17" s="110"/>
      <c r="EA17" s="92"/>
      <c r="EB17" s="92"/>
      <c r="EC17" s="743" t="s">
        <v>1046</v>
      </c>
      <c r="ED17" s="744"/>
      <c r="EE17" s="747"/>
      <c r="EF17" s="748"/>
      <c r="EG17"/>
      <c r="EH17"/>
      <c r="EI17" s="739" t="s">
        <v>1046</v>
      </c>
      <c r="EJ17" s="740"/>
      <c r="EK17" s="741"/>
      <c r="EL17" s="742"/>
      <c r="EM17" s="92"/>
      <c r="EO17" s="739" t="s">
        <v>1046</v>
      </c>
      <c r="EP17" s="740"/>
      <c r="EQ17" s="741"/>
      <c r="ER17" s="742"/>
      <c r="ES17" s="92"/>
    </row>
    <row r="18" spans="1:149"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92"/>
      <c r="BC18" s="92"/>
      <c r="BD18" s="92"/>
      <c r="BE18" s="92"/>
      <c r="BF18" s="92"/>
      <c r="BG18" s="92"/>
      <c r="BI18" s="92"/>
      <c r="BJ18" s="92"/>
      <c r="BK18" s="92"/>
      <c r="BL18" s="92"/>
      <c r="BM18" s="92"/>
      <c r="BN18" s="83"/>
      <c r="BO18" s="92"/>
      <c r="BP18" s="92"/>
      <c r="BQ18" s="92"/>
      <c r="BR18" s="92"/>
      <c r="BS18" s="92"/>
      <c r="BT18" s="83"/>
      <c r="BU18" s="92"/>
      <c r="BV18" s="92"/>
      <c r="BW18" s="92"/>
      <c r="BX18" s="92"/>
      <c r="BY18" s="92"/>
      <c r="BZ18" s="83"/>
      <c r="CA18" s="92"/>
      <c r="CB18" s="92"/>
      <c r="CC18" s="92"/>
      <c r="CD18" s="92"/>
      <c r="CE18" s="92"/>
      <c r="CF18" s="83"/>
      <c r="CG18" s="92"/>
      <c r="CH18" s="92"/>
      <c r="CI18" s="92"/>
      <c r="CJ18" s="92"/>
      <c r="CK18" s="92"/>
      <c r="CL18" s="83"/>
      <c r="CM18" s="92"/>
      <c r="CN18" s="92"/>
      <c r="CO18" s="92"/>
      <c r="CP18" s="92"/>
      <c r="CQ18" s="92"/>
      <c r="CR18" s="83"/>
      <c r="CS18" s="92"/>
      <c r="CT18" s="92"/>
      <c r="CU18" s="92"/>
      <c r="CV18" s="92"/>
      <c r="CW18" s="92"/>
      <c r="CX18" s="83"/>
      <c r="DD18" s="83"/>
      <c r="DW18" s="101" t="s">
        <v>1047</v>
      </c>
      <c r="DX18" s="101" t="s">
        <v>1048</v>
      </c>
      <c r="DY18" s="101" t="s">
        <v>1049</v>
      </c>
      <c r="DZ18" s="101" t="s">
        <v>1050</v>
      </c>
      <c r="EA18" s="101" t="s">
        <v>1051</v>
      </c>
      <c r="EB18" s="92"/>
      <c r="EC18" s="102" t="s">
        <v>1047</v>
      </c>
      <c r="ED18" s="102" t="s">
        <v>1048</v>
      </c>
      <c r="EE18" s="102" t="s">
        <v>1052</v>
      </c>
      <c r="EF18" s="101" t="s">
        <v>1050</v>
      </c>
      <c r="EG18" s="101" t="s">
        <v>1051</v>
      </c>
      <c r="EH18"/>
      <c r="EI18" s="101" t="s">
        <v>1047</v>
      </c>
      <c r="EJ18" s="101" t="s">
        <v>1048</v>
      </c>
      <c r="EK18" s="101" t="s">
        <v>1049</v>
      </c>
      <c r="EL18" s="101" t="s">
        <v>1050</v>
      </c>
      <c r="EM18" s="101" t="s">
        <v>1051</v>
      </c>
      <c r="EO18" s="101" t="s">
        <v>1047</v>
      </c>
      <c r="EP18" s="101" t="s">
        <v>1048</v>
      </c>
      <c r="EQ18" s="101" t="s">
        <v>1049</v>
      </c>
      <c r="ER18" s="101" t="s">
        <v>1050</v>
      </c>
      <c r="ES18" s="101" t="s">
        <v>1051</v>
      </c>
    </row>
    <row r="19" spans="1:149"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92"/>
      <c r="BC19" s="739" t="s">
        <v>1046</v>
      </c>
      <c r="BD19" s="740"/>
      <c r="BE19" s="109"/>
      <c r="BF19" s="110"/>
      <c r="BG19" s="92"/>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E19" s="92"/>
      <c r="CF19" s="83"/>
      <c r="CG19" s="739" t="s">
        <v>1046</v>
      </c>
      <c r="CH19" s="740"/>
      <c r="CI19" s="109"/>
      <c r="CJ19" s="110"/>
      <c r="CK19" s="92"/>
      <c r="CL19" s="83"/>
      <c r="CM19" s="739" t="s">
        <v>1046</v>
      </c>
      <c r="CN19" s="740"/>
      <c r="CO19" s="109"/>
      <c r="CP19" s="110"/>
      <c r="CQ19" s="92"/>
      <c r="CR19" s="83"/>
      <c r="CS19" s="739" t="s">
        <v>1046</v>
      </c>
      <c r="CT19" s="740"/>
      <c r="CU19" s="109"/>
      <c r="CV19" s="110"/>
      <c r="CW19" s="92"/>
      <c r="CX19" s="83"/>
      <c r="CY19" s="739" t="s">
        <v>1046</v>
      </c>
      <c r="CZ19" s="740"/>
      <c r="DA19" s="109"/>
      <c r="DB19" s="110"/>
      <c r="DD19" s="83"/>
      <c r="DE19" s="739" t="s">
        <v>1046</v>
      </c>
      <c r="DF19" s="740"/>
      <c r="DG19" s="109"/>
      <c r="DH19" s="110"/>
      <c r="DK19" s="739" t="s">
        <v>1046</v>
      </c>
      <c r="DL19" s="740"/>
      <c r="DM19" s="109"/>
      <c r="DN19" s="110"/>
      <c r="DQ19" s="739" t="s">
        <v>1046</v>
      </c>
      <c r="DR19" s="740"/>
      <c r="DS19" s="109"/>
      <c r="DT19" s="110"/>
      <c r="DW19" s="103">
        <v>0</v>
      </c>
      <c r="DX19" s="103">
        <v>15750</v>
      </c>
      <c r="DY19" s="103">
        <v>0</v>
      </c>
      <c r="DZ19" s="103">
        <v>0</v>
      </c>
      <c r="EA19" s="103" t="s">
        <v>1056</v>
      </c>
      <c r="EB19" s="92"/>
      <c r="EC19" s="104">
        <v>0</v>
      </c>
      <c r="ED19" s="104">
        <v>8000</v>
      </c>
      <c r="EE19" s="103">
        <v>0</v>
      </c>
      <c r="EF19" s="103">
        <v>0</v>
      </c>
      <c r="EG19" s="103" t="s">
        <v>1056</v>
      </c>
      <c r="EH19"/>
      <c r="EI19" s="103">
        <v>0</v>
      </c>
      <c r="EJ19" s="103">
        <v>8000</v>
      </c>
      <c r="EK19" s="103">
        <v>0</v>
      </c>
      <c r="EL19" s="103">
        <v>0</v>
      </c>
      <c r="EM19" s="103" t="s">
        <v>1056</v>
      </c>
      <c r="EO19" s="103">
        <v>0</v>
      </c>
      <c r="EP19" s="103">
        <v>8000</v>
      </c>
      <c r="EQ19" s="103">
        <v>0</v>
      </c>
      <c r="ER19" s="103">
        <v>0</v>
      </c>
      <c r="ES19" s="103" t="s">
        <v>1056</v>
      </c>
    </row>
    <row r="20" spans="1:149"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291"/>
      <c r="BC20" s="101" t="s">
        <v>1047</v>
      </c>
      <c r="BD20" s="101" t="s">
        <v>1048</v>
      </c>
      <c r="BE20" s="101" t="s">
        <v>1049</v>
      </c>
      <c r="BF20" s="101" t="s">
        <v>1050</v>
      </c>
      <c r="BG20" s="101" t="s">
        <v>1051</v>
      </c>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L20" s="83"/>
      <c r="CM20" s="101" t="s">
        <v>1047</v>
      </c>
      <c r="CN20" s="101" t="s">
        <v>1048</v>
      </c>
      <c r="CO20" s="101" t="s">
        <v>1049</v>
      </c>
      <c r="CP20" s="101" t="s">
        <v>1050</v>
      </c>
      <c r="CQ20" s="101" t="s">
        <v>1051</v>
      </c>
      <c r="CR20" s="83"/>
      <c r="CS20" s="101" t="s">
        <v>1047</v>
      </c>
      <c r="CT20" s="101" t="s">
        <v>1048</v>
      </c>
      <c r="CU20" s="101" t="s">
        <v>1049</v>
      </c>
      <c r="CV20" s="101" t="s">
        <v>1050</v>
      </c>
      <c r="CW20" s="101" t="s">
        <v>1051</v>
      </c>
      <c r="CX20" s="83"/>
      <c r="CY20" s="101" t="s">
        <v>1047</v>
      </c>
      <c r="CZ20" s="101" t="s">
        <v>1048</v>
      </c>
      <c r="DA20" s="101" t="s">
        <v>1049</v>
      </c>
      <c r="DB20" s="101" t="s">
        <v>1050</v>
      </c>
      <c r="DC20" s="101" t="s">
        <v>1051</v>
      </c>
      <c r="DD20" s="83"/>
      <c r="DE20" s="101" t="s">
        <v>1047</v>
      </c>
      <c r="DF20" s="101" t="s">
        <v>1048</v>
      </c>
      <c r="DG20" s="101" t="s">
        <v>1049</v>
      </c>
      <c r="DH20" s="101" t="s">
        <v>1050</v>
      </c>
      <c r="DI20" s="101" t="s">
        <v>1051</v>
      </c>
      <c r="DK20" s="101" t="s">
        <v>1047</v>
      </c>
      <c r="DL20" s="101" t="s">
        <v>1048</v>
      </c>
      <c r="DM20" s="101" t="s">
        <v>1049</v>
      </c>
      <c r="DN20" s="101" t="s">
        <v>1050</v>
      </c>
      <c r="DO20" s="101" t="s">
        <v>1051</v>
      </c>
      <c r="DQ20" s="101" t="s">
        <v>1047</v>
      </c>
      <c r="DR20" s="101" t="s">
        <v>1048</v>
      </c>
      <c r="DS20" s="101" t="s">
        <v>1049</v>
      </c>
      <c r="DT20" s="101" t="s">
        <v>1050</v>
      </c>
      <c r="DU20" s="101" t="s">
        <v>1051</v>
      </c>
      <c r="DW20" s="103">
        <v>15750</v>
      </c>
      <c r="DX20" s="103">
        <v>24450</v>
      </c>
      <c r="DY20" s="103">
        <v>0</v>
      </c>
      <c r="DZ20" s="106">
        <v>0.1</v>
      </c>
      <c r="EA20" s="103">
        <v>15750</v>
      </c>
      <c r="EB20" s="92"/>
      <c r="EC20" s="107">
        <v>8000</v>
      </c>
      <c r="ED20" s="107">
        <v>23950</v>
      </c>
      <c r="EE20" s="103">
        <v>0</v>
      </c>
      <c r="EF20" s="106">
        <v>0.1</v>
      </c>
      <c r="EG20" s="107">
        <v>8000</v>
      </c>
      <c r="EH20"/>
      <c r="EI20" s="103">
        <v>8000</v>
      </c>
      <c r="EJ20" s="103">
        <v>23550</v>
      </c>
      <c r="EK20" s="103">
        <v>0</v>
      </c>
      <c r="EL20" s="106">
        <v>0.1</v>
      </c>
      <c r="EM20" s="103">
        <v>8000</v>
      </c>
      <c r="EO20" s="103">
        <v>8000</v>
      </c>
      <c r="EP20" s="103">
        <v>23350</v>
      </c>
      <c r="EQ20" s="103">
        <v>0</v>
      </c>
      <c r="ER20" s="106">
        <v>0.1</v>
      </c>
      <c r="ES20" s="103">
        <v>8000</v>
      </c>
    </row>
    <row r="21" spans="1:149" x14ac:dyDescent="0.2">
      <c r="A21" s="103">
        <v>0</v>
      </c>
      <c r="B21" s="103">
        <f t="shared" ref="B21:B27" si="15">A22</f>
        <v>16300</v>
      </c>
      <c r="C21" s="103">
        <v>0</v>
      </c>
      <c r="D21" s="103">
        <v>0</v>
      </c>
      <c r="E21" s="103">
        <v>0</v>
      </c>
      <c r="F21" s="292"/>
      <c r="G21" s="103">
        <v>0</v>
      </c>
      <c r="H21" s="103">
        <f t="shared" ref="H21:H27" si="16">G22</f>
        <v>14600</v>
      </c>
      <c r="I21" s="103">
        <v>0</v>
      </c>
      <c r="J21" s="103">
        <v>0</v>
      </c>
      <c r="K21" s="103">
        <v>0</v>
      </c>
      <c r="M21" s="103">
        <v>0</v>
      </c>
      <c r="N21" s="103">
        <f t="shared" ref="N21:N27" si="17">M22</f>
        <v>14800</v>
      </c>
      <c r="O21" s="103">
        <v>0</v>
      </c>
      <c r="P21" s="103">
        <v>0</v>
      </c>
      <c r="Q21" s="103">
        <v>0</v>
      </c>
      <c r="R21" s="292"/>
      <c r="S21" s="103">
        <v>0</v>
      </c>
      <c r="T21" s="103">
        <f t="shared" ref="T21:T27" si="18">S22</f>
        <v>13850</v>
      </c>
      <c r="U21" s="103">
        <v>0</v>
      </c>
      <c r="V21" s="103">
        <v>0</v>
      </c>
      <c r="W21" s="103">
        <v>0</v>
      </c>
      <c r="Y21" s="103">
        <v>0</v>
      </c>
      <c r="Z21" s="103">
        <f t="shared" ref="Z21:Z27" si="19">Y22</f>
        <v>13000</v>
      </c>
      <c r="AA21" s="103">
        <v>0</v>
      </c>
      <c r="AB21" s="103">
        <v>0</v>
      </c>
      <c r="AC21" s="103">
        <v>0</v>
      </c>
      <c r="AD21" s="292"/>
      <c r="AE21" s="103">
        <v>0</v>
      </c>
      <c r="AF21" s="103">
        <f t="shared" ref="AF21:AF27" si="20">AE22</f>
        <v>12950</v>
      </c>
      <c r="AG21" s="103">
        <v>0</v>
      </c>
      <c r="AH21" s="103">
        <v>0</v>
      </c>
      <c r="AI21" s="103">
        <v>0</v>
      </c>
      <c r="AK21" s="103">
        <v>0</v>
      </c>
      <c r="AL21" s="103">
        <f t="shared" ref="AL21:AL27" si="21">AK22</f>
        <v>12200</v>
      </c>
      <c r="AM21" s="103">
        <v>0</v>
      </c>
      <c r="AN21" s="103">
        <v>0</v>
      </c>
      <c r="AO21" s="103">
        <v>0</v>
      </c>
      <c r="AP21" s="292"/>
      <c r="AQ21" s="103">
        <v>0</v>
      </c>
      <c r="AR21" s="103">
        <f t="shared" ref="AR21:AR27" si="22">AQ22</f>
        <v>12550</v>
      </c>
      <c r="AS21" s="103">
        <v>0</v>
      </c>
      <c r="AT21" s="103">
        <v>0</v>
      </c>
      <c r="AU21" s="103">
        <v>0</v>
      </c>
      <c r="AW21" s="103">
        <v>0</v>
      </c>
      <c r="AX21" s="103">
        <v>11900</v>
      </c>
      <c r="AY21" s="103">
        <v>0</v>
      </c>
      <c r="AZ21" s="103">
        <v>0</v>
      </c>
      <c r="BA21" s="103">
        <v>0</v>
      </c>
      <c r="BB21" s="292"/>
      <c r="BC21" s="103">
        <v>0</v>
      </c>
      <c r="BD21" s="103">
        <v>12400</v>
      </c>
      <c r="BE21" s="103">
        <v>0</v>
      </c>
      <c r="BF21" s="103">
        <v>0</v>
      </c>
      <c r="BG21" s="103">
        <v>0</v>
      </c>
      <c r="BI21" s="103">
        <v>0</v>
      </c>
      <c r="BJ21" s="103">
        <v>11800</v>
      </c>
      <c r="BK21" s="103">
        <v>0</v>
      </c>
      <c r="BL21" s="103">
        <v>0</v>
      </c>
      <c r="BM21" s="103">
        <v>0</v>
      </c>
      <c r="BN21" s="83"/>
      <c r="BO21" s="103">
        <v>0</v>
      </c>
      <c r="BP21" s="103">
        <v>11550</v>
      </c>
      <c r="BQ21" s="103">
        <v>0</v>
      </c>
      <c r="BR21" s="103">
        <v>0</v>
      </c>
      <c r="BS21" s="103">
        <v>0</v>
      </c>
      <c r="BT21" s="83"/>
      <c r="BU21" s="103">
        <v>0</v>
      </c>
      <c r="BV21" s="103">
        <v>8650</v>
      </c>
      <c r="BW21" s="103">
        <v>0</v>
      </c>
      <c r="BX21" s="103">
        <v>0</v>
      </c>
      <c r="BY21" s="103">
        <v>0</v>
      </c>
      <c r="BZ21" s="83"/>
      <c r="CA21" s="103">
        <v>0</v>
      </c>
      <c r="CB21" s="103">
        <v>8550</v>
      </c>
      <c r="CC21" s="103">
        <v>0</v>
      </c>
      <c r="CD21" s="103">
        <v>0</v>
      </c>
      <c r="CE21" s="103">
        <v>0</v>
      </c>
      <c r="CF21" s="83"/>
      <c r="CG21" s="103">
        <v>0</v>
      </c>
      <c r="CH21" s="103">
        <v>8600</v>
      </c>
      <c r="CI21" s="103">
        <v>0</v>
      </c>
      <c r="CJ21" s="103">
        <v>0</v>
      </c>
      <c r="CK21" s="103">
        <v>0</v>
      </c>
      <c r="CL21" s="83"/>
      <c r="CM21" s="103">
        <v>0</v>
      </c>
      <c r="CN21" s="103">
        <v>8450</v>
      </c>
      <c r="CO21" s="103">
        <v>0</v>
      </c>
      <c r="CP21" s="103">
        <v>0</v>
      </c>
      <c r="CQ21" s="103">
        <v>0</v>
      </c>
      <c r="CR21" s="83"/>
      <c r="CS21" s="103">
        <v>0</v>
      </c>
      <c r="CT21" s="103">
        <v>8300</v>
      </c>
      <c r="CU21" s="103">
        <v>0</v>
      </c>
      <c r="CV21" s="103">
        <v>0</v>
      </c>
      <c r="CW21" s="103">
        <v>0</v>
      </c>
      <c r="CX21" s="83"/>
      <c r="CY21" s="103">
        <v>0</v>
      </c>
      <c r="CZ21" s="103">
        <v>8100</v>
      </c>
      <c r="DA21" s="103">
        <v>0</v>
      </c>
      <c r="DB21" s="103">
        <v>0</v>
      </c>
      <c r="DC21" s="103">
        <v>0</v>
      </c>
      <c r="DD21" s="83"/>
      <c r="DE21" s="103">
        <v>0</v>
      </c>
      <c r="DF21" s="103">
        <v>7900</v>
      </c>
      <c r="DG21" s="103">
        <v>0</v>
      </c>
      <c r="DH21" s="103">
        <v>0</v>
      </c>
      <c r="DI21" s="103" t="s">
        <v>1056</v>
      </c>
      <c r="DK21" s="103">
        <v>0</v>
      </c>
      <c r="DL21" s="103">
        <v>13750</v>
      </c>
      <c r="DM21" s="103">
        <v>0</v>
      </c>
      <c r="DN21" s="103">
        <v>0</v>
      </c>
      <c r="DO21" s="103" t="s">
        <v>1056</v>
      </c>
      <c r="DQ21" s="103">
        <v>0</v>
      </c>
      <c r="DR21" s="103">
        <v>13750</v>
      </c>
      <c r="DS21" s="103">
        <v>0</v>
      </c>
      <c r="DT21" s="103">
        <v>0</v>
      </c>
      <c r="DU21" s="103" t="s">
        <v>1056</v>
      </c>
      <c r="DW21" s="103">
        <v>24450</v>
      </c>
      <c r="DX21" s="103">
        <v>75650</v>
      </c>
      <c r="DY21" s="103">
        <v>870</v>
      </c>
      <c r="DZ21" s="106">
        <v>0.15</v>
      </c>
      <c r="EA21" s="103">
        <v>24450</v>
      </c>
      <c r="EB21" s="92"/>
      <c r="EC21" s="107">
        <v>23950</v>
      </c>
      <c r="ED21" s="107">
        <v>75650</v>
      </c>
      <c r="EE21" s="107">
        <v>1595</v>
      </c>
      <c r="EF21" s="106">
        <v>0.15</v>
      </c>
      <c r="EG21" s="107">
        <v>23950</v>
      </c>
      <c r="EH21"/>
      <c r="EI21" s="103">
        <v>23550</v>
      </c>
      <c r="EJ21" s="103">
        <v>72150</v>
      </c>
      <c r="EK21" s="103">
        <v>1555</v>
      </c>
      <c r="EL21" s="106">
        <v>0.15</v>
      </c>
      <c r="EM21" s="103">
        <v>23550</v>
      </c>
      <c r="EO21" s="103">
        <v>23350</v>
      </c>
      <c r="EP21" s="103">
        <v>70700</v>
      </c>
      <c r="EQ21" s="103">
        <v>1535</v>
      </c>
      <c r="ER21" s="106">
        <v>0.15</v>
      </c>
      <c r="ES21" s="103">
        <v>23350</v>
      </c>
    </row>
    <row r="22" spans="1:149" x14ac:dyDescent="0.2">
      <c r="A22" s="103">
        <v>16300</v>
      </c>
      <c r="B22" s="103">
        <f t="shared" si="15"/>
        <v>39500</v>
      </c>
      <c r="C22" s="103">
        <v>0</v>
      </c>
      <c r="D22" s="106">
        <v>0.1</v>
      </c>
      <c r="E22" s="103">
        <f t="shared" ref="E22:E28" si="23">A22</f>
        <v>16300</v>
      </c>
      <c r="F22" s="292"/>
      <c r="G22" s="103">
        <v>14600</v>
      </c>
      <c r="H22" s="103">
        <f t="shared" si="16"/>
        <v>26200</v>
      </c>
      <c r="I22" s="103">
        <v>0</v>
      </c>
      <c r="J22" s="106">
        <v>0.1</v>
      </c>
      <c r="K22" s="103">
        <f t="shared" ref="K22:K28" si="24">G22</f>
        <v>14600</v>
      </c>
      <c r="M22" s="103">
        <v>14800</v>
      </c>
      <c r="N22" s="103">
        <f t="shared" si="17"/>
        <v>36800</v>
      </c>
      <c r="O22" s="103">
        <v>0</v>
      </c>
      <c r="P22" s="106">
        <v>0.1</v>
      </c>
      <c r="Q22" s="103">
        <f t="shared" ref="Q22:Q28" si="25">M22</f>
        <v>14800</v>
      </c>
      <c r="R22" s="292"/>
      <c r="S22" s="103">
        <v>13850</v>
      </c>
      <c r="T22" s="103">
        <f t="shared" si="18"/>
        <v>24850</v>
      </c>
      <c r="U22" s="103">
        <v>0</v>
      </c>
      <c r="V22" s="106">
        <v>0.1</v>
      </c>
      <c r="W22" s="103">
        <f t="shared" ref="W22:W28" si="26">S22</f>
        <v>13850</v>
      </c>
      <c r="Y22" s="103">
        <v>13000</v>
      </c>
      <c r="Z22" s="103">
        <f t="shared" si="19"/>
        <v>33550</v>
      </c>
      <c r="AA22" s="103">
        <v>0</v>
      </c>
      <c r="AB22" s="106">
        <v>0.1</v>
      </c>
      <c r="AC22" s="103">
        <f t="shared" ref="AC22:AC28" si="27">Y22</f>
        <v>13000</v>
      </c>
      <c r="AD22" s="292"/>
      <c r="AE22" s="103">
        <v>12950</v>
      </c>
      <c r="AF22" s="103">
        <f t="shared" si="20"/>
        <v>23225</v>
      </c>
      <c r="AG22" s="103">
        <v>0</v>
      </c>
      <c r="AH22" s="106">
        <v>0.1</v>
      </c>
      <c r="AI22" s="103">
        <f t="shared" ref="AI22:AI28" si="28">AE22</f>
        <v>12950</v>
      </c>
      <c r="AK22" s="103">
        <v>12200</v>
      </c>
      <c r="AL22" s="103">
        <f t="shared" si="21"/>
        <v>32100</v>
      </c>
      <c r="AM22" s="103">
        <v>0</v>
      </c>
      <c r="AN22" s="106">
        <v>0.1</v>
      </c>
      <c r="AO22" s="103">
        <f t="shared" ref="AO22:AO28" si="29">AK22</f>
        <v>12200</v>
      </c>
      <c r="AP22" s="292"/>
      <c r="AQ22" s="103">
        <v>12550</v>
      </c>
      <c r="AR22" s="103">
        <f t="shared" si="22"/>
        <v>22500</v>
      </c>
      <c r="AS22" s="103">
        <v>0</v>
      </c>
      <c r="AT22" s="106">
        <v>0.1</v>
      </c>
      <c r="AU22" s="103">
        <f t="shared" ref="AU22:AU28" si="30">AQ22</f>
        <v>12550</v>
      </c>
      <c r="AW22" s="103">
        <v>11900</v>
      </c>
      <c r="AX22" s="103">
        <v>31650</v>
      </c>
      <c r="AY22" s="103">
        <v>0</v>
      </c>
      <c r="AZ22" s="106">
        <v>0.1</v>
      </c>
      <c r="BA22" s="103">
        <v>11900</v>
      </c>
      <c r="BB22" s="292"/>
      <c r="BC22" s="103">
        <v>12400</v>
      </c>
      <c r="BD22" s="103">
        <v>22275</v>
      </c>
      <c r="BE22" s="103">
        <v>0</v>
      </c>
      <c r="BF22" s="106">
        <v>0.1</v>
      </c>
      <c r="BG22" s="103">
        <v>12400</v>
      </c>
      <c r="BI22" s="103">
        <v>11800</v>
      </c>
      <c r="BJ22" s="103">
        <v>31200</v>
      </c>
      <c r="BK22" s="103">
        <v>0</v>
      </c>
      <c r="BL22" s="106">
        <v>0.1</v>
      </c>
      <c r="BM22" s="103">
        <v>11800</v>
      </c>
      <c r="BN22" s="83"/>
      <c r="BO22" s="103">
        <v>11550</v>
      </c>
      <c r="BP22" s="103">
        <v>30600</v>
      </c>
      <c r="BQ22" s="103">
        <v>0</v>
      </c>
      <c r="BR22" s="106">
        <v>0.1</v>
      </c>
      <c r="BS22" s="103">
        <v>11550</v>
      </c>
      <c r="BT22" s="83"/>
      <c r="BU22" s="103">
        <v>8650</v>
      </c>
      <c r="BV22" s="103">
        <v>27300</v>
      </c>
      <c r="BW22" s="103">
        <v>0</v>
      </c>
      <c r="BX22" s="106">
        <v>0.1</v>
      </c>
      <c r="BY22" s="103">
        <v>8650</v>
      </c>
      <c r="BZ22" s="83"/>
      <c r="CA22" s="103">
        <v>8550</v>
      </c>
      <c r="CB22" s="103">
        <v>27100</v>
      </c>
      <c r="CC22" s="103">
        <v>0</v>
      </c>
      <c r="CD22" s="106">
        <v>0.1</v>
      </c>
      <c r="CE22" s="103">
        <v>8550</v>
      </c>
      <c r="CF22" s="83"/>
      <c r="CG22" s="103">
        <v>8600</v>
      </c>
      <c r="CH22" s="103">
        <v>27050</v>
      </c>
      <c r="CI22" s="103">
        <v>0</v>
      </c>
      <c r="CJ22" s="106">
        <v>0.1</v>
      </c>
      <c r="CK22" s="103">
        <v>8600</v>
      </c>
      <c r="CL22" s="83"/>
      <c r="CM22" s="103">
        <v>8450</v>
      </c>
      <c r="CN22" s="103">
        <v>26600</v>
      </c>
      <c r="CO22" s="103">
        <v>0</v>
      </c>
      <c r="CP22" s="106">
        <v>0.1</v>
      </c>
      <c r="CQ22" s="103">
        <v>8450</v>
      </c>
      <c r="CR22" s="83"/>
      <c r="CS22" s="103">
        <v>8300</v>
      </c>
      <c r="CT22" s="103">
        <v>26150</v>
      </c>
      <c r="CU22" s="103">
        <v>0</v>
      </c>
      <c r="CV22" s="106">
        <v>0.1</v>
      </c>
      <c r="CW22" s="103">
        <v>8300</v>
      </c>
      <c r="CX22" s="83"/>
      <c r="CY22" s="103">
        <v>8100</v>
      </c>
      <c r="CZ22" s="103">
        <v>25500</v>
      </c>
      <c r="DA22" s="103">
        <v>0</v>
      </c>
      <c r="DB22" s="106">
        <v>0.1</v>
      </c>
      <c r="DC22" s="103">
        <v>8100</v>
      </c>
      <c r="DD22" s="83"/>
      <c r="DE22" s="103">
        <v>7900</v>
      </c>
      <c r="DF22" s="103">
        <v>24900</v>
      </c>
      <c r="DG22" s="103">
        <v>0</v>
      </c>
      <c r="DH22" s="106">
        <v>0.1</v>
      </c>
      <c r="DI22" s="103">
        <v>7900</v>
      </c>
      <c r="DK22" s="103">
        <v>13750</v>
      </c>
      <c r="DL22" s="103">
        <v>24500</v>
      </c>
      <c r="DM22" s="103">
        <v>0</v>
      </c>
      <c r="DN22" s="106">
        <v>0.1</v>
      </c>
      <c r="DO22" s="103">
        <v>13750</v>
      </c>
      <c r="DQ22" s="103">
        <v>13750</v>
      </c>
      <c r="DR22" s="103">
        <v>24500</v>
      </c>
      <c r="DS22" s="103">
        <v>0</v>
      </c>
      <c r="DT22" s="106">
        <v>0.1</v>
      </c>
      <c r="DU22" s="103">
        <v>13750</v>
      </c>
      <c r="DW22" s="103">
        <v>75650</v>
      </c>
      <c r="DX22" s="103">
        <v>118130</v>
      </c>
      <c r="DY22" s="103">
        <v>8550</v>
      </c>
      <c r="DZ22" s="106">
        <v>0.25</v>
      </c>
      <c r="EA22" s="103">
        <v>75650</v>
      </c>
      <c r="EB22" s="92"/>
      <c r="EC22" s="107">
        <v>75650</v>
      </c>
      <c r="ED22" s="107">
        <v>144800</v>
      </c>
      <c r="EE22" s="107">
        <v>9350</v>
      </c>
      <c r="EF22" s="106">
        <v>0.25</v>
      </c>
      <c r="EG22" s="107">
        <v>75650</v>
      </c>
      <c r="EH22"/>
      <c r="EI22" s="103">
        <v>72150</v>
      </c>
      <c r="EJ22" s="103">
        <v>137850</v>
      </c>
      <c r="EK22" s="103">
        <v>8845</v>
      </c>
      <c r="EL22" s="106">
        <v>0.25</v>
      </c>
      <c r="EM22" s="103">
        <v>72150</v>
      </c>
      <c r="EO22" s="103">
        <v>70700</v>
      </c>
      <c r="EP22" s="103">
        <v>133800</v>
      </c>
      <c r="EQ22" s="103">
        <v>8637.5</v>
      </c>
      <c r="ER22" s="106">
        <v>0.25</v>
      </c>
      <c r="ES22" s="103">
        <v>70700</v>
      </c>
    </row>
    <row r="23" spans="1:149" x14ac:dyDescent="0.2">
      <c r="A23" s="103">
        <v>39500</v>
      </c>
      <c r="B23" s="103">
        <f t="shared" si="15"/>
        <v>110600</v>
      </c>
      <c r="C23" s="103">
        <v>2320</v>
      </c>
      <c r="D23" s="106">
        <v>0.12</v>
      </c>
      <c r="E23" s="103">
        <f t="shared" si="23"/>
        <v>39500</v>
      </c>
      <c r="F23" s="292"/>
      <c r="G23" s="103">
        <v>26200</v>
      </c>
      <c r="H23" s="103">
        <f t="shared" si="16"/>
        <v>61750</v>
      </c>
      <c r="I23" s="103">
        <v>1160</v>
      </c>
      <c r="J23" s="106">
        <v>0.12</v>
      </c>
      <c r="K23" s="103">
        <f t="shared" si="24"/>
        <v>26200</v>
      </c>
      <c r="M23" s="103">
        <v>36800</v>
      </c>
      <c r="N23" s="103">
        <f t="shared" si="17"/>
        <v>104250</v>
      </c>
      <c r="O23" s="103">
        <v>2200</v>
      </c>
      <c r="P23" s="106">
        <v>0.12</v>
      </c>
      <c r="Q23" s="103">
        <f t="shared" si="25"/>
        <v>36800</v>
      </c>
      <c r="R23" s="292"/>
      <c r="S23" s="103">
        <v>24850</v>
      </c>
      <c r="T23" s="103">
        <f t="shared" si="18"/>
        <v>58575</v>
      </c>
      <c r="U23" s="103">
        <v>1100</v>
      </c>
      <c r="V23" s="106">
        <v>0.12</v>
      </c>
      <c r="W23" s="103">
        <f t="shared" si="26"/>
        <v>24850</v>
      </c>
      <c r="Y23" s="103">
        <v>33550</v>
      </c>
      <c r="Z23" s="103">
        <f t="shared" si="19"/>
        <v>96550</v>
      </c>
      <c r="AA23" s="103">
        <v>2055</v>
      </c>
      <c r="AB23" s="106">
        <v>0.12</v>
      </c>
      <c r="AC23" s="103">
        <f t="shared" si="27"/>
        <v>33550</v>
      </c>
      <c r="AD23" s="292"/>
      <c r="AE23" s="103">
        <v>23225</v>
      </c>
      <c r="AF23" s="103">
        <f t="shared" si="20"/>
        <v>54725</v>
      </c>
      <c r="AG23" s="103">
        <v>1027.5</v>
      </c>
      <c r="AH23" s="106">
        <v>0.12</v>
      </c>
      <c r="AI23" s="103">
        <f t="shared" si="28"/>
        <v>23225</v>
      </c>
      <c r="AK23" s="103">
        <v>32100</v>
      </c>
      <c r="AL23" s="103">
        <f t="shared" si="21"/>
        <v>93250</v>
      </c>
      <c r="AM23" s="103">
        <v>1990</v>
      </c>
      <c r="AN23" s="106">
        <v>0.12</v>
      </c>
      <c r="AO23" s="103">
        <f t="shared" si="29"/>
        <v>32100</v>
      </c>
      <c r="AP23" s="292"/>
      <c r="AQ23" s="103">
        <v>22500</v>
      </c>
      <c r="AR23" s="103">
        <f t="shared" si="22"/>
        <v>53075</v>
      </c>
      <c r="AS23" s="103">
        <v>995</v>
      </c>
      <c r="AT23" s="106">
        <v>0.12</v>
      </c>
      <c r="AU23" s="103">
        <f t="shared" si="30"/>
        <v>22500</v>
      </c>
      <c r="AW23" s="103">
        <v>31650</v>
      </c>
      <c r="AX23" s="103">
        <v>92150</v>
      </c>
      <c r="AY23" s="103">
        <v>1975</v>
      </c>
      <c r="AZ23" s="106">
        <v>0.12</v>
      </c>
      <c r="BA23" s="103">
        <v>31650</v>
      </c>
      <c r="BB23" s="292"/>
      <c r="BC23" s="103">
        <v>22275</v>
      </c>
      <c r="BD23" s="103">
        <v>52525</v>
      </c>
      <c r="BE23" s="103">
        <v>987.5</v>
      </c>
      <c r="BF23" s="106">
        <v>0.12</v>
      </c>
      <c r="BG23" s="103">
        <v>22275</v>
      </c>
      <c r="BI23" s="103">
        <v>31200</v>
      </c>
      <c r="BJ23" s="103">
        <v>90750</v>
      </c>
      <c r="BK23" s="103">
        <v>1940</v>
      </c>
      <c r="BL23" s="106">
        <v>0.12</v>
      </c>
      <c r="BM23" s="103">
        <v>31200</v>
      </c>
      <c r="BN23" s="83"/>
      <c r="BO23" s="103">
        <v>30600</v>
      </c>
      <c r="BP23" s="103">
        <v>88950</v>
      </c>
      <c r="BQ23" s="103">
        <v>1905</v>
      </c>
      <c r="BR23" s="106">
        <v>0.12</v>
      </c>
      <c r="BS23" s="103">
        <v>30600</v>
      </c>
      <c r="BT23" s="83"/>
      <c r="BU23" s="103">
        <v>27300</v>
      </c>
      <c r="BV23" s="103">
        <v>84550</v>
      </c>
      <c r="BW23" s="103">
        <v>1865</v>
      </c>
      <c r="BX23" s="106">
        <v>0.15</v>
      </c>
      <c r="BY23" s="103">
        <v>27300</v>
      </c>
      <c r="BZ23" s="83"/>
      <c r="CA23" s="103">
        <v>27100</v>
      </c>
      <c r="CB23" s="103">
        <v>83850</v>
      </c>
      <c r="CC23" s="103">
        <v>1855</v>
      </c>
      <c r="CD23" s="106">
        <v>0.15</v>
      </c>
      <c r="CE23" s="103">
        <v>27100</v>
      </c>
      <c r="CF23" s="83"/>
      <c r="CG23" s="103">
        <v>27050</v>
      </c>
      <c r="CH23" s="103">
        <v>83500</v>
      </c>
      <c r="CI23" s="103">
        <v>1845</v>
      </c>
      <c r="CJ23" s="106">
        <v>0.15</v>
      </c>
      <c r="CK23" s="103">
        <v>27050</v>
      </c>
      <c r="CL23" s="83"/>
      <c r="CM23" s="103">
        <v>26600</v>
      </c>
      <c r="CN23" s="103">
        <v>82250</v>
      </c>
      <c r="CO23" s="103">
        <v>1815</v>
      </c>
      <c r="CP23" s="106">
        <v>0.15</v>
      </c>
      <c r="CQ23" s="103">
        <v>26600</v>
      </c>
      <c r="CR23" s="83"/>
      <c r="CS23" s="103">
        <v>26150</v>
      </c>
      <c r="CT23" s="103">
        <v>80800</v>
      </c>
      <c r="CU23" s="103">
        <v>1785</v>
      </c>
      <c r="CV23" s="106">
        <v>0.15</v>
      </c>
      <c r="CW23" s="103">
        <v>26150</v>
      </c>
      <c r="CX23" s="83"/>
      <c r="CY23" s="103">
        <v>25500</v>
      </c>
      <c r="CZ23" s="103">
        <v>78800</v>
      </c>
      <c r="DA23" s="103">
        <v>1740</v>
      </c>
      <c r="DB23" s="106">
        <v>0.15</v>
      </c>
      <c r="DC23" s="103">
        <v>25500</v>
      </c>
      <c r="DD23" s="83"/>
      <c r="DE23" s="103">
        <v>24900</v>
      </c>
      <c r="DF23" s="103">
        <v>76900</v>
      </c>
      <c r="DG23" s="103">
        <v>1700</v>
      </c>
      <c r="DH23" s="106">
        <v>0.15</v>
      </c>
      <c r="DI23" s="103">
        <v>24900</v>
      </c>
      <c r="DK23" s="103">
        <v>24500</v>
      </c>
      <c r="DL23" s="103">
        <v>75750</v>
      </c>
      <c r="DM23" s="103">
        <v>1075</v>
      </c>
      <c r="DN23" s="106">
        <v>0.15</v>
      </c>
      <c r="DO23" s="103">
        <v>24500</v>
      </c>
      <c r="DQ23" s="103">
        <v>24500</v>
      </c>
      <c r="DR23" s="103">
        <v>75750</v>
      </c>
      <c r="DS23" s="103">
        <v>1075</v>
      </c>
      <c r="DT23" s="106">
        <v>0.15</v>
      </c>
      <c r="DU23" s="103">
        <v>24500</v>
      </c>
      <c r="DW23" s="103">
        <v>118130</v>
      </c>
      <c r="DX23" s="103">
        <v>216600</v>
      </c>
      <c r="DY23" s="103">
        <v>19170</v>
      </c>
      <c r="DZ23" s="106">
        <v>0.28000000000000003</v>
      </c>
      <c r="EA23" s="103">
        <v>118130</v>
      </c>
      <c r="EB23" s="92"/>
      <c r="EC23" s="107">
        <v>144800</v>
      </c>
      <c r="ED23" s="107">
        <v>216600</v>
      </c>
      <c r="EE23" s="107">
        <v>26637.5</v>
      </c>
      <c r="EF23" s="106">
        <v>0.28000000000000003</v>
      </c>
      <c r="EG23" s="107">
        <v>144800</v>
      </c>
      <c r="EH23"/>
      <c r="EI23" s="103">
        <v>137850</v>
      </c>
      <c r="EJ23" s="103">
        <v>207700</v>
      </c>
      <c r="EK23" s="103">
        <v>25270</v>
      </c>
      <c r="EL23" s="106">
        <v>0.28000000000000003</v>
      </c>
      <c r="EM23" s="103">
        <v>137850</v>
      </c>
      <c r="EO23" s="103">
        <v>133800</v>
      </c>
      <c r="EP23" s="103">
        <v>203150</v>
      </c>
      <c r="EQ23" s="103">
        <v>24412.5</v>
      </c>
      <c r="ER23" s="106">
        <v>0.28000000000000003</v>
      </c>
      <c r="ES23" s="103">
        <v>133800</v>
      </c>
    </row>
    <row r="24" spans="1:149" x14ac:dyDescent="0.2">
      <c r="A24" s="103">
        <v>110600</v>
      </c>
      <c r="B24" s="103">
        <f t="shared" si="15"/>
        <v>217350</v>
      </c>
      <c r="C24" s="103">
        <v>10852</v>
      </c>
      <c r="D24" s="106">
        <v>0.22</v>
      </c>
      <c r="E24" s="103">
        <f t="shared" si="23"/>
        <v>110600</v>
      </c>
      <c r="F24" s="292"/>
      <c r="G24" s="103">
        <v>61750</v>
      </c>
      <c r="H24" s="103">
        <f t="shared" si="16"/>
        <v>115125</v>
      </c>
      <c r="I24" s="103">
        <v>5426</v>
      </c>
      <c r="J24" s="106">
        <v>0.22</v>
      </c>
      <c r="K24" s="103">
        <f t="shared" si="24"/>
        <v>61750</v>
      </c>
      <c r="M24" s="103">
        <v>104250</v>
      </c>
      <c r="N24" s="103">
        <f t="shared" si="17"/>
        <v>205550</v>
      </c>
      <c r="O24" s="103">
        <v>10294</v>
      </c>
      <c r="P24" s="106">
        <v>0.22</v>
      </c>
      <c r="Q24" s="103">
        <f t="shared" si="25"/>
        <v>104250</v>
      </c>
      <c r="R24" s="292"/>
      <c r="S24" s="103">
        <v>58575</v>
      </c>
      <c r="T24" s="103">
        <f t="shared" si="18"/>
        <v>109225</v>
      </c>
      <c r="U24" s="103">
        <v>5147</v>
      </c>
      <c r="V24" s="106">
        <v>0.22</v>
      </c>
      <c r="W24" s="103">
        <f t="shared" si="26"/>
        <v>58575</v>
      </c>
      <c r="Y24" s="103">
        <v>96550</v>
      </c>
      <c r="Z24" s="103">
        <f t="shared" si="19"/>
        <v>191150</v>
      </c>
      <c r="AA24" s="103">
        <v>9615</v>
      </c>
      <c r="AB24" s="106">
        <v>0.22</v>
      </c>
      <c r="AC24" s="103">
        <f t="shared" si="27"/>
        <v>96550</v>
      </c>
      <c r="AD24" s="292"/>
      <c r="AE24" s="103">
        <v>54725</v>
      </c>
      <c r="AF24" s="103">
        <f t="shared" si="20"/>
        <v>102025</v>
      </c>
      <c r="AG24" s="103">
        <v>4807.5</v>
      </c>
      <c r="AH24" s="106">
        <v>0.22</v>
      </c>
      <c r="AI24" s="103">
        <f t="shared" si="28"/>
        <v>54725</v>
      </c>
      <c r="AK24" s="103">
        <v>93250</v>
      </c>
      <c r="AL24" s="103">
        <f t="shared" si="21"/>
        <v>184950</v>
      </c>
      <c r="AM24" s="103">
        <v>9328</v>
      </c>
      <c r="AN24" s="106">
        <v>0.22</v>
      </c>
      <c r="AO24" s="103">
        <f t="shared" si="29"/>
        <v>93250</v>
      </c>
      <c r="AP24" s="292"/>
      <c r="AQ24" s="103">
        <v>53075</v>
      </c>
      <c r="AR24" s="103">
        <f t="shared" si="22"/>
        <v>98925</v>
      </c>
      <c r="AS24" s="103">
        <v>4664</v>
      </c>
      <c r="AT24" s="106">
        <v>0.22</v>
      </c>
      <c r="AU24" s="103">
        <f t="shared" si="30"/>
        <v>53075</v>
      </c>
      <c r="AW24" s="103">
        <v>92150</v>
      </c>
      <c r="AX24" s="103">
        <v>182950</v>
      </c>
      <c r="AY24" s="103">
        <v>9235</v>
      </c>
      <c r="AZ24" s="106">
        <v>0.22</v>
      </c>
      <c r="BA24" s="103">
        <v>92150</v>
      </c>
      <c r="BB24" s="292"/>
      <c r="BC24" s="103">
        <v>52525</v>
      </c>
      <c r="BD24" s="103">
        <v>97925</v>
      </c>
      <c r="BE24" s="103">
        <v>4617.5</v>
      </c>
      <c r="BF24" s="106">
        <v>0.22</v>
      </c>
      <c r="BG24" s="103">
        <v>52525</v>
      </c>
      <c r="BI24" s="103">
        <v>90750</v>
      </c>
      <c r="BJ24" s="103">
        <v>180200</v>
      </c>
      <c r="BK24" s="103">
        <v>9086</v>
      </c>
      <c r="BL24" s="106">
        <v>0.22</v>
      </c>
      <c r="BM24" s="103">
        <v>90750</v>
      </c>
      <c r="BN24" s="83"/>
      <c r="BO24" s="103">
        <v>88950</v>
      </c>
      <c r="BP24" s="103">
        <v>176550</v>
      </c>
      <c r="BQ24" s="103">
        <v>8907</v>
      </c>
      <c r="BR24" s="106">
        <v>0.22</v>
      </c>
      <c r="BS24" s="103">
        <v>88950</v>
      </c>
      <c r="BT24" s="83"/>
      <c r="BU24" s="103">
        <v>84550</v>
      </c>
      <c r="BV24" s="103">
        <v>161750</v>
      </c>
      <c r="BW24" s="103">
        <v>10452.5</v>
      </c>
      <c r="BX24" s="106">
        <v>0.25</v>
      </c>
      <c r="BY24" s="103">
        <v>84550</v>
      </c>
      <c r="BZ24" s="83"/>
      <c r="CA24" s="103">
        <v>83850</v>
      </c>
      <c r="CB24" s="103">
        <v>160450</v>
      </c>
      <c r="CC24" s="103">
        <v>10367.5</v>
      </c>
      <c r="CD24" s="106">
        <v>0.25</v>
      </c>
      <c r="CE24" s="103">
        <v>83850</v>
      </c>
      <c r="CF24" s="83"/>
      <c r="CG24" s="103">
        <v>83500</v>
      </c>
      <c r="CH24" s="103">
        <v>159800</v>
      </c>
      <c r="CI24" s="103">
        <v>10312.5</v>
      </c>
      <c r="CJ24" s="106">
        <v>0.25</v>
      </c>
      <c r="CK24" s="103">
        <v>83500</v>
      </c>
      <c r="CL24" s="83"/>
      <c r="CM24" s="103">
        <v>82250</v>
      </c>
      <c r="CN24" s="103">
        <v>157300</v>
      </c>
      <c r="CO24" s="103">
        <v>10162.5</v>
      </c>
      <c r="CP24" s="106">
        <v>0.25</v>
      </c>
      <c r="CQ24" s="103">
        <v>82250</v>
      </c>
      <c r="CR24" s="83"/>
      <c r="CS24" s="103">
        <v>80800</v>
      </c>
      <c r="CT24" s="103">
        <v>154700</v>
      </c>
      <c r="CU24" s="103">
        <v>9982.5</v>
      </c>
      <c r="CV24" s="106">
        <v>0.25</v>
      </c>
      <c r="CW24" s="103">
        <v>80800</v>
      </c>
      <c r="CX24" s="83"/>
      <c r="CY24" s="103">
        <v>78800</v>
      </c>
      <c r="CZ24" s="103">
        <v>150800</v>
      </c>
      <c r="DA24" s="103">
        <v>9735</v>
      </c>
      <c r="DB24" s="106">
        <v>0.25</v>
      </c>
      <c r="DC24" s="103">
        <v>78800</v>
      </c>
      <c r="DD24" s="83"/>
      <c r="DE24" s="103">
        <v>76900</v>
      </c>
      <c r="DF24" s="103">
        <v>147250</v>
      </c>
      <c r="DG24" s="103">
        <v>9500</v>
      </c>
      <c r="DH24" s="106">
        <v>0.25</v>
      </c>
      <c r="DI24" s="103">
        <v>76900</v>
      </c>
      <c r="DK24" s="103">
        <v>75750</v>
      </c>
      <c r="DL24" s="103">
        <v>94050</v>
      </c>
      <c r="DM24" s="103">
        <v>8762.5</v>
      </c>
      <c r="DN24" s="106">
        <v>0.25</v>
      </c>
      <c r="DO24" s="103">
        <v>75750</v>
      </c>
      <c r="DQ24" s="103">
        <v>75750</v>
      </c>
      <c r="DR24" s="103">
        <v>94050</v>
      </c>
      <c r="DS24" s="103">
        <v>8762.5</v>
      </c>
      <c r="DT24" s="106">
        <v>0.25</v>
      </c>
      <c r="DU24" s="103">
        <v>75750</v>
      </c>
      <c r="DW24" s="103">
        <v>216600</v>
      </c>
      <c r="DX24" s="103">
        <v>380700</v>
      </c>
      <c r="DY24" s="103">
        <v>46741.599999999999</v>
      </c>
      <c r="DZ24" s="106">
        <v>0.33</v>
      </c>
      <c r="EA24" s="103">
        <v>216600</v>
      </c>
      <c r="EB24" s="92"/>
      <c r="EC24" s="107">
        <v>216600</v>
      </c>
      <c r="ED24" s="107">
        <v>380700</v>
      </c>
      <c r="EE24" s="107">
        <v>46741.5</v>
      </c>
      <c r="EF24" s="106">
        <v>0.33</v>
      </c>
      <c r="EG24" s="107">
        <v>216600</v>
      </c>
      <c r="EH24"/>
      <c r="EI24" s="103">
        <v>207700</v>
      </c>
      <c r="EJ24" s="103">
        <v>365100</v>
      </c>
      <c r="EK24" s="103">
        <v>44828</v>
      </c>
      <c r="EL24" s="106">
        <v>0.33</v>
      </c>
      <c r="EM24" s="103">
        <v>207700</v>
      </c>
      <c r="EO24" s="103">
        <v>203150</v>
      </c>
      <c r="EP24" s="103">
        <v>357000</v>
      </c>
      <c r="EQ24" s="103">
        <v>43830.5</v>
      </c>
      <c r="ER24" s="106">
        <v>0.33</v>
      </c>
      <c r="ES24" s="103">
        <v>203150</v>
      </c>
    </row>
    <row r="25" spans="1:149" ht="25.5" x14ac:dyDescent="0.2">
      <c r="A25" s="103">
        <v>217350</v>
      </c>
      <c r="B25" s="103">
        <f t="shared" si="15"/>
        <v>400200</v>
      </c>
      <c r="C25" s="103">
        <v>34337</v>
      </c>
      <c r="D25" s="106">
        <v>0.24</v>
      </c>
      <c r="E25" s="103">
        <f t="shared" si="23"/>
        <v>217350</v>
      </c>
      <c r="F25" s="292"/>
      <c r="G25" s="103">
        <v>115125</v>
      </c>
      <c r="H25" s="103">
        <f t="shared" si="16"/>
        <v>206550</v>
      </c>
      <c r="I25" s="103">
        <v>17168.5</v>
      </c>
      <c r="J25" s="106">
        <v>0.24</v>
      </c>
      <c r="K25" s="103">
        <f t="shared" si="24"/>
        <v>115125</v>
      </c>
      <c r="M25" s="103">
        <v>205550</v>
      </c>
      <c r="N25" s="103">
        <f t="shared" si="17"/>
        <v>379000</v>
      </c>
      <c r="O25" s="103">
        <v>32580</v>
      </c>
      <c r="P25" s="106">
        <v>0.24</v>
      </c>
      <c r="Q25" s="103">
        <f t="shared" si="25"/>
        <v>205550</v>
      </c>
      <c r="R25" s="292"/>
      <c r="S25" s="103">
        <v>109225</v>
      </c>
      <c r="T25" s="103">
        <f t="shared" si="18"/>
        <v>195950</v>
      </c>
      <c r="U25" s="103">
        <v>16290</v>
      </c>
      <c r="V25" s="106">
        <v>0.24</v>
      </c>
      <c r="W25" s="103">
        <f t="shared" si="26"/>
        <v>109225</v>
      </c>
      <c r="Y25" s="103">
        <v>191150</v>
      </c>
      <c r="Z25" s="103">
        <f t="shared" si="19"/>
        <v>353100</v>
      </c>
      <c r="AA25" s="103">
        <v>30427</v>
      </c>
      <c r="AB25" s="106">
        <v>0.24</v>
      </c>
      <c r="AC25" s="103">
        <f t="shared" si="27"/>
        <v>191150</v>
      </c>
      <c r="AD25" s="292"/>
      <c r="AE25" s="103">
        <v>102025</v>
      </c>
      <c r="AF25" s="103">
        <f t="shared" si="20"/>
        <v>183000</v>
      </c>
      <c r="AG25" s="103">
        <v>15213.5</v>
      </c>
      <c r="AH25" s="106">
        <v>0.24</v>
      </c>
      <c r="AI25" s="103">
        <f t="shared" si="28"/>
        <v>102025</v>
      </c>
      <c r="AK25" s="103">
        <v>184950</v>
      </c>
      <c r="AL25" s="103">
        <f t="shared" si="21"/>
        <v>342050</v>
      </c>
      <c r="AM25" s="103">
        <v>29502</v>
      </c>
      <c r="AN25" s="106">
        <v>0.24</v>
      </c>
      <c r="AO25" s="103">
        <f t="shared" si="29"/>
        <v>184950</v>
      </c>
      <c r="AP25" s="292"/>
      <c r="AQ25" s="103">
        <v>98925</v>
      </c>
      <c r="AR25" s="103">
        <f t="shared" si="22"/>
        <v>177475</v>
      </c>
      <c r="AS25" s="103">
        <v>14751</v>
      </c>
      <c r="AT25" s="106">
        <v>0.24</v>
      </c>
      <c r="AU25" s="103">
        <f t="shared" si="30"/>
        <v>98925</v>
      </c>
      <c r="AW25" s="103">
        <v>182950</v>
      </c>
      <c r="AX25" s="103">
        <v>338500</v>
      </c>
      <c r="AY25" s="103">
        <v>29211</v>
      </c>
      <c r="AZ25" s="106">
        <v>0.24</v>
      </c>
      <c r="BA25" s="103">
        <v>182950</v>
      </c>
      <c r="BB25" s="292"/>
      <c r="BC25" s="103">
        <v>97925</v>
      </c>
      <c r="BD25" s="103">
        <v>175700</v>
      </c>
      <c r="BE25" s="103">
        <v>14605.5</v>
      </c>
      <c r="BF25" s="106">
        <v>0.24</v>
      </c>
      <c r="BG25" s="103">
        <v>97925</v>
      </c>
      <c r="BI25" s="103">
        <v>180200</v>
      </c>
      <c r="BJ25" s="103">
        <v>333250</v>
      </c>
      <c r="BK25" s="103">
        <v>28765</v>
      </c>
      <c r="BL25" s="106">
        <v>0.24</v>
      </c>
      <c r="BM25" s="103">
        <v>180200</v>
      </c>
      <c r="BN25" s="83"/>
      <c r="BO25" s="103">
        <v>176550</v>
      </c>
      <c r="BP25" s="103">
        <v>326550</v>
      </c>
      <c r="BQ25" s="103">
        <v>28179</v>
      </c>
      <c r="BR25" s="106">
        <v>0.24</v>
      </c>
      <c r="BS25" s="103">
        <v>176550</v>
      </c>
      <c r="BT25" s="83"/>
      <c r="BU25" s="103">
        <v>161750</v>
      </c>
      <c r="BV25" s="103">
        <v>242000</v>
      </c>
      <c r="BW25" s="103">
        <v>29752.5</v>
      </c>
      <c r="BX25" s="106">
        <v>0.28000000000000003</v>
      </c>
      <c r="BY25" s="103">
        <v>161750</v>
      </c>
      <c r="BZ25" s="83"/>
      <c r="CA25" s="103">
        <v>160450</v>
      </c>
      <c r="CB25" s="103">
        <v>240000</v>
      </c>
      <c r="CC25" s="103">
        <v>29517.5</v>
      </c>
      <c r="CD25" s="106">
        <v>0.28000000000000003</v>
      </c>
      <c r="CE25" s="103">
        <v>160450</v>
      </c>
      <c r="CF25" s="83"/>
      <c r="CG25" s="103">
        <v>159800</v>
      </c>
      <c r="CH25" s="103">
        <v>239050</v>
      </c>
      <c r="CI25" s="103">
        <v>29387.5</v>
      </c>
      <c r="CJ25" s="106">
        <v>0.28000000000000003</v>
      </c>
      <c r="CK25" s="103">
        <v>159800</v>
      </c>
      <c r="CL25" s="83"/>
      <c r="CM25" s="103">
        <v>157300</v>
      </c>
      <c r="CN25" s="103">
        <v>235300</v>
      </c>
      <c r="CO25" s="103">
        <v>28925</v>
      </c>
      <c r="CP25" s="106">
        <v>0.28000000000000003</v>
      </c>
      <c r="CQ25" s="103">
        <v>157300</v>
      </c>
      <c r="CR25" s="83"/>
      <c r="CS25" s="103">
        <v>154700</v>
      </c>
      <c r="CT25" s="103">
        <v>231350</v>
      </c>
      <c r="CU25" s="103">
        <v>28457.5</v>
      </c>
      <c r="CV25" s="106">
        <v>0.28000000000000003</v>
      </c>
      <c r="CW25" s="103">
        <v>154700</v>
      </c>
      <c r="CX25" s="83"/>
      <c r="CY25" s="103">
        <v>150800</v>
      </c>
      <c r="CZ25" s="103">
        <v>225550</v>
      </c>
      <c r="DA25" s="103">
        <v>27735</v>
      </c>
      <c r="DB25" s="106">
        <v>0.28000000000000003</v>
      </c>
      <c r="DC25" s="103">
        <v>150800</v>
      </c>
      <c r="DD25" s="83"/>
      <c r="DE25" s="103">
        <v>147250</v>
      </c>
      <c r="DF25" s="103">
        <v>220200</v>
      </c>
      <c r="DG25" s="103">
        <v>27087.5</v>
      </c>
      <c r="DH25" s="106">
        <v>0.28000000000000003</v>
      </c>
      <c r="DI25" s="103">
        <v>147250</v>
      </c>
      <c r="DK25" s="103">
        <v>94050</v>
      </c>
      <c r="DL25" s="103">
        <v>124050</v>
      </c>
      <c r="DM25" s="103">
        <v>13337.5</v>
      </c>
      <c r="DN25" s="106">
        <v>0.27</v>
      </c>
      <c r="DO25" s="103">
        <v>94050</v>
      </c>
      <c r="DQ25" s="103">
        <v>94050</v>
      </c>
      <c r="DR25" s="103">
        <v>124050</v>
      </c>
      <c r="DS25" s="103">
        <v>13337.5</v>
      </c>
      <c r="DT25" s="106">
        <v>0.27</v>
      </c>
      <c r="DU25" s="103">
        <v>94050</v>
      </c>
      <c r="DW25" s="103">
        <v>380700</v>
      </c>
      <c r="DX25" s="103" t="s">
        <v>1057</v>
      </c>
      <c r="DY25" s="103">
        <v>100894.6</v>
      </c>
      <c r="DZ25" s="106">
        <v>0.35</v>
      </c>
      <c r="EA25" s="103">
        <v>380700</v>
      </c>
      <c r="EB25" s="92"/>
      <c r="EC25" s="107">
        <v>380700</v>
      </c>
      <c r="ED25" s="105" t="s">
        <v>1057</v>
      </c>
      <c r="EE25" s="105">
        <v>100894.5</v>
      </c>
      <c r="EF25" s="106">
        <v>0.35</v>
      </c>
      <c r="EG25" s="103">
        <v>380700</v>
      </c>
      <c r="EH25"/>
      <c r="EI25" s="103">
        <v>365100</v>
      </c>
      <c r="EJ25" s="103" t="s">
        <v>1057</v>
      </c>
      <c r="EK25" s="103">
        <v>96770</v>
      </c>
      <c r="EL25" s="106">
        <v>0.35</v>
      </c>
      <c r="EM25" s="103">
        <v>365100</v>
      </c>
      <c r="EO25" s="103">
        <v>357000</v>
      </c>
      <c r="EP25" s="103" t="s">
        <v>1057</v>
      </c>
      <c r="EQ25" s="103">
        <v>94601</v>
      </c>
      <c r="ER25" s="106">
        <v>0.35</v>
      </c>
      <c r="ES25" s="103">
        <v>357000</v>
      </c>
    </row>
    <row r="26" spans="1:149" x14ac:dyDescent="0.2">
      <c r="A26" s="103">
        <v>400200</v>
      </c>
      <c r="B26" s="103">
        <f t="shared" si="15"/>
        <v>503750</v>
      </c>
      <c r="C26" s="103">
        <v>78221</v>
      </c>
      <c r="D26" s="106">
        <v>0.32</v>
      </c>
      <c r="E26" s="103">
        <f t="shared" si="23"/>
        <v>400200</v>
      </c>
      <c r="F26" s="292"/>
      <c r="G26" s="103">
        <v>206550</v>
      </c>
      <c r="H26" s="103">
        <f t="shared" si="16"/>
        <v>258325</v>
      </c>
      <c r="I26" s="103">
        <v>39110.5</v>
      </c>
      <c r="J26" s="106">
        <v>0.32</v>
      </c>
      <c r="K26" s="103">
        <f t="shared" si="24"/>
        <v>206550</v>
      </c>
      <c r="M26" s="103">
        <v>379000</v>
      </c>
      <c r="N26" s="103">
        <f t="shared" si="17"/>
        <v>477300</v>
      </c>
      <c r="O26" s="103">
        <v>74208</v>
      </c>
      <c r="P26" s="106">
        <v>0.32</v>
      </c>
      <c r="Q26" s="103">
        <f t="shared" si="25"/>
        <v>379000</v>
      </c>
      <c r="R26" s="292"/>
      <c r="S26" s="103">
        <v>195950</v>
      </c>
      <c r="T26" s="103">
        <f t="shared" si="18"/>
        <v>245100</v>
      </c>
      <c r="U26" s="103">
        <v>37104</v>
      </c>
      <c r="V26" s="106">
        <v>0.32</v>
      </c>
      <c r="W26" s="103">
        <f t="shared" si="26"/>
        <v>195950</v>
      </c>
      <c r="Y26" s="103">
        <v>353100</v>
      </c>
      <c r="Z26" s="103">
        <f t="shared" si="19"/>
        <v>444900</v>
      </c>
      <c r="AA26" s="103">
        <v>69295</v>
      </c>
      <c r="AB26" s="106">
        <v>0.32</v>
      </c>
      <c r="AC26" s="103">
        <f t="shared" si="27"/>
        <v>353100</v>
      </c>
      <c r="AD26" s="292"/>
      <c r="AE26" s="103">
        <v>183000</v>
      </c>
      <c r="AF26" s="103">
        <f t="shared" si="20"/>
        <v>228900</v>
      </c>
      <c r="AG26" s="103">
        <v>34647.5</v>
      </c>
      <c r="AH26" s="106">
        <v>0.32</v>
      </c>
      <c r="AI26" s="103">
        <f t="shared" si="28"/>
        <v>183000</v>
      </c>
      <c r="AK26" s="103">
        <v>342050</v>
      </c>
      <c r="AL26" s="103">
        <f t="shared" si="21"/>
        <v>431050</v>
      </c>
      <c r="AM26" s="103">
        <v>67206</v>
      </c>
      <c r="AN26" s="106">
        <v>0.32</v>
      </c>
      <c r="AO26" s="103">
        <f t="shared" si="29"/>
        <v>342050</v>
      </c>
      <c r="AP26" s="292"/>
      <c r="AQ26" s="103">
        <v>177475</v>
      </c>
      <c r="AR26" s="103">
        <f t="shared" si="22"/>
        <v>221975</v>
      </c>
      <c r="AS26" s="103">
        <v>33603</v>
      </c>
      <c r="AT26" s="106">
        <v>0.32</v>
      </c>
      <c r="AU26" s="103">
        <f t="shared" si="30"/>
        <v>177475</v>
      </c>
      <c r="AW26" s="103">
        <v>338500</v>
      </c>
      <c r="AX26" s="103">
        <v>426600</v>
      </c>
      <c r="AY26" s="103">
        <v>66543</v>
      </c>
      <c r="AZ26" s="106">
        <v>0.32</v>
      </c>
      <c r="BA26" s="103">
        <v>338500</v>
      </c>
      <c r="BB26" s="292"/>
      <c r="BC26" s="103">
        <v>175700</v>
      </c>
      <c r="BD26" s="103">
        <v>219750</v>
      </c>
      <c r="BE26" s="103">
        <v>33271.5</v>
      </c>
      <c r="BF26" s="106">
        <v>0.32</v>
      </c>
      <c r="BG26" s="103">
        <v>175700</v>
      </c>
      <c r="BI26" s="103">
        <v>333250</v>
      </c>
      <c r="BJ26" s="103">
        <v>420000</v>
      </c>
      <c r="BK26" s="103">
        <v>65497</v>
      </c>
      <c r="BL26" s="106">
        <v>0.32</v>
      </c>
      <c r="BM26" s="103">
        <v>333250</v>
      </c>
      <c r="BN26" s="83"/>
      <c r="BO26" s="103">
        <v>326550</v>
      </c>
      <c r="BP26" s="103">
        <v>411550</v>
      </c>
      <c r="BQ26" s="103">
        <v>64179</v>
      </c>
      <c r="BR26" s="106">
        <v>0.32</v>
      </c>
      <c r="BS26" s="103">
        <v>326550</v>
      </c>
      <c r="BT26" s="83"/>
      <c r="BU26" s="103">
        <v>242000</v>
      </c>
      <c r="BV26" s="103">
        <v>425350</v>
      </c>
      <c r="BW26" s="103">
        <v>52222.5</v>
      </c>
      <c r="BX26" s="106">
        <v>0.33</v>
      </c>
      <c r="BY26" s="103">
        <v>242000</v>
      </c>
      <c r="BZ26" s="83"/>
      <c r="CA26" s="103">
        <v>240000</v>
      </c>
      <c r="CB26" s="103">
        <v>421900</v>
      </c>
      <c r="CC26" s="103">
        <v>51791.5</v>
      </c>
      <c r="CD26" s="106">
        <v>0.33</v>
      </c>
      <c r="CE26" s="103">
        <v>240000</v>
      </c>
      <c r="CF26" s="83"/>
      <c r="CG26" s="103">
        <v>239050</v>
      </c>
      <c r="CH26" s="103">
        <v>420100</v>
      </c>
      <c r="CI26" s="103">
        <v>51577.5</v>
      </c>
      <c r="CJ26" s="106">
        <v>0.33</v>
      </c>
      <c r="CK26" s="103">
        <v>239050</v>
      </c>
      <c r="CL26" s="83"/>
      <c r="CM26" s="103">
        <v>235300</v>
      </c>
      <c r="CN26" s="103">
        <v>413550</v>
      </c>
      <c r="CO26" s="103">
        <v>50765</v>
      </c>
      <c r="CP26" s="106">
        <v>0.33</v>
      </c>
      <c r="CQ26" s="103">
        <v>235300</v>
      </c>
      <c r="CR26" s="83"/>
      <c r="CS26" s="103">
        <v>231350</v>
      </c>
      <c r="CT26" s="103">
        <v>406650</v>
      </c>
      <c r="CU26" s="103">
        <v>49919.5</v>
      </c>
      <c r="CV26" s="106">
        <v>0.33</v>
      </c>
      <c r="CW26" s="103">
        <v>231350</v>
      </c>
      <c r="CX26" s="83"/>
      <c r="CY26" s="103">
        <v>225550</v>
      </c>
      <c r="CZ26" s="103">
        <v>396450</v>
      </c>
      <c r="DA26" s="103">
        <v>48665</v>
      </c>
      <c r="DB26" s="106">
        <v>0.33</v>
      </c>
      <c r="DC26" s="103">
        <v>225550</v>
      </c>
      <c r="DD26" s="83"/>
      <c r="DE26" s="103">
        <v>220200</v>
      </c>
      <c r="DF26" s="103">
        <v>387050</v>
      </c>
      <c r="DG26" s="103">
        <v>47513.5</v>
      </c>
      <c r="DH26" s="106">
        <v>0.33</v>
      </c>
      <c r="DI26" s="103">
        <v>220200</v>
      </c>
      <c r="DK26" s="103">
        <v>124050</v>
      </c>
      <c r="DL26" s="103">
        <v>145050</v>
      </c>
      <c r="DM26" s="103">
        <v>21437.5</v>
      </c>
      <c r="DN26" s="106">
        <v>0.25</v>
      </c>
      <c r="DO26" s="103">
        <v>124050</v>
      </c>
      <c r="DQ26" s="103">
        <v>124050</v>
      </c>
      <c r="DR26" s="103">
        <v>145050</v>
      </c>
      <c r="DS26" s="103">
        <v>21437.5</v>
      </c>
      <c r="DT26" s="106">
        <v>0.25</v>
      </c>
      <c r="DU26" s="103">
        <v>124050</v>
      </c>
      <c r="EA26" s="92"/>
      <c r="EB26" s="92"/>
      <c r="EC26" s="92"/>
      <c r="ED26" s="92"/>
      <c r="EG26"/>
      <c r="EH26"/>
      <c r="EI26" s="92"/>
      <c r="EJ26" s="92"/>
      <c r="EK26" s="92"/>
      <c r="EL26" s="92"/>
      <c r="EM26" s="92"/>
      <c r="EO26" s="92"/>
      <c r="EP26" s="92"/>
      <c r="EQ26" s="92"/>
      <c r="ER26" s="92"/>
      <c r="ES26" s="92"/>
    </row>
    <row r="27" spans="1:149" s="79" customFormat="1" x14ac:dyDescent="0.2">
      <c r="A27" s="103">
        <v>503750</v>
      </c>
      <c r="B27" s="103">
        <f t="shared" si="15"/>
        <v>747500</v>
      </c>
      <c r="C27" s="103">
        <v>111357</v>
      </c>
      <c r="D27" s="106">
        <v>0.35</v>
      </c>
      <c r="E27" s="103">
        <f t="shared" si="23"/>
        <v>503750</v>
      </c>
      <c r="F27" s="292"/>
      <c r="G27" s="103">
        <v>258325</v>
      </c>
      <c r="H27" s="103">
        <f t="shared" si="16"/>
        <v>380200</v>
      </c>
      <c r="I27" s="103">
        <v>55678.5</v>
      </c>
      <c r="J27" s="106">
        <v>0.35</v>
      </c>
      <c r="K27" s="103">
        <f t="shared" si="24"/>
        <v>258325</v>
      </c>
      <c r="M27" s="103">
        <v>477300</v>
      </c>
      <c r="N27" s="103">
        <f t="shared" si="17"/>
        <v>708550</v>
      </c>
      <c r="O27" s="103">
        <v>105664</v>
      </c>
      <c r="P27" s="106">
        <v>0.35</v>
      </c>
      <c r="Q27" s="103">
        <f t="shared" si="25"/>
        <v>477300</v>
      </c>
      <c r="R27" s="292"/>
      <c r="S27" s="103">
        <v>245100</v>
      </c>
      <c r="T27" s="103">
        <f t="shared" si="18"/>
        <v>360725</v>
      </c>
      <c r="U27" s="103">
        <v>52832</v>
      </c>
      <c r="V27" s="106">
        <v>0.35</v>
      </c>
      <c r="W27" s="103">
        <f t="shared" si="26"/>
        <v>245100</v>
      </c>
      <c r="Y27" s="103">
        <v>444900</v>
      </c>
      <c r="Z27" s="103">
        <f t="shared" si="19"/>
        <v>660850</v>
      </c>
      <c r="AA27" s="103">
        <v>98671</v>
      </c>
      <c r="AB27" s="106">
        <v>0.35</v>
      </c>
      <c r="AC27" s="103">
        <f t="shared" si="27"/>
        <v>444900</v>
      </c>
      <c r="AD27" s="292"/>
      <c r="AE27" s="103">
        <v>228900</v>
      </c>
      <c r="AF27" s="103">
        <f t="shared" si="20"/>
        <v>336875</v>
      </c>
      <c r="AG27" s="103">
        <v>49335.5</v>
      </c>
      <c r="AH27" s="106">
        <v>0.35</v>
      </c>
      <c r="AI27" s="103">
        <f t="shared" si="28"/>
        <v>228900</v>
      </c>
      <c r="AK27" s="103">
        <v>431050</v>
      </c>
      <c r="AL27" s="103">
        <f t="shared" si="21"/>
        <v>640500</v>
      </c>
      <c r="AM27" s="103">
        <v>95686</v>
      </c>
      <c r="AN27" s="106">
        <v>0.35</v>
      </c>
      <c r="AO27" s="103">
        <f t="shared" si="29"/>
        <v>431050</v>
      </c>
      <c r="AP27" s="292"/>
      <c r="AQ27" s="103">
        <v>221975</v>
      </c>
      <c r="AR27" s="103">
        <f t="shared" si="22"/>
        <v>326700</v>
      </c>
      <c r="AS27" s="103">
        <v>47843</v>
      </c>
      <c r="AT27" s="106">
        <v>0.35</v>
      </c>
      <c r="AU27" s="103">
        <f t="shared" si="30"/>
        <v>221975</v>
      </c>
      <c r="AW27" s="103">
        <v>426600</v>
      </c>
      <c r="AX27" s="103">
        <v>633950</v>
      </c>
      <c r="AY27" s="103">
        <v>94735</v>
      </c>
      <c r="AZ27" s="106">
        <v>0.35</v>
      </c>
      <c r="BA27" s="103">
        <v>426600</v>
      </c>
      <c r="BB27" s="292"/>
      <c r="BC27" s="103">
        <v>219750</v>
      </c>
      <c r="BD27" s="103">
        <v>323425</v>
      </c>
      <c r="BE27" s="103">
        <v>47367.5</v>
      </c>
      <c r="BF27" s="106">
        <v>0.35</v>
      </c>
      <c r="BG27" s="103">
        <v>219750</v>
      </c>
      <c r="BI27" s="103">
        <v>420000</v>
      </c>
      <c r="BJ27" s="103">
        <v>624150</v>
      </c>
      <c r="BK27" s="103">
        <v>93257</v>
      </c>
      <c r="BL27" s="106">
        <v>0.35</v>
      </c>
      <c r="BM27" s="103">
        <v>420000</v>
      </c>
      <c r="BN27" s="88"/>
      <c r="BO27" s="103">
        <v>411550</v>
      </c>
      <c r="BP27" s="103">
        <v>611550</v>
      </c>
      <c r="BQ27" s="103">
        <v>91379</v>
      </c>
      <c r="BR27" s="106">
        <v>0.35</v>
      </c>
      <c r="BS27" s="103">
        <v>411550</v>
      </c>
      <c r="BT27" s="88"/>
      <c r="BU27" s="103">
        <v>425350</v>
      </c>
      <c r="BV27" s="103">
        <v>479350</v>
      </c>
      <c r="BW27" s="103">
        <v>112728</v>
      </c>
      <c r="BX27" s="106">
        <v>0.35</v>
      </c>
      <c r="BY27" s="103">
        <v>425350</v>
      </c>
      <c r="BZ27" s="88"/>
      <c r="CA27" s="103">
        <v>421900</v>
      </c>
      <c r="CB27" s="103">
        <v>475500</v>
      </c>
      <c r="CC27" s="103">
        <v>111818.5</v>
      </c>
      <c r="CD27" s="106">
        <v>0.35</v>
      </c>
      <c r="CE27" s="103">
        <v>421900</v>
      </c>
      <c r="CF27" s="88"/>
      <c r="CG27" s="103">
        <v>420100</v>
      </c>
      <c r="CH27" s="103">
        <v>473450</v>
      </c>
      <c r="CI27" s="103">
        <v>111324</v>
      </c>
      <c r="CJ27" s="106">
        <v>0.35</v>
      </c>
      <c r="CK27" s="103">
        <v>420100</v>
      </c>
      <c r="CL27" s="88"/>
      <c r="CM27" s="103">
        <v>413550</v>
      </c>
      <c r="CN27" s="103">
        <v>466050</v>
      </c>
      <c r="CO27" s="103">
        <v>109587.5</v>
      </c>
      <c r="CP27" s="106">
        <v>0.35</v>
      </c>
      <c r="CQ27" s="103">
        <v>413550</v>
      </c>
      <c r="CR27" s="88"/>
      <c r="CS27" s="103">
        <v>406650</v>
      </c>
      <c r="CT27" s="103">
        <v>458300</v>
      </c>
      <c r="CU27" s="103">
        <v>107768.5</v>
      </c>
      <c r="CV27" s="106">
        <v>0.35</v>
      </c>
      <c r="CW27" s="103">
        <v>406650</v>
      </c>
      <c r="CX27" s="88"/>
      <c r="CY27" s="103">
        <v>396450</v>
      </c>
      <c r="CZ27" s="103" t="s">
        <v>1057</v>
      </c>
      <c r="DA27" s="103">
        <v>105062</v>
      </c>
      <c r="DB27" s="106">
        <v>0.35</v>
      </c>
      <c r="DC27" s="103">
        <v>396450</v>
      </c>
      <c r="DD27" s="88"/>
      <c r="DE27" s="103">
        <v>387050</v>
      </c>
      <c r="DF27" s="103" t="s">
        <v>13</v>
      </c>
      <c r="DG27" s="103">
        <v>102574</v>
      </c>
      <c r="DH27" s="106">
        <v>0.35</v>
      </c>
      <c r="DI27" s="103">
        <v>387050</v>
      </c>
      <c r="DJ27" s="111"/>
      <c r="DK27" s="103">
        <v>145050</v>
      </c>
      <c r="DL27" s="103">
        <v>217000</v>
      </c>
      <c r="DM27" s="103">
        <v>26687.5</v>
      </c>
      <c r="DN27" s="106">
        <v>0.28000000000000003</v>
      </c>
      <c r="DO27" s="103">
        <v>145050</v>
      </c>
      <c r="DP27" s="111"/>
      <c r="DQ27" s="103">
        <v>145050</v>
      </c>
      <c r="DR27" s="103">
        <v>217000</v>
      </c>
      <c r="DS27" s="103">
        <v>26687.5</v>
      </c>
      <c r="DT27" s="106">
        <v>0.28000000000000003</v>
      </c>
      <c r="DU27" s="103">
        <v>145050</v>
      </c>
      <c r="DV27" s="111"/>
      <c r="DW27" s="111"/>
      <c r="DX27" s="111" t="s">
        <v>1058</v>
      </c>
      <c r="DY27" s="111" t="s">
        <v>1059</v>
      </c>
      <c r="DZ27" s="111" t="s">
        <v>1060</v>
      </c>
      <c r="EA27" s="111"/>
      <c r="EB27" s="111"/>
      <c r="EC27" s="111"/>
      <c r="ED27" s="111" t="s">
        <v>1058</v>
      </c>
      <c r="EE27" s="111" t="s">
        <v>1059</v>
      </c>
      <c r="EF27" s="111" t="s">
        <v>1060</v>
      </c>
      <c r="EI27" s="111"/>
      <c r="EJ27" s="111" t="s">
        <v>1058</v>
      </c>
      <c r="EK27" s="111" t="s">
        <v>1059</v>
      </c>
      <c r="EL27" s="111" t="s">
        <v>1060</v>
      </c>
      <c r="EM27" s="111"/>
      <c r="EO27" s="111"/>
      <c r="EP27" s="111" t="s">
        <v>1058</v>
      </c>
      <c r="EQ27" s="111" t="s">
        <v>1059</v>
      </c>
      <c r="ER27" s="111" t="s">
        <v>1060</v>
      </c>
      <c r="ES27" s="111"/>
    </row>
    <row r="28" spans="1:149" x14ac:dyDescent="0.2">
      <c r="A28" s="103">
        <v>747500</v>
      </c>
      <c r="B28" s="103" t="s">
        <v>1057</v>
      </c>
      <c r="C28" s="103">
        <v>196669.5</v>
      </c>
      <c r="D28" s="106">
        <v>0.37</v>
      </c>
      <c r="E28" s="103">
        <f t="shared" si="23"/>
        <v>747500</v>
      </c>
      <c r="F28" s="292"/>
      <c r="G28" s="103">
        <v>380200</v>
      </c>
      <c r="H28" s="103" t="s">
        <v>1057</v>
      </c>
      <c r="I28" s="103">
        <v>98334.75</v>
      </c>
      <c r="J28" s="106">
        <v>0.37</v>
      </c>
      <c r="K28" s="103">
        <f t="shared" si="24"/>
        <v>380200</v>
      </c>
      <c r="M28" s="103">
        <v>708550</v>
      </c>
      <c r="N28" s="103" t="s">
        <v>1057</v>
      </c>
      <c r="O28" s="103">
        <v>186601.5</v>
      </c>
      <c r="P28" s="106">
        <v>0.37</v>
      </c>
      <c r="Q28" s="103">
        <f t="shared" si="25"/>
        <v>708550</v>
      </c>
      <c r="R28" s="292"/>
      <c r="S28" s="103">
        <v>360725</v>
      </c>
      <c r="T28" s="103" t="s">
        <v>1057</v>
      </c>
      <c r="U28" s="103">
        <v>93300.75</v>
      </c>
      <c r="V28" s="106">
        <v>0.37</v>
      </c>
      <c r="W28" s="103">
        <f t="shared" si="26"/>
        <v>360725</v>
      </c>
      <c r="Y28" s="103">
        <v>660850</v>
      </c>
      <c r="Z28" s="103" t="s">
        <v>1057</v>
      </c>
      <c r="AA28" s="103">
        <v>174252.5</v>
      </c>
      <c r="AB28" s="106">
        <v>0.37</v>
      </c>
      <c r="AC28" s="103">
        <f t="shared" si="27"/>
        <v>660850</v>
      </c>
      <c r="AD28" s="292"/>
      <c r="AE28" s="103">
        <v>336875</v>
      </c>
      <c r="AF28" s="103" t="s">
        <v>1057</v>
      </c>
      <c r="AG28" s="103">
        <v>87126.75</v>
      </c>
      <c r="AH28" s="106">
        <v>0.37</v>
      </c>
      <c r="AI28" s="103">
        <f t="shared" si="28"/>
        <v>336875</v>
      </c>
      <c r="AK28" s="103">
        <v>640500</v>
      </c>
      <c r="AL28" s="103" t="s">
        <v>1057</v>
      </c>
      <c r="AM28" s="103">
        <v>168993.5</v>
      </c>
      <c r="AN28" s="106">
        <v>0.37</v>
      </c>
      <c r="AO28" s="103">
        <f t="shared" si="29"/>
        <v>640500</v>
      </c>
      <c r="AP28" s="292"/>
      <c r="AQ28" s="103">
        <v>326700</v>
      </c>
      <c r="AR28" s="103" t="s">
        <v>1057</v>
      </c>
      <c r="AS28" s="103">
        <v>84496.75</v>
      </c>
      <c r="AT28" s="106">
        <v>0.37</v>
      </c>
      <c r="AU28" s="103">
        <f t="shared" si="30"/>
        <v>326700</v>
      </c>
      <c r="AW28" s="103">
        <v>633950</v>
      </c>
      <c r="AX28" s="103" t="s">
        <v>1057</v>
      </c>
      <c r="AY28" s="103">
        <v>167307.5</v>
      </c>
      <c r="AZ28" s="106">
        <v>0.37</v>
      </c>
      <c r="BA28" s="103">
        <v>633950</v>
      </c>
      <c r="BB28" s="292"/>
      <c r="BC28" s="103">
        <v>323450</v>
      </c>
      <c r="BD28" s="103" t="s">
        <v>1057</v>
      </c>
      <c r="BE28" s="103">
        <v>83653.75</v>
      </c>
      <c r="BF28" s="106">
        <v>0.37</v>
      </c>
      <c r="BG28" s="103">
        <v>323425</v>
      </c>
      <c r="BI28" s="103">
        <v>624150</v>
      </c>
      <c r="BJ28" s="103" t="s">
        <v>1057</v>
      </c>
      <c r="BK28" s="103">
        <v>164709.5</v>
      </c>
      <c r="BL28" s="106">
        <v>0.37</v>
      </c>
      <c r="BM28" s="103">
        <v>624150</v>
      </c>
      <c r="BN28" s="83"/>
      <c r="BO28" s="103">
        <v>611550</v>
      </c>
      <c r="BP28" s="103" t="s">
        <v>1057</v>
      </c>
      <c r="BQ28" s="103">
        <v>161379</v>
      </c>
      <c r="BR28" s="106">
        <v>0.37</v>
      </c>
      <c r="BS28" s="103">
        <v>611550</v>
      </c>
      <c r="BT28" s="83"/>
      <c r="BU28" s="103">
        <v>479350</v>
      </c>
      <c r="BV28" s="103" t="s">
        <v>1057</v>
      </c>
      <c r="BW28" s="103">
        <v>131628</v>
      </c>
      <c r="BX28" s="106">
        <v>0.39600000000000002</v>
      </c>
      <c r="BY28" s="103">
        <v>479350</v>
      </c>
      <c r="BZ28" s="83"/>
      <c r="CA28" s="103">
        <v>475500</v>
      </c>
      <c r="CB28" s="103" t="s">
        <v>1057</v>
      </c>
      <c r="CC28" s="103">
        <v>130578.5</v>
      </c>
      <c r="CD28" s="106">
        <v>0.39600000000000002</v>
      </c>
      <c r="CE28" s="103">
        <v>475500</v>
      </c>
      <c r="CF28" s="83"/>
      <c r="CG28" s="103">
        <v>473450</v>
      </c>
      <c r="CH28" s="103" t="s">
        <v>1057</v>
      </c>
      <c r="CI28" s="103">
        <v>129996.5</v>
      </c>
      <c r="CJ28" s="106">
        <v>0.39600000000000002</v>
      </c>
      <c r="CK28" s="103">
        <v>473450</v>
      </c>
      <c r="CL28" s="83"/>
      <c r="CM28" s="103">
        <v>466050</v>
      </c>
      <c r="CN28" s="103" t="s">
        <v>1057</v>
      </c>
      <c r="CO28" s="103">
        <v>127962.5</v>
      </c>
      <c r="CP28" s="106">
        <v>0.39600000000000002</v>
      </c>
      <c r="CQ28" s="103">
        <v>466050</v>
      </c>
      <c r="CR28" s="83"/>
      <c r="CS28" s="103">
        <v>458300</v>
      </c>
      <c r="CT28" s="103" t="s">
        <v>1057</v>
      </c>
      <c r="CU28" s="103">
        <v>125846</v>
      </c>
      <c r="CV28" s="106">
        <v>0.39600000000000002</v>
      </c>
      <c r="CW28" s="103">
        <v>458300</v>
      </c>
      <c r="CX28" s="83"/>
      <c r="CY28" s="103">
        <v>0</v>
      </c>
      <c r="CZ28" s="103">
        <v>0</v>
      </c>
      <c r="DA28" s="103">
        <v>0</v>
      </c>
      <c r="DB28" s="106">
        <v>0</v>
      </c>
      <c r="DC28" s="103">
        <v>0</v>
      </c>
      <c r="DD28" s="83"/>
      <c r="DE28" s="103">
        <v>0</v>
      </c>
      <c r="DF28" s="103">
        <v>0</v>
      </c>
      <c r="DG28" s="103">
        <v>0</v>
      </c>
      <c r="DH28" s="106">
        <v>0</v>
      </c>
      <c r="DI28" s="103">
        <v>0</v>
      </c>
      <c r="DK28" s="103">
        <v>217000</v>
      </c>
      <c r="DL28" s="103">
        <v>381400</v>
      </c>
      <c r="DM28" s="103">
        <v>46833.5</v>
      </c>
      <c r="DN28" s="106">
        <v>0.33</v>
      </c>
      <c r="DO28" s="103">
        <v>217000</v>
      </c>
      <c r="DQ28" s="103">
        <v>217000</v>
      </c>
      <c r="DR28" s="103">
        <v>381400</v>
      </c>
      <c r="DS28" s="103">
        <v>46833.5</v>
      </c>
      <c r="DT28" s="106">
        <v>0.33</v>
      </c>
      <c r="DU28" s="103">
        <v>217000</v>
      </c>
      <c r="DW28" s="92" t="s">
        <v>1061</v>
      </c>
      <c r="DX28" s="112">
        <v>854.17</v>
      </c>
      <c r="EA28" s="92"/>
      <c r="EB28" s="92"/>
      <c r="EC28" s="92" t="s">
        <v>1061</v>
      </c>
      <c r="ED28" s="112">
        <v>854.17</v>
      </c>
      <c r="EG28"/>
      <c r="EH28"/>
      <c r="EI28" s="92" t="s">
        <v>1061</v>
      </c>
      <c r="EJ28" s="112">
        <v>854.17</v>
      </c>
      <c r="EK28" s="92"/>
      <c r="EL28" s="92"/>
      <c r="EM28" s="92"/>
      <c r="EO28" s="92" t="s">
        <v>1061</v>
      </c>
      <c r="EP28" s="112">
        <v>854.17</v>
      </c>
      <c r="EQ28" s="92"/>
      <c r="ER28" s="92"/>
      <c r="ES28" s="92"/>
    </row>
    <row r="29" spans="1:149"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290"/>
      <c r="BC29" s="103">
        <v>0</v>
      </c>
      <c r="BD29" s="103">
        <v>0</v>
      </c>
      <c r="BE29" s="103">
        <v>0</v>
      </c>
      <c r="BF29" s="106">
        <v>0</v>
      </c>
      <c r="BG29" s="103">
        <v>0</v>
      </c>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L29" s="83"/>
      <c r="CM29" s="103">
        <v>0</v>
      </c>
      <c r="CN29" s="103">
        <v>0</v>
      </c>
      <c r="CO29" s="103">
        <v>0</v>
      </c>
      <c r="CP29" s="106">
        <v>0</v>
      </c>
      <c r="CQ29" s="103">
        <v>0</v>
      </c>
      <c r="CR29" s="83"/>
      <c r="CS29" s="103">
        <v>0</v>
      </c>
      <c r="CT29" s="103">
        <v>0</v>
      </c>
      <c r="CU29" s="103">
        <v>0</v>
      </c>
      <c r="CV29" s="106">
        <v>0</v>
      </c>
      <c r="CW29" s="103">
        <v>0</v>
      </c>
      <c r="CX29" s="83"/>
      <c r="CY29" s="103">
        <v>0</v>
      </c>
      <c r="CZ29" s="103">
        <v>0</v>
      </c>
      <c r="DA29" s="103">
        <v>0</v>
      </c>
      <c r="DB29" s="106">
        <v>0</v>
      </c>
      <c r="DC29" s="103">
        <v>0</v>
      </c>
      <c r="DD29" s="83"/>
      <c r="DE29" s="103">
        <v>0</v>
      </c>
      <c r="DF29" s="103">
        <v>0</v>
      </c>
      <c r="DG29" s="103">
        <v>0</v>
      </c>
      <c r="DH29" s="106">
        <v>0</v>
      </c>
      <c r="DI29" s="103">
        <v>0</v>
      </c>
      <c r="DK29" s="103">
        <v>381400</v>
      </c>
      <c r="DL29" s="103" t="s">
        <v>1057</v>
      </c>
      <c r="DM29" s="103">
        <v>101085.5</v>
      </c>
      <c r="DN29" s="106">
        <v>0.35</v>
      </c>
      <c r="DO29" s="103">
        <v>381400</v>
      </c>
      <c r="DQ29" s="103">
        <v>381400</v>
      </c>
      <c r="DR29" s="103" t="s">
        <v>1057</v>
      </c>
      <c r="DS29" s="103">
        <v>101085.5</v>
      </c>
      <c r="DT29" s="106">
        <v>0.35</v>
      </c>
      <c r="DU29" s="103">
        <v>381400</v>
      </c>
      <c r="DW29" s="92" t="s">
        <v>1062</v>
      </c>
      <c r="DX29" s="92">
        <f>DX28*DY29</f>
        <v>427.08499999999998</v>
      </c>
      <c r="DY29" s="92">
        <v>0.5</v>
      </c>
      <c r="EA29" s="92"/>
      <c r="EB29" s="92"/>
      <c r="EC29" s="92" t="s">
        <v>1062</v>
      </c>
      <c r="ED29" s="92">
        <f>ED28*EE29</f>
        <v>427.08499999999998</v>
      </c>
      <c r="EE29" s="92">
        <v>0.5</v>
      </c>
      <c r="EG29"/>
      <c r="EH29"/>
      <c r="EI29" s="92" t="s">
        <v>1062</v>
      </c>
      <c r="EJ29" s="92">
        <f>EJ28*EK29</f>
        <v>427.08499999999998</v>
      </c>
      <c r="EK29" s="92">
        <v>0.5</v>
      </c>
      <c r="EL29" s="92"/>
      <c r="EM29" s="92"/>
      <c r="EO29" s="92" t="s">
        <v>1062</v>
      </c>
      <c r="EP29" s="92">
        <f>EP28*EQ29</f>
        <v>427.08499999999998</v>
      </c>
      <c r="EQ29" s="92">
        <v>0.5</v>
      </c>
      <c r="ER29" s="92"/>
      <c r="ES29" s="92"/>
    </row>
    <row r="30" spans="1:149"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290"/>
      <c r="AQ30" s="290"/>
      <c r="AR30" s="290"/>
      <c r="AS30" s="290"/>
      <c r="AT30" s="336"/>
      <c r="AU30" s="290"/>
      <c r="AW30" s="290"/>
      <c r="AX30" s="290"/>
      <c r="AY30" s="290"/>
      <c r="AZ30" s="336"/>
      <c r="BA30" s="290"/>
      <c r="BB30" s="290"/>
      <c r="BC30" s="290"/>
      <c r="BD30" s="290"/>
      <c r="BE30" s="290"/>
      <c r="BF30" s="336"/>
      <c r="BG30" s="290"/>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L30" s="83"/>
      <c r="CM30" s="290"/>
      <c r="CN30" s="290"/>
      <c r="CO30" s="290"/>
      <c r="CP30" s="336"/>
      <c r="CQ30" s="290"/>
      <c r="CR30" s="83"/>
      <c r="CS30" s="290"/>
      <c r="CT30" s="290"/>
      <c r="CU30" s="290"/>
      <c r="CV30" s="336"/>
      <c r="CW30" s="290"/>
      <c r="CX30" s="83"/>
      <c r="CY30" s="290"/>
      <c r="CZ30" s="290"/>
      <c r="DA30" s="290"/>
      <c r="DB30" s="336"/>
      <c r="DC30" s="290"/>
      <c r="DD30" s="83"/>
      <c r="DE30" s="290"/>
      <c r="DF30" s="290"/>
      <c r="DG30" s="290"/>
      <c r="DH30" s="336"/>
      <c r="DI30" s="290"/>
      <c r="DK30" s="290"/>
      <c r="DL30" s="290"/>
      <c r="DM30" s="290"/>
      <c r="DN30" s="336"/>
      <c r="DO30" s="290"/>
      <c r="DQ30" s="290"/>
      <c r="DR30" s="290"/>
      <c r="DS30" s="290"/>
      <c r="DT30" s="336"/>
      <c r="DU30" s="290"/>
      <c r="EA30" s="92"/>
      <c r="EB30" s="92"/>
      <c r="EC30" s="92"/>
      <c r="ED30" s="92"/>
      <c r="EG30"/>
      <c r="EH30"/>
      <c r="EI30" s="92"/>
      <c r="EJ30" s="92"/>
      <c r="EK30" s="92"/>
      <c r="EL30" s="92"/>
      <c r="EM30" s="92"/>
      <c r="EO30" s="92"/>
      <c r="EP30" s="92"/>
      <c r="EQ30" s="92"/>
      <c r="ER30" s="92"/>
      <c r="ES30" s="92"/>
    </row>
    <row r="31" spans="1:149"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49" t="s">
        <v>1975</v>
      </c>
      <c r="Z31" s="749"/>
      <c r="AA31" s="749"/>
      <c r="AB31" s="749"/>
      <c r="AC31" s="749"/>
      <c r="AD31" s="290"/>
      <c r="AE31" s="749" t="s">
        <v>1976</v>
      </c>
      <c r="AF31" s="749"/>
      <c r="AG31" s="749"/>
      <c r="AH31" s="749"/>
      <c r="AI31" s="749"/>
      <c r="AK31" s="749" t="s">
        <v>1975</v>
      </c>
      <c r="AL31" s="749"/>
      <c r="AM31" s="749"/>
      <c r="AN31" s="749"/>
      <c r="AO31" s="749"/>
      <c r="AP31" s="290"/>
      <c r="AQ31" s="749" t="s">
        <v>1976</v>
      </c>
      <c r="AR31" s="749"/>
      <c r="AS31" s="749"/>
      <c r="AT31" s="749"/>
      <c r="AU31" s="749"/>
      <c r="AW31" s="736" t="s">
        <v>1975</v>
      </c>
      <c r="AX31" s="736"/>
      <c r="AY31" s="736"/>
      <c r="AZ31" s="736"/>
      <c r="BA31" s="736"/>
      <c r="BB31" s="290"/>
      <c r="BC31" s="736" t="s">
        <v>1976</v>
      </c>
      <c r="BD31" s="736"/>
      <c r="BE31" s="736"/>
      <c r="BF31" s="736"/>
      <c r="BG31" s="736"/>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L31" s="83"/>
      <c r="CM31" s="290"/>
      <c r="CN31" s="290"/>
      <c r="CO31" s="290"/>
      <c r="CP31" s="336"/>
      <c r="CQ31" s="290"/>
      <c r="CR31" s="83"/>
      <c r="CS31" s="290"/>
      <c r="CT31" s="290"/>
      <c r="CU31" s="290"/>
      <c r="CV31" s="336"/>
      <c r="CW31" s="290"/>
      <c r="CX31" s="83"/>
      <c r="CY31" s="290"/>
      <c r="CZ31" s="290"/>
      <c r="DA31" s="290"/>
      <c r="DB31" s="336"/>
      <c r="DC31" s="290"/>
      <c r="DD31" s="83"/>
      <c r="DE31" s="290"/>
      <c r="DF31" s="290"/>
      <c r="DG31" s="290"/>
      <c r="DH31" s="336"/>
      <c r="DI31" s="290"/>
      <c r="DK31" s="290"/>
      <c r="DL31" s="290"/>
      <c r="DM31" s="290"/>
      <c r="DN31" s="336"/>
      <c r="DO31" s="290"/>
      <c r="DQ31" s="290"/>
      <c r="DR31" s="290"/>
      <c r="DS31" s="290"/>
      <c r="DT31" s="336"/>
      <c r="DU31" s="290"/>
      <c r="EA31" s="92"/>
      <c r="EB31" s="92"/>
      <c r="EC31" s="92"/>
      <c r="ED31" s="92"/>
      <c r="EG31"/>
      <c r="EH31"/>
      <c r="EI31" s="92"/>
      <c r="EJ31" s="92"/>
      <c r="EK31" s="92"/>
      <c r="EL31" s="92"/>
      <c r="EM31" s="92"/>
      <c r="EO31" s="92"/>
      <c r="EP31" s="92"/>
      <c r="EQ31" s="92"/>
      <c r="ER31" s="92"/>
      <c r="ES31" s="92"/>
    </row>
    <row r="32" spans="1:149"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92"/>
      <c r="BC32" s="92"/>
      <c r="BD32" s="92"/>
      <c r="BE32" s="92"/>
      <c r="BF32" s="92"/>
      <c r="BG32" s="92"/>
      <c r="BI32" s="92"/>
      <c r="BJ32" s="92"/>
      <c r="BK32" s="92"/>
      <c r="BL32" s="92"/>
      <c r="BM32" s="92"/>
      <c r="BN32" s="83"/>
      <c r="BO32" s="92"/>
      <c r="BP32" s="92"/>
      <c r="BQ32" s="92"/>
      <c r="BR32" s="92"/>
      <c r="BS32" s="92"/>
      <c r="BT32" s="83"/>
      <c r="BU32" s="92"/>
      <c r="BV32" s="92"/>
      <c r="BW32" s="92"/>
      <c r="BX32" s="92"/>
      <c r="BY32" s="92"/>
      <c r="BZ32" s="83"/>
      <c r="CA32" s="92"/>
      <c r="CB32" s="92"/>
      <c r="CC32" s="92"/>
      <c r="CD32" s="92"/>
      <c r="CE32" s="92"/>
      <c r="CF32" s="83"/>
      <c r="CG32" s="92"/>
      <c r="CH32" s="92"/>
      <c r="CI32" s="92"/>
      <c r="CJ32" s="92"/>
      <c r="CK32" s="92"/>
      <c r="CL32" s="83"/>
      <c r="CM32" s="92"/>
      <c r="CN32" s="92"/>
      <c r="CO32" s="92"/>
      <c r="CP32" s="92"/>
      <c r="CQ32" s="92"/>
      <c r="CR32" s="83"/>
      <c r="CS32" s="92"/>
      <c r="CT32" s="92"/>
      <c r="CU32" s="92"/>
      <c r="CV32" s="92"/>
      <c r="CW32" s="92"/>
      <c r="CX32" s="83"/>
      <c r="DD32" s="83"/>
      <c r="DY32" s="113">
        <v>54</v>
      </c>
      <c r="DZ32" s="92">
        <f>DX29*DY32</f>
        <v>23062.59</v>
      </c>
      <c r="EA32" s="92"/>
      <c r="EB32" s="92"/>
      <c r="EC32" s="92"/>
      <c r="ED32" s="92"/>
      <c r="EE32" s="113">
        <v>54</v>
      </c>
      <c r="EF32" s="92">
        <f>ED29*EE32</f>
        <v>23062.59</v>
      </c>
      <c r="EG32"/>
      <c r="EH32"/>
      <c r="EI32" s="92"/>
      <c r="EJ32" s="92"/>
      <c r="EK32" s="113">
        <v>52</v>
      </c>
      <c r="EL32" s="92">
        <f>EJ29*EK32</f>
        <v>22208.42</v>
      </c>
      <c r="EM32" s="92"/>
      <c r="EO32" s="92"/>
      <c r="EP32" s="92"/>
      <c r="EQ32" s="113">
        <v>52</v>
      </c>
      <c r="ER32" s="92">
        <f>EP29*EQ32</f>
        <v>22208.42</v>
      </c>
      <c r="ES32" s="92"/>
    </row>
    <row r="33" spans="1:149"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739" t="s">
        <v>1046</v>
      </c>
      <c r="AX33" s="740"/>
      <c r="AY33" s="109"/>
      <c r="AZ33" s="110"/>
      <c r="BA33" s="92"/>
      <c r="BB33" s="92"/>
      <c r="BC33" s="739" t="s">
        <v>1046</v>
      </c>
      <c r="BD33" s="740"/>
      <c r="BE33" s="109"/>
      <c r="BF33" s="110"/>
      <c r="BG33" s="92"/>
      <c r="BI33" s="92"/>
      <c r="BJ33" s="92"/>
      <c r="BK33" s="92"/>
      <c r="BL33" s="92"/>
      <c r="BM33" s="92"/>
      <c r="BN33" s="83"/>
      <c r="BO33" s="92"/>
      <c r="BP33" s="92"/>
      <c r="BQ33" s="92"/>
      <c r="BR33" s="92"/>
      <c r="BS33" s="92"/>
      <c r="BT33" s="83"/>
      <c r="BU33" s="92"/>
      <c r="BV33" s="92"/>
      <c r="BW33" s="92"/>
      <c r="BX33" s="92"/>
      <c r="BY33" s="92"/>
      <c r="BZ33" s="83"/>
      <c r="CA33" s="92"/>
      <c r="CB33" s="92"/>
      <c r="CC33" s="92"/>
      <c r="CD33" s="92"/>
      <c r="CE33" s="92"/>
      <c r="CF33" s="83"/>
      <c r="CG33" s="92"/>
      <c r="CH33" s="92"/>
      <c r="CI33" s="92"/>
      <c r="CJ33" s="92"/>
      <c r="CK33" s="92"/>
      <c r="CL33" s="83"/>
      <c r="CM33" s="92"/>
      <c r="CN33" s="92"/>
      <c r="CO33" s="92"/>
      <c r="CP33" s="92"/>
      <c r="CQ33" s="92"/>
      <c r="CR33" s="83"/>
      <c r="CS33" s="92"/>
      <c r="CT33" s="92"/>
      <c r="CU33" s="92"/>
      <c r="CV33" s="92"/>
      <c r="CW33" s="92"/>
      <c r="CX33" s="83"/>
      <c r="DD33" s="83"/>
      <c r="DY33" s="113"/>
      <c r="EA33" s="92"/>
      <c r="EB33" s="92"/>
      <c r="EC33" s="92"/>
      <c r="ED33" s="92"/>
      <c r="EE33" s="113"/>
      <c r="EG33"/>
      <c r="EH33"/>
      <c r="EI33" s="92"/>
      <c r="EJ33" s="92"/>
      <c r="EK33" s="113"/>
      <c r="EL33" s="92"/>
      <c r="EM33" s="92"/>
      <c r="EO33" s="92"/>
      <c r="EP33" s="92"/>
      <c r="EQ33" s="113"/>
      <c r="ER33" s="92"/>
      <c r="ES33" s="92"/>
    </row>
    <row r="34" spans="1:149"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101" t="s">
        <v>1047</v>
      </c>
      <c r="AL34" s="101" t="s">
        <v>1048</v>
      </c>
      <c r="AM34" s="101" t="s">
        <v>1049</v>
      </c>
      <c r="AN34" s="101" t="s">
        <v>1050</v>
      </c>
      <c r="AO34" s="101" t="s">
        <v>1051</v>
      </c>
      <c r="AP34" s="92"/>
      <c r="AQ34" s="101" t="s">
        <v>1047</v>
      </c>
      <c r="AR34" s="101" t="s">
        <v>1048</v>
      </c>
      <c r="AS34" s="101" t="s">
        <v>1049</v>
      </c>
      <c r="AT34" s="101" t="s">
        <v>1050</v>
      </c>
      <c r="AU34" s="101" t="s">
        <v>1051</v>
      </c>
      <c r="AW34" s="101" t="s">
        <v>1047</v>
      </c>
      <c r="AX34" s="101" t="s">
        <v>1048</v>
      </c>
      <c r="AY34" s="101" t="s">
        <v>1049</v>
      </c>
      <c r="AZ34" s="101" t="s">
        <v>1050</v>
      </c>
      <c r="BA34" s="101" t="s">
        <v>1051</v>
      </c>
      <c r="BB34" s="92"/>
      <c r="BC34" s="101" t="s">
        <v>1047</v>
      </c>
      <c r="BD34" s="101" t="s">
        <v>1048</v>
      </c>
      <c r="BE34" s="101" t="s">
        <v>1049</v>
      </c>
      <c r="BF34" s="101" t="s">
        <v>1050</v>
      </c>
      <c r="BG34" s="101" t="s">
        <v>1051</v>
      </c>
      <c r="BI34" s="92"/>
      <c r="BJ34" s="92"/>
      <c r="BK34" s="92"/>
      <c r="BL34" s="92"/>
      <c r="BM34" s="92"/>
      <c r="BN34" s="83"/>
      <c r="BO34" s="92"/>
      <c r="BP34" s="92"/>
      <c r="BQ34" s="92"/>
      <c r="BR34" s="92"/>
      <c r="BS34" s="92"/>
      <c r="BT34" s="83"/>
      <c r="BU34" s="92"/>
      <c r="BV34" s="92"/>
      <c r="BW34" s="92"/>
      <c r="BX34" s="92"/>
      <c r="BY34" s="92"/>
      <c r="BZ34" s="83"/>
      <c r="CA34" s="92"/>
      <c r="CB34" s="92"/>
      <c r="CC34" s="92"/>
      <c r="CD34" s="92"/>
      <c r="CE34" s="92"/>
      <c r="CF34" s="83"/>
      <c r="CG34" s="92"/>
      <c r="CH34" s="92"/>
      <c r="CI34" s="92"/>
      <c r="CJ34" s="92"/>
      <c r="CK34" s="92"/>
      <c r="CL34" s="83"/>
      <c r="CM34" s="92"/>
      <c r="CN34" s="92"/>
      <c r="CO34" s="92"/>
      <c r="CP34" s="92"/>
      <c r="CQ34" s="92"/>
      <c r="CR34" s="83"/>
      <c r="CS34" s="92"/>
      <c r="CT34" s="92"/>
      <c r="CU34" s="92"/>
      <c r="CV34" s="92"/>
      <c r="CW34" s="92"/>
      <c r="CX34" s="83"/>
      <c r="DD34" s="83"/>
      <c r="DY34" s="113"/>
      <c r="EA34" s="92"/>
      <c r="EB34" s="92"/>
      <c r="EC34" s="92"/>
      <c r="ED34" s="92"/>
      <c r="EE34" s="113"/>
      <c r="EG34"/>
      <c r="EH34"/>
      <c r="EI34" s="92"/>
      <c r="EJ34" s="92"/>
      <c r="EK34" s="113"/>
      <c r="EL34" s="92"/>
      <c r="EM34" s="92"/>
      <c r="EO34" s="92"/>
      <c r="EP34" s="92"/>
      <c r="EQ34" s="113"/>
      <c r="ER34" s="92"/>
      <c r="ES34" s="92"/>
    </row>
    <row r="35" spans="1:149" x14ac:dyDescent="0.2">
      <c r="A35" s="103">
        <v>0</v>
      </c>
      <c r="B35" s="103">
        <f t="shared" ref="B35:B41" si="31">A36</f>
        <v>13300</v>
      </c>
      <c r="C35" s="103">
        <v>0</v>
      </c>
      <c r="D35" s="103">
        <v>0</v>
      </c>
      <c r="E35" s="103">
        <v>0</v>
      </c>
      <c r="F35" s="92"/>
      <c r="G35" s="103">
        <v>0</v>
      </c>
      <c r="H35" s="103">
        <f t="shared" ref="H35:H41" si="32">G36</f>
        <v>10950</v>
      </c>
      <c r="I35" s="103">
        <v>0</v>
      </c>
      <c r="J35" s="103">
        <v>0</v>
      </c>
      <c r="K35" s="103">
        <v>0</v>
      </c>
      <c r="M35" s="103">
        <v>0</v>
      </c>
      <c r="N35" s="103">
        <f t="shared" ref="N35:N41" si="33">M36</f>
        <v>12200</v>
      </c>
      <c r="O35" s="103">
        <v>0</v>
      </c>
      <c r="P35" s="103">
        <v>0</v>
      </c>
      <c r="Q35" s="103">
        <v>0</v>
      </c>
      <c r="R35" s="92"/>
      <c r="S35" s="103">
        <v>0</v>
      </c>
      <c r="T35" s="103">
        <f t="shared" ref="T35:T41" si="34">S36</f>
        <v>10400</v>
      </c>
      <c r="U35" s="103">
        <v>0</v>
      </c>
      <c r="V35" s="103">
        <v>0</v>
      </c>
      <c r="W35" s="103">
        <v>0</v>
      </c>
      <c r="Y35" s="103">
        <v>0</v>
      </c>
      <c r="Z35" s="103">
        <f t="shared" ref="Z35:Z41" si="35">Y36</f>
        <v>10800</v>
      </c>
      <c r="AA35" s="103">
        <v>0</v>
      </c>
      <c r="AB35" s="103">
        <v>0</v>
      </c>
      <c r="AC35" s="103">
        <v>0</v>
      </c>
      <c r="AD35" s="92"/>
      <c r="AE35" s="103">
        <v>0</v>
      </c>
      <c r="AF35" s="103">
        <f t="shared" ref="AF35:AF41" si="36">AE36</f>
        <v>9700</v>
      </c>
      <c r="AG35" s="103">
        <v>0</v>
      </c>
      <c r="AH35" s="103">
        <v>0</v>
      </c>
      <c r="AI35" s="103">
        <v>0</v>
      </c>
      <c r="AK35" s="103">
        <v>0</v>
      </c>
      <c r="AL35" s="103">
        <f t="shared" ref="AL35:AL41" si="37">AK36</f>
        <v>10200</v>
      </c>
      <c r="AM35" s="103">
        <v>0</v>
      </c>
      <c r="AN35" s="103">
        <v>0</v>
      </c>
      <c r="AO35" s="103">
        <v>0</v>
      </c>
      <c r="AP35" s="92"/>
      <c r="AQ35" s="103">
        <v>0</v>
      </c>
      <c r="AR35" s="103">
        <f t="shared" ref="AR35:AR41" si="38">AQ36</f>
        <v>9400</v>
      </c>
      <c r="AS35" s="103">
        <v>0</v>
      </c>
      <c r="AT35" s="103">
        <v>0</v>
      </c>
      <c r="AU35" s="103">
        <v>0</v>
      </c>
      <c r="AW35" s="103">
        <v>0</v>
      </c>
      <c r="AX35" s="103">
        <v>10050</v>
      </c>
      <c r="AY35" s="103">
        <v>0</v>
      </c>
      <c r="AZ35" s="103">
        <v>0</v>
      </c>
      <c r="BA35" s="103">
        <v>0</v>
      </c>
      <c r="BB35" s="92"/>
      <c r="BC35" s="103">
        <v>0</v>
      </c>
      <c r="BD35" s="103">
        <v>9325</v>
      </c>
      <c r="BE35" s="103">
        <v>0</v>
      </c>
      <c r="BF35" s="103">
        <v>0</v>
      </c>
      <c r="BG35" s="103">
        <v>0</v>
      </c>
      <c r="BI35" s="92"/>
      <c r="BJ35" s="92"/>
      <c r="BK35" s="92"/>
      <c r="BL35" s="92"/>
      <c r="BM35" s="92"/>
      <c r="BN35" s="83"/>
      <c r="BO35" s="92"/>
      <c r="BP35" s="92"/>
      <c r="BQ35" s="92"/>
      <c r="BR35" s="92"/>
      <c r="BS35" s="92"/>
      <c r="BT35" s="83"/>
      <c r="BU35" s="92"/>
      <c r="BV35" s="92"/>
      <c r="BW35" s="92"/>
      <c r="BX35" s="92"/>
      <c r="BY35" s="92"/>
      <c r="BZ35" s="83"/>
      <c r="CA35" s="92"/>
      <c r="CB35" s="92"/>
      <c r="CC35" s="92"/>
      <c r="CD35" s="92"/>
      <c r="CE35" s="92"/>
      <c r="CF35" s="83"/>
      <c r="CG35" s="92"/>
      <c r="CH35" s="92"/>
      <c r="CI35" s="92"/>
      <c r="CJ35" s="92"/>
      <c r="CK35" s="92"/>
      <c r="CL35" s="83"/>
      <c r="CM35" s="92"/>
      <c r="CN35" s="92"/>
      <c r="CO35" s="92"/>
      <c r="CP35" s="92"/>
      <c r="CQ35" s="92"/>
      <c r="CR35" s="83"/>
      <c r="CS35" s="92"/>
      <c r="CT35" s="92"/>
      <c r="CU35" s="92"/>
      <c r="CV35" s="92"/>
      <c r="CW35" s="92"/>
      <c r="CX35" s="83"/>
      <c r="DD35" s="83"/>
      <c r="DY35" s="113"/>
      <c r="EA35" s="92"/>
      <c r="EB35" s="92"/>
      <c r="EC35" s="92"/>
      <c r="ED35" s="92"/>
      <c r="EE35" s="113"/>
      <c r="EG35"/>
      <c r="EH35"/>
      <c r="EI35" s="92"/>
      <c r="EJ35" s="92"/>
      <c r="EK35" s="113"/>
      <c r="EL35" s="92"/>
      <c r="EM35" s="92"/>
      <c r="EO35" s="92"/>
      <c r="EP35" s="92"/>
      <c r="EQ35" s="113"/>
      <c r="ER35" s="92"/>
      <c r="ES35" s="92"/>
    </row>
    <row r="36" spans="1:149" x14ac:dyDescent="0.2">
      <c r="A36" s="103">
        <v>13300</v>
      </c>
      <c r="B36" s="103">
        <f t="shared" si="31"/>
        <v>29850</v>
      </c>
      <c r="C36" s="103">
        <v>0</v>
      </c>
      <c r="D36" s="106">
        <v>0.1</v>
      </c>
      <c r="E36" s="103">
        <f t="shared" ref="E36:E42" si="39">A36</f>
        <v>13300</v>
      </c>
      <c r="F36" s="92"/>
      <c r="G36" s="103">
        <v>10950</v>
      </c>
      <c r="H36" s="103">
        <f t="shared" si="32"/>
        <v>19225</v>
      </c>
      <c r="I36" s="103">
        <v>0</v>
      </c>
      <c r="J36" s="106">
        <v>0.1</v>
      </c>
      <c r="K36" s="103">
        <f t="shared" ref="K36:K42" si="40">G36</f>
        <v>10950</v>
      </c>
      <c r="M36" s="103">
        <v>12200</v>
      </c>
      <c r="N36" s="103">
        <f t="shared" si="33"/>
        <v>27900</v>
      </c>
      <c r="O36" s="103">
        <v>0</v>
      </c>
      <c r="P36" s="106">
        <v>0.1</v>
      </c>
      <c r="Q36" s="103">
        <f t="shared" ref="Q36:Q42" si="41">M36</f>
        <v>12200</v>
      </c>
      <c r="R36" s="92"/>
      <c r="S36" s="103">
        <v>10400</v>
      </c>
      <c r="T36" s="103">
        <f t="shared" si="34"/>
        <v>18250</v>
      </c>
      <c r="U36" s="103">
        <v>0</v>
      </c>
      <c r="V36" s="106">
        <v>0.1</v>
      </c>
      <c r="W36" s="103">
        <f t="shared" ref="W36:W42" si="42">S36</f>
        <v>10400</v>
      </c>
      <c r="Y36" s="103">
        <v>10800</v>
      </c>
      <c r="Z36" s="103">
        <f t="shared" si="35"/>
        <v>25450</v>
      </c>
      <c r="AA36" s="103">
        <v>0</v>
      </c>
      <c r="AB36" s="106">
        <v>0.1</v>
      </c>
      <c r="AC36" s="103">
        <f t="shared" ref="AC36:AC42" si="43">Y36</f>
        <v>10800</v>
      </c>
      <c r="AD36" s="92"/>
      <c r="AE36" s="103">
        <v>9700</v>
      </c>
      <c r="AF36" s="103">
        <f t="shared" si="36"/>
        <v>17025</v>
      </c>
      <c r="AG36" s="103">
        <v>0</v>
      </c>
      <c r="AH36" s="106">
        <v>0.1</v>
      </c>
      <c r="AI36" s="103">
        <f t="shared" ref="AI36:AI42" si="44">AE36</f>
        <v>9700</v>
      </c>
      <c r="AK36" s="103">
        <v>10200</v>
      </c>
      <c r="AL36" s="103">
        <f t="shared" si="37"/>
        <v>24400</v>
      </c>
      <c r="AM36" s="103">
        <v>0</v>
      </c>
      <c r="AN36" s="106">
        <v>0.1</v>
      </c>
      <c r="AO36" s="103">
        <f t="shared" ref="AO36:AO42" si="45">AK36</f>
        <v>10200</v>
      </c>
      <c r="AP36" s="92"/>
      <c r="AQ36" s="103">
        <v>9400</v>
      </c>
      <c r="AR36" s="103">
        <f t="shared" si="38"/>
        <v>16500</v>
      </c>
      <c r="AS36" s="103">
        <v>0</v>
      </c>
      <c r="AT36" s="106">
        <v>0.1</v>
      </c>
      <c r="AU36" s="103">
        <f t="shared" ref="AU36:AU42" si="46">AQ36</f>
        <v>9400</v>
      </c>
      <c r="AW36" s="103">
        <v>10050</v>
      </c>
      <c r="AX36" s="103">
        <v>24150</v>
      </c>
      <c r="AY36" s="103">
        <v>0</v>
      </c>
      <c r="AZ36" s="106">
        <v>0.1</v>
      </c>
      <c r="BA36" s="103">
        <v>10050</v>
      </c>
      <c r="BB36" s="92"/>
      <c r="BC36" s="103">
        <v>9325</v>
      </c>
      <c r="BD36" s="103">
        <v>16375</v>
      </c>
      <c r="BE36" s="103">
        <v>0</v>
      </c>
      <c r="BF36" s="106">
        <v>0.1</v>
      </c>
      <c r="BG36" s="103">
        <v>9325</v>
      </c>
      <c r="BI36" s="92"/>
      <c r="BJ36" s="92"/>
      <c r="BK36" s="92"/>
      <c r="BL36" s="92"/>
      <c r="BM36" s="92"/>
      <c r="BN36" s="83"/>
      <c r="BO36" s="92"/>
      <c r="BP36" s="92"/>
      <c r="BQ36" s="92"/>
      <c r="BR36" s="92"/>
      <c r="BS36" s="92"/>
      <c r="BT36" s="83"/>
      <c r="BU36" s="92"/>
      <c r="BV36" s="92"/>
      <c r="BW36" s="92"/>
      <c r="BX36" s="92"/>
      <c r="BY36" s="92"/>
      <c r="BZ36" s="83"/>
      <c r="CA36" s="92"/>
      <c r="CB36" s="92"/>
      <c r="CC36" s="92"/>
      <c r="CD36" s="92"/>
      <c r="CE36" s="92"/>
      <c r="CF36" s="83"/>
      <c r="CG36" s="92"/>
      <c r="CH36" s="92"/>
      <c r="CI36" s="92"/>
      <c r="CJ36" s="92"/>
      <c r="CK36" s="92"/>
      <c r="CL36" s="83"/>
      <c r="CM36" s="92"/>
      <c r="CN36" s="92"/>
      <c r="CO36" s="92"/>
      <c r="CP36" s="92"/>
      <c r="CQ36" s="92"/>
      <c r="CR36" s="83"/>
      <c r="CS36" s="92"/>
      <c r="CT36" s="92"/>
      <c r="CU36" s="92"/>
      <c r="CV36" s="92"/>
      <c r="CW36" s="92"/>
      <c r="CX36" s="83"/>
      <c r="DD36" s="83"/>
      <c r="DY36" s="113"/>
      <c r="EA36" s="92"/>
      <c r="EB36" s="92"/>
      <c r="EC36" s="92"/>
      <c r="ED36" s="92"/>
      <c r="EE36" s="113"/>
      <c r="EG36"/>
      <c r="EH36"/>
      <c r="EI36" s="92"/>
      <c r="EJ36" s="92"/>
      <c r="EK36" s="113"/>
      <c r="EL36" s="92"/>
      <c r="EM36" s="92"/>
      <c r="EO36" s="92"/>
      <c r="EP36" s="92"/>
      <c r="EQ36" s="113"/>
      <c r="ER36" s="92"/>
      <c r="ES36" s="92"/>
    </row>
    <row r="37" spans="1:149" x14ac:dyDescent="0.2">
      <c r="A37" s="103">
        <v>29850</v>
      </c>
      <c r="B37" s="103">
        <f t="shared" si="31"/>
        <v>76400</v>
      </c>
      <c r="C37" s="103">
        <v>1655</v>
      </c>
      <c r="D37" s="106">
        <v>0.12</v>
      </c>
      <c r="E37" s="103">
        <f t="shared" si="39"/>
        <v>29850</v>
      </c>
      <c r="F37" s="92"/>
      <c r="G37" s="103">
        <v>19225</v>
      </c>
      <c r="H37" s="103">
        <f t="shared" si="32"/>
        <v>42500</v>
      </c>
      <c r="I37" s="103">
        <v>827.5</v>
      </c>
      <c r="J37" s="106">
        <v>0.12</v>
      </c>
      <c r="K37" s="103">
        <f t="shared" si="40"/>
        <v>19225</v>
      </c>
      <c r="M37" s="103">
        <v>27900</v>
      </c>
      <c r="N37" s="103">
        <f t="shared" si="33"/>
        <v>72050</v>
      </c>
      <c r="O37" s="103">
        <v>1570</v>
      </c>
      <c r="P37" s="106">
        <v>0.12</v>
      </c>
      <c r="Q37" s="103">
        <f t="shared" si="41"/>
        <v>27900</v>
      </c>
      <c r="R37" s="92"/>
      <c r="S37" s="103">
        <v>18250</v>
      </c>
      <c r="T37" s="103">
        <f t="shared" si="34"/>
        <v>40325</v>
      </c>
      <c r="U37" s="103">
        <v>785</v>
      </c>
      <c r="V37" s="106">
        <v>0.12</v>
      </c>
      <c r="W37" s="103">
        <f t="shared" si="42"/>
        <v>18250</v>
      </c>
      <c r="Y37" s="103">
        <v>25450</v>
      </c>
      <c r="Z37" s="103">
        <f t="shared" si="35"/>
        <v>66700</v>
      </c>
      <c r="AA37" s="103">
        <v>1465</v>
      </c>
      <c r="AB37" s="106">
        <v>0.12</v>
      </c>
      <c r="AC37" s="103">
        <f t="shared" si="43"/>
        <v>25450</v>
      </c>
      <c r="AD37" s="92"/>
      <c r="AE37" s="103">
        <v>17025</v>
      </c>
      <c r="AF37" s="103">
        <f t="shared" si="36"/>
        <v>37650</v>
      </c>
      <c r="AG37" s="103">
        <v>732.5</v>
      </c>
      <c r="AH37" s="106">
        <v>0.12</v>
      </c>
      <c r="AI37" s="103">
        <f t="shared" si="44"/>
        <v>17025</v>
      </c>
      <c r="AK37" s="103">
        <v>24400</v>
      </c>
      <c r="AL37" s="103">
        <f t="shared" si="37"/>
        <v>64400</v>
      </c>
      <c r="AM37" s="103">
        <v>1420</v>
      </c>
      <c r="AN37" s="106">
        <v>0.12</v>
      </c>
      <c r="AO37" s="103">
        <f t="shared" si="45"/>
        <v>24400</v>
      </c>
      <c r="AP37" s="92"/>
      <c r="AQ37" s="103">
        <v>16500</v>
      </c>
      <c r="AR37" s="103">
        <f t="shared" si="38"/>
        <v>36500</v>
      </c>
      <c r="AS37" s="103">
        <v>710</v>
      </c>
      <c r="AT37" s="106">
        <v>0.12</v>
      </c>
      <c r="AU37" s="103">
        <f t="shared" si="46"/>
        <v>16500</v>
      </c>
      <c r="AW37" s="103">
        <v>24150</v>
      </c>
      <c r="AX37" s="103">
        <v>63750</v>
      </c>
      <c r="AY37" s="103">
        <v>1410</v>
      </c>
      <c r="AZ37" s="106">
        <v>0.12</v>
      </c>
      <c r="BA37" s="103">
        <v>24150</v>
      </c>
      <c r="BB37" s="92"/>
      <c r="BC37" s="103">
        <v>16375</v>
      </c>
      <c r="BD37" s="103">
        <v>36175</v>
      </c>
      <c r="BE37" s="103">
        <v>705</v>
      </c>
      <c r="BF37" s="106">
        <v>0.12</v>
      </c>
      <c r="BG37" s="103">
        <v>16375</v>
      </c>
      <c r="BI37" s="92"/>
      <c r="BJ37" s="92"/>
      <c r="BK37" s="92"/>
      <c r="BL37" s="92"/>
      <c r="BM37" s="92"/>
      <c r="BN37" s="83"/>
      <c r="BO37" s="92"/>
      <c r="BP37" s="92"/>
      <c r="BQ37" s="92"/>
      <c r="BR37" s="92"/>
      <c r="BS37" s="92"/>
      <c r="BT37" s="83"/>
      <c r="BU37" s="92"/>
      <c r="BV37" s="92"/>
      <c r="BW37" s="92"/>
      <c r="BX37" s="92"/>
      <c r="BY37" s="92"/>
      <c r="BZ37" s="83"/>
      <c r="CA37" s="92"/>
      <c r="CB37" s="92"/>
      <c r="CC37" s="92"/>
      <c r="CD37" s="92"/>
      <c r="CE37" s="92"/>
      <c r="CF37" s="83"/>
      <c r="CG37" s="92"/>
      <c r="CH37" s="92"/>
      <c r="CI37" s="92"/>
      <c r="CJ37" s="92"/>
      <c r="CK37" s="92"/>
      <c r="CL37" s="83"/>
      <c r="CM37" s="92"/>
      <c r="CN37" s="92"/>
      <c r="CO37" s="92"/>
      <c r="CP37" s="92"/>
      <c r="CQ37" s="92"/>
      <c r="CR37" s="83"/>
      <c r="CS37" s="92"/>
      <c r="CT37" s="92"/>
      <c r="CU37" s="92"/>
      <c r="CV37" s="92"/>
      <c r="CW37" s="92"/>
      <c r="CX37" s="83"/>
      <c r="DD37" s="83"/>
      <c r="DY37" s="113"/>
      <c r="EA37" s="92"/>
      <c r="EB37" s="92"/>
      <c r="EC37" s="92"/>
      <c r="ED37" s="92"/>
      <c r="EE37" s="113"/>
      <c r="EG37"/>
      <c r="EH37"/>
      <c r="EI37" s="92"/>
      <c r="EJ37" s="92"/>
      <c r="EK37" s="113"/>
      <c r="EL37" s="92"/>
      <c r="EM37" s="92"/>
      <c r="EO37" s="92"/>
      <c r="EP37" s="92"/>
      <c r="EQ37" s="113"/>
      <c r="ER37" s="92"/>
      <c r="ES37" s="92"/>
    </row>
    <row r="38" spans="1:149" x14ac:dyDescent="0.2">
      <c r="A38" s="103">
        <v>76400</v>
      </c>
      <c r="B38" s="103">
        <f t="shared" si="31"/>
        <v>113800</v>
      </c>
      <c r="C38" s="103">
        <v>7241</v>
      </c>
      <c r="D38" s="106">
        <v>0.22</v>
      </c>
      <c r="E38" s="103">
        <f t="shared" si="39"/>
        <v>76400</v>
      </c>
      <c r="F38" s="92"/>
      <c r="G38" s="103">
        <v>42500</v>
      </c>
      <c r="H38" s="103">
        <f t="shared" si="32"/>
        <v>61200</v>
      </c>
      <c r="I38" s="103">
        <v>3620.5</v>
      </c>
      <c r="J38" s="106">
        <v>0.22</v>
      </c>
      <c r="K38" s="103">
        <f t="shared" si="40"/>
        <v>42500</v>
      </c>
      <c r="M38" s="103">
        <v>72050</v>
      </c>
      <c r="N38" s="103">
        <f t="shared" si="33"/>
        <v>107550</v>
      </c>
      <c r="O38" s="103">
        <v>6868</v>
      </c>
      <c r="P38" s="106">
        <v>0.22</v>
      </c>
      <c r="Q38" s="103">
        <f t="shared" si="41"/>
        <v>72050</v>
      </c>
      <c r="R38" s="92"/>
      <c r="S38" s="103">
        <v>40325</v>
      </c>
      <c r="T38" s="103">
        <f t="shared" si="34"/>
        <v>58075</v>
      </c>
      <c r="U38" s="103">
        <v>3434</v>
      </c>
      <c r="V38" s="106">
        <v>0.22</v>
      </c>
      <c r="W38" s="103">
        <f t="shared" si="42"/>
        <v>40325</v>
      </c>
      <c r="Y38" s="103">
        <v>66700</v>
      </c>
      <c r="Z38" s="103">
        <f t="shared" si="35"/>
        <v>99850</v>
      </c>
      <c r="AA38" s="103">
        <v>6415</v>
      </c>
      <c r="AB38" s="106">
        <v>0.22</v>
      </c>
      <c r="AC38" s="103">
        <f t="shared" si="43"/>
        <v>66700</v>
      </c>
      <c r="AD38" s="92"/>
      <c r="AE38" s="103">
        <v>37650</v>
      </c>
      <c r="AF38" s="103">
        <f t="shared" si="36"/>
        <v>54225</v>
      </c>
      <c r="AG38" s="103">
        <v>3207.5</v>
      </c>
      <c r="AH38" s="106">
        <v>0.22</v>
      </c>
      <c r="AI38" s="103">
        <f t="shared" si="44"/>
        <v>37650</v>
      </c>
      <c r="AK38" s="103">
        <v>64400</v>
      </c>
      <c r="AL38" s="103">
        <f t="shared" si="37"/>
        <v>96550</v>
      </c>
      <c r="AM38" s="103">
        <v>6220</v>
      </c>
      <c r="AN38" s="106">
        <v>0.22</v>
      </c>
      <c r="AO38" s="103">
        <f t="shared" si="45"/>
        <v>64400</v>
      </c>
      <c r="AP38" s="92"/>
      <c r="AQ38" s="103">
        <v>36500</v>
      </c>
      <c r="AR38" s="103">
        <f t="shared" si="38"/>
        <v>52575</v>
      </c>
      <c r="AS38" s="103">
        <v>3110</v>
      </c>
      <c r="AT38" s="106">
        <v>0.22</v>
      </c>
      <c r="AU38" s="103">
        <f t="shared" si="46"/>
        <v>36500</v>
      </c>
      <c r="AW38" s="103">
        <v>63750</v>
      </c>
      <c r="AX38" s="103">
        <v>95550</v>
      </c>
      <c r="AY38" s="103">
        <v>6162</v>
      </c>
      <c r="AZ38" s="106">
        <v>0.22</v>
      </c>
      <c r="BA38" s="103">
        <v>63750</v>
      </c>
      <c r="BB38" s="92"/>
      <c r="BC38" s="103">
        <v>36175</v>
      </c>
      <c r="BD38" s="103">
        <v>52075</v>
      </c>
      <c r="BE38" s="103">
        <v>3081</v>
      </c>
      <c r="BF38" s="106">
        <v>0.22</v>
      </c>
      <c r="BG38" s="103">
        <v>36175</v>
      </c>
      <c r="BI38" s="92"/>
      <c r="BJ38" s="92"/>
      <c r="BK38" s="92"/>
      <c r="BL38" s="92"/>
      <c r="BM38" s="92"/>
      <c r="BN38" s="83"/>
      <c r="BO38" s="92"/>
      <c r="BP38" s="92"/>
      <c r="BQ38" s="92"/>
      <c r="BR38" s="92"/>
      <c r="BS38" s="92"/>
      <c r="BT38" s="83"/>
      <c r="BU38" s="92"/>
      <c r="BV38" s="92"/>
      <c r="BW38" s="92"/>
      <c r="BX38" s="92"/>
      <c r="BY38" s="92"/>
      <c r="BZ38" s="83"/>
      <c r="CA38" s="92"/>
      <c r="CB38" s="92"/>
      <c r="CC38" s="92"/>
      <c r="CD38" s="92"/>
      <c r="CE38" s="92"/>
      <c r="CF38" s="83"/>
      <c r="CG38" s="92"/>
      <c r="CH38" s="92"/>
      <c r="CI38" s="92"/>
      <c r="CJ38" s="92"/>
      <c r="CK38" s="92"/>
      <c r="CL38" s="83"/>
      <c r="CM38" s="92"/>
      <c r="CN38" s="92"/>
      <c r="CO38" s="92"/>
      <c r="CP38" s="92"/>
      <c r="CQ38" s="92"/>
      <c r="CR38" s="83"/>
      <c r="CS38" s="92"/>
      <c r="CT38" s="92"/>
      <c r="CU38" s="92"/>
      <c r="CV38" s="92"/>
      <c r="CW38" s="92"/>
      <c r="CX38" s="83"/>
      <c r="DD38" s="83"/>
      <c r="DY38" s="113"/>
      <c r="EA38" s="92"/>
      <c r="EB38" s="92"/>
      <c r="EC38" s="92"/>
      <c r="ED38" s="92"/>
      <c r="EE38" s="113"/>
      <c r="EG38"/>
      <c r="EH38"/>
      <c r="EI38" s="92"/>
      <c r="EJ38" s="92"/>
      <c r="EK38" s="113"/>
      <c r="EL38" s="92"/>
      <c r="EM38" s="92"/>
      <c r="EO38" s="92"/>
      <c r="EP38" s="92"/>
      <c r="EQ38" s="113"/>
      <c r="ER38" s="92"/>
      <c r="ES38" s="92"/>
    </row>
    <row r="39" spans="1:149" x14ac:dyDescent="0.2">
      <c r="A39" s="103">
        <v>113800</v>
      </c>
      <c r="B39" s="103">
        <f t="shared" si="31"/>
        <v>205250</v>
      </c>
      <c r="C39" s="103">
        <v>15469</v>
      </c>
      <c r="D39" s="106">
        <v>0.24</v>
      </c>
      <c r="E39" s="103">
        <f t="shared" si="39"/>
        <v>113800</v>
      </c>
      <c r="F39" s="92"/>
      <c r="G39" s="103">
        <v>61200</v>
      </c>
      <c r="H39" s="103">
        <f t="shared" si="32"/>
        <v>106925</v>
      </c>
      <c r="I39" s="103">
        <v>7734.5</v>
      </c>
      <c r="J39" s="106">
        <v>0.24</v>
      </c>
      <c r="K39" s="103">
        <f t="shared" si="40"/>
        <v>61200</v>
      </c>
      <c r="M39" s="103">
        <v>107550</v>
      </c>
      <c r="N39" s="103">
        <f t="shared" si="33"/>
        <v>194300</v>
      </c>
      <c r="O39" s="103">
        <v>14678</v>
      </c>
      <c r="P39" s="106">
        <v>0.24</v>
      </c>
      <c r="Q39" s="103">
        <f t="shared" si="41"/>
        <v>107550</v>
      </c>
      <c r="R39" s="92"/>
      <c r="S39" s="103">
        <v>58075</v>
      </c>
      <c r="T39" s="103">
        <f t="shared" si="34"/>
        <v>101450</v>
      </c>
      <c r="U39" s="103">
        <v>7339</v>
      </c>
      <c r="V39" s="106">
        <v>0.24</v>
      </c>
      <c r="W39" s="103">
        <f t="shared" si="42"/>
        <v>58075</v>
      </c>
      <c r="Y39" s="103">
        <v>99850</v>
      </c>
      <c r="Z39" s="103">
        <f t="shared" si="35"/>
        <v>180850</v>
      </c>
      <c r="AA39" s="103">
        <v>13708</v>
      </c>
      <c r="AB39" s="106">
        <v>0.24</v>
      </c>
      <c r="AC39" s="103">
        <f t="shared" si="43"/>
        <v>99850</v>
      </c>
      <c r="AD39" s="92"/>
      <c r="AE39" s="103">
        <v>54225</v>
      </c>
      <c r="AF39" s="103">
        <f t="shared" si="36"/>
        <v>94725</v>
      </c>
      <c r="AG39" s="103">
        <v>6854</v>
      </c>
      <c r="AH39" s="106">
        <v>0.24</v>
      </c>
      <c r="AI39" s="103">
        <f t="shared" si="44"/>
        <v>54225</v>
      </c>
      <c r="AK39" s="103">
        <v>96550</v>
      </c>
      <c r="AL39" s="103">
        <f t="shared" si="37"/>
        <v>175100</v>
      </c>
      <c r="AM39" s="103">
        <v>13293</v>
      </c>
      <c r="AN39" s="106">
        <v>0.24</v>
      </c>
      <c r="AO39" s="103">
        <f t="shared" si="45"/>
        <v>96550</v>
      </c>
      <c r="AP39" s="92"/>
      <c r="AQ39" s="103">
        <v>52575</v>
      </c>
      <c r="AR39" s="103">
        <f t="shared" si="38"/>
        <v>91850</v>
      </c>
      <c r="AS39" s="103">
        <v>6646.5</v>
      </c>
      <c r="AT39" s="106">
        <v>0.24</v>
      </c>
      <c r="AU39" s="103">
        <f t="shared" si="46"/>
        <v>52575</v>
      </c>
      <c r="AW39" s="103">
        <v>95550</v>
      </c>
      <c r="AX39" s="103">
        <v>173350</v>
      </c>
      <c r="AY39" s="103">
        <v>13158</v>
      </c>
      <c r="AZ39" s="106">
        <v>0.24</v>
      </c>
      <c r="BA39" s="103">
        <v>95550</v>
      </c>
      <c r="BB39" s="92"/>
      <c r="BC39" s="103">
        <v>52075</v>
      </c>
      <c r="BD39" s="103">
        <v>90975</v>
      </c>
      <c r="BE39" s="103">
        <v>6579</v>
      </c>
      <c r="BF39" s="106">
        <v>0.24</v>
      </c>
      <c r="BG39" s="103">
        <v>52075</v>
      </c>
      <c r="BI39" s="92"/>
      <c r="BJ39" s="92"/>
      <c r="BK39" s="92"/>
      <c r="BL39" s="92"/>
      <c r="BM39" s="92"/>
      <c r="BN39" s="83"/>
      <c r="BO39" s="92"/>
      <c r="BP39" s="92"/>
      <c r="BQ39" s="92"/>
      <c r="BR39" s="92"/>
      <c r="BS39" s="92"/>
      <c r="BT39" s="83"/>
      <c r="BU39" s="92"/>
      <c r="BV39" s="92"/>
      <c r="BW39" s="92"/>
      <c r="BX39" s="92"/>
      <c r="BY39" s="92"/>
      <c r="BZ39" s="83"/>
      <c r="CA39" s="92"/>
      <c r="CB39" s="92"/>
      <c r="CC39" s="92"/>
      <c r="CD39" s="92"/>
      <c r="CE39" s="92"/>
      <c r="CF39" s="83"/>
      <c r="CG39" s="92"/>
      <c r="CH39" s="92"/>
      <c r="CI39" s="92"/>
      <c r="CJ39" s="92"/>
      <c r="CK39" s="92"/>
      <c r="CL39" s="83"/>
      <c r="CM39" s="92"/>
      <c r="CN39" s="92"/>
      <c r="CO39" s="92"/>
      <c r="CP39" s="92"/>
      <c r="CQ39" s="92"/>
      <c r="CR39" s="83"/>
      <c r="CS39" s="92"/>
      <c r="CT39" s="92"/>
      <c r="CU39" s="92"/>
      <c r="CV39" s="92"/>
      <c r="CW39" s="92"/>
      <c r="CX39" s="83"/>
      <c r="DD39" s="83"/>
      <c r="DY39" s="113"/>
      <c r="EA39" s="92"/>
      <c r="EB39" s="92"/>
      <c r="EC39" s="92"/>
      <c r="ED39" s="92"/>
      <c r="EE39" s="113"/>
      <c r="EG39"/>
      <c r="EH39"/>
      <c r="EI39" s="92"/>
      <c r="EJ39" s="92"/>
      <c r="EK39" s="113"/>
      <c r="EL39" s="92"/>
      <c r="EM39" s="92"/>
      <c r="EO39" s="92"/>
      <c r="EP39" s="92"/>
      <c r="EQ39" s="113"/>
      <c r="ER39" s="92"/>
      <c r="ES39" s="92"/>
    </row>
    <row r="40" spans="1:149" x14ac:dyDescent="0.2">
      <c r="A40" s="103">
        <v>205250</v>
      </c>
      <c r="B40" s="103">
        <f t="shared" si="31"/>
        <v>257000</v>
      </c>
      <c r="C40" s="103">
        <v>37417</v>
      </c>
      <c r="D40" s="106">
        <v>0.32</v>
      </c>
      <c r="E40" s="103">
        <f t="shared" si="39"/>
        <v>205250</v>
      </c>
      <c r="F40" s="92"/>
      <c r="G40" s="103">
        <v>106925</v>
      </c>
      <c r="H40" s="103">
        <f t="shared" si="32"/>
        <v>132800</v>
      </c>
      <c r="I40" s="103">
        <v>18708.5</v>
      </c>
      <c r="J40" s="106">
        <v>0.32</v>
      </c>
      <c r="K40" s="103">
        <f t="shared" si="40"/>
        <v>106925</v>
      </c>
      <c r="M40" s="103">
        <v>194300</v>
      </c>
      <c r="N40" s="103">
        <f t="shared" si="33"/>
        <v>243450</v>
      </c>
      <c r="O40" s="103">
        <v>35498</v>
      </c>
      <c r="P40" s="106">
        <v>0.32</v>
      </c>
      <c r="Q40" s="103">
        <f t="shared" si="41"/>
        <v>194300</v>
      </c>
      <c r="R40" s="92"/>
      <c r="S40" s="103">
        <v>101450</v>
      </c>
      <c r="T40" s="103">
        <f t="shared" si="34"/>
        <v>126025</v>
      </c>
      <c r="U40" s="103">
        <v>17749</v>
      </c>
      <c r="V40" s="106">
        <v>0.32</v>
      </c>
      <c r="W40" s="103">
        <f t="shared" si="42"/>
        <v>101450</v>
      </c>
      <c r="Y40" s="103">
        <v>180850</v>
      </c>
      <c r="Z40" s="103">
        <f t="shared" si="35"/>
        <v>226750</v>
      </c>
      <c r="AA40" s="103">
        <v>33148</v>
      </c>
      <c r="AB40" s="106">
        <v>0.32</v>
      </c>
      <c r="AC40" s="103">
        <f t="shared" si="43"/>
        <v>180850</v>
      </c>
      <c r="AD40" s="92"/>
      <c r="AE40" s="103">
        <v>94725</v>
      </c>
      <c r="AF40" s="103">
        <f t="shared" si="36"/>
        <v>117675</v>
      </c>
      <c r="AG40" s="103">
        <v>16574</v>
      </c>
      <c r="AH40" s="106">
        <v>0.32</v>
      </c>
      <c r="AI40" s="103">
        <f t="shared" si="44"/>
        <v>94725</v>
      </c>
      <c r="AK40" s="103">
        <v>175100</v>
      </c>
      <c r="AL40" s="103">
        <f t="shared" si="37"/>
        <v>219600</v>
      </c>
      <c r="AM40" s="103">
        <v>32145</v>
      </c>
      <c r="AN40" s="106">
        <v>0.32</v>
      </c>
      <c r="AO40" s="103">
        <f t="shared" si="45"/>
        <v>175100</v>
      </c>
      <c r="AP40" s="92"/>
      <c r="AQ40" s="103">
        <v>91850</v>
      </c>
      <c r="AR40" s="103">
        <f t="shared" si="38"/>
        <v>114100</v>
      </c>
      <c r="AS40" s="103">
        <v>16072.5</v>
      </c>
      <c r="AT40" s="106">
        <v>0.32</v>
      </c>
      <c r="AU40" s="103">
        <f t="shared" si="46"/>
        <v>91850</v>
      </c>
      <c r="AW40" s="103">
        <v>173350</v>
      </c>
      <c r="AX40" s="103">
        <v>217400</v>
      </c>
      <c r="AY40" s="103">
        <v>31830</v>
      </c>
      <c r="AZ40" s="106">
        <v>0.32</v>
      </c>
      <c r="BA40" s="103">
        <v>173350</v>
      </c>
      <c r="BB40" s="92"/>
      <c r="BC40" s="103">
        <v>90975</v>
      </c>
      <c r="BD40" s="103">
        <v>113000</v>
      </c>
      <c r="BE40" s="103">
        <v>15915</v>
      </c>
      <c r="BF40" s="106">
        <v>0.32</v>
      </c>
      <c r="BG40" s="103">
        <v>90975</v>
      </c>
      <c r="BI40" s="92"/>
      <c r="BJ40" s="92"/>
      <c r="BK40" s="92"/>
      <c r="BL40" s="92"/>
      <c r="BM40" s="92"/>
      <c r="BN40" s="83"/>
      <c r="BO40" s="92"/>
      <c r="BP40" s="92"/>
      <c r="BQ40" s="92"/>
      <c r="BR40" s="92"/>
      <c r="BS40" s="92"/>
      <c r="BT40" s="83"/>
      <c r="BU40" s="92"/>
      <c r="BV40" s="92"/>
      <c r="BW40" s="92"/>
      <c r="BX40" s="92"/>
      <c r="BY40" s="92"/>
      <c r="BZ40" s="83"/>
      <c r="CA40" s="92"/>
      <c r="CB40" s="92"/>
      <c r="CC40" s="92"/>
      <c r="CD40" s="92"/>
      <c r="CE40" s="92"/>
      <c r="CF40" s="83"/>
      <c r="CG40" s="92"/>
      <c r="CH40" s="92"/>
      <c r="CI40" s="92"/>
      <c r="CJ40" s="92"/>
      <c r="CK40" s="92"/>
      <c r="CL40" s="83"/>
      <c r="CM40" s="92"/>
      <c r="CN40" s="92"/>
      <c r="CO40" s="92"/>
      <c r="CP40" s="92"/>
      <c r="CQ40" s="92"/>
      <c r="CR40" s="83"/>
      <c r="CS40" s="92"/>
      <c r="CT40" s="92"/>
      <c r="CU40" s="92"/>
      <c r="CV40" s="92"/>
      <c r="CW40" s="92"/>
      <c r="CX40" s="83"/>
      <c r="DD40" s="83"/>
      <c r="DY40" s="113"/>
      <c r="EA40" s="92"/>
      <c r="EB40" s="92"/>
      <c r="EC40" s="92"/>
      <c r="ED40" s="92"/>
      <c r="EE40" s="113"/>
      <c r="EG40"/>
      <c r="EH40"/>
      <c r="EI40" s="92"/>
      <c r="EJ40" s="92"/>
      <c r="EK40" s="113"/>
      <c r="EL40" s="92"/>
      <c r="EM40" s="92"/>
      <c r="EO40" s="92"/>
      <c r="EP40" s="92"/>
      <c r="EQ40" s="113"/>
      <c r="ER40" s="92"/>
      <c r="ES40" s="92"/>
    </row>
    <row r="41" spans="1:149" x14ac:dyDescent="0.2">
      <c r="A41" s="103">
        <v>257000</v>
      </c>
      <c r="B41" s="103">
        <f t="shared" si="31"/>
        <v>622650</v>
      </c>
      <c r="C41" s="103">
        <v>53977</v>
      </c>
      <c r="D41" s="106">
        <v>0.35</v>
      </c>
      <c r="E41" s="103">
        <f t="shared" si="39"/>
        <v>257000</v>
      </c>
      <c r="F41" s="92"/>
      <c r="G41" s="103">
        <v>132800</v>
      </c>
      <c r="H41" s="103">
        <f t="shared" si="32"/>
        <v>315625</v>
      </c>
      <c r="I41" s="103">
        <v>26988.5</v>
      </c>
      <c r="J41" s="106">
        <v>0.35</v>
      </c>
      <c r="K41" s="103">
        <f t="shared" si="40"/>
        <v>132800</v>
      </c>
      <c r="M41" s="103">
        <v>243450</v>
      </c>
      <c r="N41" s="103">
        <f t="shared" si="33"/>
        <v>590300</v>
      </c>
      <c r="O41" s="103">
        <v>51226</v>
      </c>
      <c r="P41" s="106">
        <v>0.35</v>
      </c>
      <c r="Q41" s="103">
        <f t="shared" si="41"/>
        <v>243450</v>
      </c>
      <c r="R41" s="92"/>
      <c r="S41" s="103">
        <v>126025</v>
      </c>
      <c r="T41" s="103">
        <f t="shared" si="34"/>
        <v>299450</v>
      </c>
      <c r="U41" s="103">
        <v>25613</v>
      </c>
      <c r="V41" s="106">
        <v>0.35</v>
      </c>
      <c r="W41" s="103">
        <f t="shared" si="42"/>
        <v>126025</v>
      </c>
      <c r="Y41" s="103">
        <v>226750</v>
      </c>
      <c r="Z41" s="103">
        <f t="shared" si="35"/>
        <v>550700</v>
      </c>
      <c r="AA41" s="103">
        <v>47836</v>
      </c>
      <c r="AB41" s="106">
        <v>0.35</v>
      </c>
      <c r="AC41" s="103">
        <f t="shared" si="43"/>
        <v>226750</v>
      </c>
      <c r="AD41" s="92"/>
      <c r="AE41" s="103">
        <v>117675</v>
      </c>
      <c r="AF41" s="103">
        <f t="shared" si="36"/>
        <v>279650</v>
      </c>
      <c r="AG41" s="103">
        <v>23818</v>
      </c>
      <c r="AH41" s="106">
        <v>0.35</v>
      </c>
      <c r="AI41" s="103">
        <f t="shared" si="44"/>
        <v>117675</v>
      </c>
      <c r="AK41" s="103">
        <v>219600</v>
      </c>
      <c r="AL41" s="103">
        <f t="shared" si="37"/>
        <v>533800</v>
      </c>
      <c r="AM41" s="103">
        <v>46385</v>
      </c>
      <c r="AN41" s="106">
        <v>0.35</v>
      </c>
      <c r="AO41" s="103">
        <f t="shared" si="45"/>
        <v>219600</v>
      </c>
      <c r="AP41" s="92"/>
      <c r="AQ41" s="103">
        <v>114100</v>
      </c>
      <c r="AR41" s="103">
        <f t="shared" si="38"/>
        <v>271200</v>
      </c>
      <c r="AS41" s="103">
        <v>23192.5</v>
      </c>
      <c r="AT41" s="106">
        <v>0.35</v>
      </c>
      <c r="AU41" s="103">
        <f t="shared" si="46"/>
        <v>114100</v>
      </c>
      <c r="AW41" s="103">
        <v>217400</v>
      </c>
      <c r="AX41" s="103">
        <v>528450</v>
      </c>
      <c r="AY41" s="103">
        <v>45926</v>
      </c>
      <c r="AZ41" s="106">
        <v>0.35</v>
      </c>
      <c r="BA41" s="103">
        <v>217400</v>
      </c>
      <c r="BB41" s="92"/>
      <c r="BC41" s="103">
        <v>113000</v>
      </c>
      <c r="BD41" s="103">
        <v>268525</v>
      </c>
      <c r="BE41" s="103">
        <v>22963</v>
      </c>
      <c r="BF41" s="106">
        <v>0.35</v>
      </c>
      <c r="BG41" s="103">
        <v>113000</v>
      </c>
      <c r="BI41" s="92"/>
      <c r="BJ41" s="92"/>
      <c r="BK41" s="92"/>
      <c r="BL41" s="92"/>
      <c r="BM41" s="92"/>
      <c r="BN41" s="83"/>
      <c r="BO41" s="92"/>
      <c r="BP41" s="92"/>
      <c r="BQ41" s="92"/>
      <c r="BR41" s="92"/>
      <c r="BS41" s="92"/>
      <c r="BT41" s="83"/>
      <c r="BU41" s="92"/>
      <c r="BV41" s="92"/>
      <c r="BW41" s="92"/>
      <c r="BX41" s="92"/>
      <c r="BY41" s="92"/>
      <c r="BZ41" s="83"/>
      <c r="CA41" s="92"/>
      <c r="CB41" s="92"/>
      <c r="CC41" s="92"/>
      <c r="CD41" s="92"/>
      <c r="CE41" s="92"/>
      <c r="CF41" s="83"/>
      <c r="CG41" s="92"/>
      <c r="CH41" s="92"/>
      <c r="CI41" s="92"/>
      <c r="CJ41" s="92"/>
      <c r="CK41" s="92"/>
      <c r="CL41" s="83"/>
      <c r="CM41" s="92"/>
      <c r="CN41" s="92"/>
      <c r="CO41" s="92"/>
      <c r="CP41" s="92"/>
      <c r="CQ41" s="92"/>
      <c r="CR41" s="83"/>
      <c r="CS41" s="92"/>
      <c r="CT41" s="92"/>
      <c r="CU41" s="92"/>
      <c r="CV41" s="92"/>
      <c r="CW41" s="92"/>
      <c r="CX41" s="83"/>
      <c r="DD41" s="83"/>
      <c r="DY41" s="113"/>
      <c r="EA41" s="92"/>
      <c r="EB41" s="92"/>
      <c r="EC41" s="92"/>
      <c r="ED41" s="92"/>
      <c r="EE41" s="113"/>
      <c r="EG41"/>
      <c r="EH41"/>
      <c r="EI41" s="92"/>
      <c r="EJ41" s="92"/>
      <c r="EK41" s="113"/>
      <c r="EL41" s="92"/>
      <c r="EM41" s="92"/>
      <c r="EO41" s="92"/>
      <c r="EP41" s="92"/>
      <c r="EQ41" s="113"/>
      <c r="ER41" s="92"/>
      <c r="ES41" s="92"/>
    </row>
    <row r="42" spans="1:149" x14ac:dyDescent="0.2">
      <c r="A42" s="103">
        <v>622650</v>
      </c>
      <c r="B42" s="103" t="s">
        <v>1057</v>
      </c>
      <c r="C42" s="103">
        <v>181954.5</v>
      </c>
      <c r="D42" s="106">
        <v>0.37</v>
      </c>
      <c r="E42" s="103">
        <f t="shared" si="39"/>
        <v>622650</v>
      </c>
      <c r="F42" s="92"/>
      <c r="G42" s="103">
        <v>315625</v>
      </c>
      <c r="H42" s="103" t="s">
        <v>1057</v>
      </c>
      <c r="I42" s="103">
        <v>90977.25</v>
      </c>
      <c r="J42" s="106">
        <v>0.37</v>
      </c>
      <c r="K42" s="103">
        <f t="shared" si="40"/>
        <v>315625</v>
      </c>
      <c r="M42" s="103">
        <v>590300</v>
      </c>
      <c r="N42" s="103" t="s">
        <v>1057</v>
      </c>
      <c r="O42" s="103">
        <v>172623.5</v>
      </c>
      <c r="P42" s="106">
        <v>0.37</v>
      </c>
      <c r="Q42" s="103">
        <f t="shared" si="41"/>
        <v>590300</v>
      </c>
      <c r="R42" s="92"/>
      <c r="S42" s="103">
        <v>299450</v>
      </c>
      <c r="T42" s="103" t="s">
        <v>1057</v>
      </c>
      <c r="U42" s="103">
        <v>86311.75</v>
      </c>
      <c r="V42" s="106">
        <v>0.37</v>
      </c>
      <c r="W42" s="103">
        <f t="shared" si="42"/>
        <v>299450</v>
      </c>
      <c r="Y42" s="103">
        <v>550700</v>
      </c>
      <c r="Z42" s="103" t="s">
        <v>1057</v>
      </c>
      <c r="AA42" s="103">
        <v>161218.5</v>
      </c>
      <c r="AB42" s="106">
        <v>0.37</v>
      </c>
      <c r="AC42" s="103">
        <f t="shared" si="43"/>
        <v>550700</v>
      </c>
      <c r="AD42" s="92"/>
      <c r="AE42" s="103">
        <v>279650</v>
      </c>
      <c r="AF42" s="103" t="s">
        <v>1057</v>
      </c>
      <c r="AG42" s="103">
        <v>80609.25</v>
      </c>
      <c r="AH42" s="106">
        <v>0.37</v>
      </c>
      <c r="AI42" s="103">
        <f t="shared" si="44"/>
        <v>279650</v>
      </c>
      <c r="AK42" s="103">
        <v>533800</v>
      </c>
      <c r="AL42" s="103" t="s">
        <v>1057</v>
      </c>
      <c r="AM42" s="103">
        <v>156355</v>
      </c>
      <c r="AN42" s="106">
        <v>0.37</v>
      </c>
      <c r="AO42" s="103">
        <f t="shared" si="45"/>
        <v>533800</v>
      </c>
      <c r="AP42" s="92"/>
      <c r="AQ42" s="103">
        <v>271200</v>
      </c>
      <c r="AR42" s="103" t="s">
        <v>1057</v>
      </c>
      <c r="AS42" s="103">
        <v>78177.5</v>
      </c>
      <c r="AT42" s="106">
        <v>0.37</v>
      </c>
      <c r="AU42" s="103">
        <f t="shared" si="46"/>
        <v>271200</v>
      </c>
      <c r="AW42" s="103">
        <v>528450</v>
      </c>
      <c r="AX42" s="103" t="s">
        <v>1057</v>
      </c>
      <c r="AY42" s="103">
        <v>154793.5</v>
      </c>
      <c r="AZ42" s="106">
        <v>0.37</v>
      </c>
      <c r="BA42" s="103">
        <v>528450</v>
      </c>
      <c r="BB42" s="92"/>
      <c r="BC42" s="103">
        <v>268525</v>
      </c>
      <c r="BD42" s="103" t="s">
        <v>1057</v>
      </c>
      <c r="BE42" s="103">
        <v>77396.75</v>
      </c>
      <c r="BF42" s="106">
        <v>0.37</v>
      </c>
      <c r="BG42" s="103">
        <v>268525</v>
      </c>
      <c r="BI42" s="92"/>
      <c r="BJ42" s="92"/>
      <c r="BK42" s="92"/>
      <c r="BL42" s="92"/>
      <c r="BM42" s="92"/>
      <c r="BN42" s="83"/>
      <c r="BO42" s="92"/>
      <c r="BP42" s="92"/>
      <c r="BQ42" s="92"/>
      <c r="BR42" s="92"/>
      <c r="BS42" s="92"/>
      <c r="BT42" s="83"/>
      <c r="BU42" s="92"/>
      <c r="BV42" s="92"/>
      <c r="BW42" s="92"/>
      <c r="BX42" s="92"/>
      <c r="BY42" s="92"/>
      <c r="BZ42" s="83"/>
      <c r="CA42" s="92"/>
      <c r="CB42" s="92"/>
      <c r="CC42" s="92"/>
      <c r="CD42" s="92"/>
      <c r="CE42" s="92"/>
      <c r="CF42" s="83"/>
      <c r="CG42" s="92"/>
      <c r="CH42" s="92"/>
      <c r="CI42" s="92"/>
      <c r="CJ42" s="92"/>
      <c r="CK42" s="92"/>
      <c r="CL42" s="83"/>
      <c r="CM42" s="92"/>
      <c r="CN42" s="92"/>
      <c r="CO42" s="92"/>
      <c r="CP42" s="92"/>
      <c r="CQ42" s="92"/>
      <c r="CR42" s="83"/>
      <c r="CS42" s="92"/>
      <c r="CT42" s="92"/>
      <c r="CU42" s="92"/>
      <c r="CV42" s="92"/>
      <c r="CW42" s="92"/>
      <c r="CX42" s="83"/>
      <c r="DD42" s="83"/>
      <c r="DY42" s="113"/>
      <c r="EA42" s="92"/>
      <c r="EB42" s="92"/>
      <c r="EC42" s="92"/>
      <c r="ED42" s="92"/>
      <c r="EE42" s="113"/>
      <c r="EG42"/>
      <c r="EH42"/>
      <c r="EI42" s="92"/>
      <c r="EJ42" s="92"/>
      <c r="EK42" s="113"/>
      <c r="EL42" s="92"/>
      <c r="EM42" s="92"/>
      <c r="EO42" s="92"/>
      <c r="EP42" s="92"/>
      <c r="EQ42" s="113"/>
      <c r="ER42" s="92"/>
      <c r="ES42" s="92"/>
    </row>
    <row r="43" spans="1:149"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103">
        <v>0</v>
      </c>
      <c r="AL43" s="103">
        <v>0</v>
      </c>
      <c r="AM43" s="103">
        <v>0</v>
      </c>
      <c r="AN43" s="106">
        <v>0</v>
      </c>
      <c r="AO43" s="103">
        <v>0</v>
      </c>
      <c r="AP43" s="92"/>
      <c r="AQ43" s="103">
        <v>0</v>
      </c>
      <c r="AR43" s="103">
        <v>0</v>
      </c>
      <c r="AS43" s="103">
        <v>0</v>
      </c>
      <c r="AT43" s="106">
        <v>0</v>
      </c>
      <c r="AU43" s="103">
        <v>0</v>
      </c>
      <c r="AW43" s="103">
        <v>0</v>
      </c>
      <c r="AX43" s="103">
        <v>0</v>
      </c>
      <c r="AY43" s="103">
        <v>0</v>
      </c>
      <c r="AZ43" s="106">
        <v>0</v>
      </c>
      <c r="BA43" s="103">
        <v>0</v>
      </c>
      <c r="BB43" s="92"/>
      <c r="BC43" s="103">
        <v>0</v>
      </c>
      <c r="BD43" s="103">
        <v>0</v>
      </c>
      <c r="BE43" s="103">
        <v>0</v>
      </c>
      <c r="BF43" s="106">
        <v>0</v>
      </c>
      <c r="BG43" s="103">
        <v>0</v>
      </c>
      <c r="BI43" s="92"/>
      <c r="BJ43" s="92"/>
      <c r="BK43" s="92"/>
      <c r="BL43" s="92"/>
      <c r="BM43" s="92"/>
      <c r="BN43" s="83"/>
      <c r="BO43" s="92"/>
      <c r="BP43" s="92"/>
      <c r="BQ43" s="92"/>
      <c r="BR43" s="92"/>
      <c r="BS43" s="92"/>
      <c r="BT43" s="83"/>
      <c r="BU43" s="92"/>
      <c r="BV43" s="92"/>
      <c r="BW43" s="92"/>
      <c r="BX43" s="92"/>
      <c r="BY43" s="92"/>
      <c r="BZ43" s="83"/>
      <c r="CA43" s="92"/>
      <c r="CB43" s="92"/>
      <c r="CC43" s="92"/>
      <c r="CD43" s="92"/>
      <c r="CE43" s="92"/>
      <c r="CF43" s="83"/>
      <c r="CG43" s="92"/>
      <c r="CH43" s="92"/>
      <c r="CI43" s="92"/>
      <c r="CJ43" s="92"/>
      <c r="CK43" s="92"/>
      <c r="CL43" s="83"/>
      <c r="CM43" s="92"/>
      <c r="CN43" s="92"/>
      <c r="CO43" s="92"/>
      <c r="CP43" s="92"/>
      <c r="CQ43" s="92"/>
      <c r="CR43" s="83"/>
      <c r="CS43" s="92"/>
      <c r="CT43" s="92"/>
      <c r="CU43" s="92"/>
      <c r="CV43" s="92"/>
      <c r="CW43" s="92"/>
      <c r="CX43" s="83"/>
      <c r="DD43" s="83"/>
      <c r="DY43" s="113"/>
      <c r="EA43" s="92"/>
      <c r="EB43" s="92"/>
      <c r="EC43" s="92"/>
      <c r="ED43" s="92"/>
      <c r="EE43" s="113"/>
      <c r="EG43"/>
      <c r="EH43"/>
      <c r="EI43" s="92"/>
      <c r="EJ43" s="92"/>
      <c r="EK43" s="113"/>
      <c r="EL43" s="92"/>
      <c r="EM43" s="92"/>
      <c r="EO43" s="92"/>
      <c r="EP43" s="92"/>
      <c r="EQ43" s="113"/>
      <c r="ER43" s="92"/>
      <c r="ES43" s="92"/>
    </row>
    <row r="44" spans="1:149"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92"/>
      <c r="BC44" s="92"/>
      <c r="BD44" s="92"/>
      <c r="BE44" s="92"/>
      <c r="BF44" s="92"/>
      <c r="BG44" s="92"/>
      <c r="BI44" s="92"/>
      <c r="BJ44" s="92"/>
      <c r="BK44" s="92"/>
      <c r="BL44" s="92"/>
      <c r="BM44" s="92"/>
      <c r="BN44" s="83"/>
      <c r="BO44" s="92"/>
      <c r="BP44" s="92"/>
      <c r="BQ44" s="92"/>
      <c r="BR44" s="92"/>
      <c r="BS44" s="92"/>
      <c r="BT44" s="83"/>
      <c r="BU44" s="92"/>
      <c r="BV44" s="92"/>
      <c r="BW44" s="92"/>
      <c r="BX44" s="92"/>
      <c r="BY44" s="92"/>
      <c r="BZ44" s="83"/>
      <c r="CA44" s="92"/>
      <c r="CB44" s="92"/>
      <c r="CC44" s="92"/>
      <c r="CD44" s="92"/>
      <c r="CE44" s="92"/>
      <c r="CF44" s="83"/>
      <c r="CG44" s="92"/>
      <c r="CH44" s="92"/>
      <c r="CI44" s="92"/>
      <c r="CJ44" s="92"/>
      <c r="CK44" s="92"/>
      <c r="CL44" s="83"/>
      <c r="CM44" s="92"/>
      <c r="CN44" s="92"/>
      <c r="CO44" s="92"/>
      <c r="CP44" s="92"/>
      <c r="CQ44" s="92"/>
      <c r="CR44" s="83"/>
      <c r="CS44" s="92"/>
      <c r="CT44" s="92"/>
      <c r="CU44" s="92"/>
      <c r="CV44" s="92"/>
      <c r="CW44" s="92"/>
      <c r="CX44" s="83"/>
      <c r="DD44" s="83"/>
      <c r="DY44" s="113"/>
      <c r="EA44" s="92"/>
      <c r="EB44" s="92"/>
      <c r="EC44" s="92"/>
      <c r="ED44" s="92"/>
      <c r="EE44" s="113"/>
      <c r="EG44"/>
      <c r="EH44"/>
      <c r="EI44" s="92"/>
      <c r="EJ44" s="92"/>
      <c r="EK44" s="113"/>
      <c r="EL44" s="92"/>
      <c r="EM44" s="92"/>
      <c r="EO44" s="92"/>
      <c r="EP44" s="92"/>
      <c r="EQ44" s="113"/>
      <c r="ER44" s="92"/>
      <c r="ES44" s="92"/>
    </row>
    <row r="45" spans="1:149"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92"/>
      <c r="BC45" s="92"/>
      <c r="BD45" s="92"/>
      <c r="BE45" s="92"/>
      <c r="BF45" s="92"/>
      <c r="BG45" s="92"/>
      <c r="BI45" s="92"/>
      <c r="BJ45" s="92"/>
      <c r="BK45" s="92"/>
      <c r="BL45" s="92"/>
      <c r="BM45" s="92"/>
      <c r="BN45" s="83"/>
      <c r="BO45" s="92"/>
      <c r="BP45" s="92"/>
      <c r="BQ45" s="92"/>
      <c r="BR45" s="92"/>
      <c r="BS45" s="92"/>
      <c r="BT45" s="83"/>
      <c r="BU45" s="92"/>
      <c r="BV45" s="92"/>
      <c r="BW45" s="92"/>
      <c r="BX45" s="92"/>
      <c r="BY45" s="92"/>
      <c r="BZ45" s="83"/>
      <c r="CA45" s="92"/>
      <c r="CB45" s="92"/>
      <c r="CC45" s="92"/>
      <c r="CD45" s="92"/>
      <c r="CE45" s="92"/>
      <c r="CF45" s="83"/>
      <c r="CG45" s="92"/>
      <c r="CH45" s="92"/>
      <c r="CI45" s="92"/>
      <c r="CJ45" s="92"/>
      <c r="CK45" s="92"/>
      <c r="CL45" s="83"/>
      <c r="CM45" s="92"/>
      <c r="CN45" s="92"/>
      <c r="CO45" s="92"/>
      <c r="CP45" s="92"/>
      <c r="CQ45" s="92"/>
      <c r="CR45" s="83"/>
      <c r="CS45" s="92"/>
      <c r="CT45" s="92"/>
      <c r="CU45" s="92"/>
      <c r="CV45" s="92"/>
      <c r="CW45" s="92"/>
      <c r="CX45" s="83"/>
      <c r="DD45" s="83"/>
      <c r="DY45" s="113"/>
      <c r="EA45" s="92"/>
      <c r="EB45" s="92"/>
      <c r="EC45" s="92"/>
      <c r="ED45" s="92"/>
      <c r="EE45" s="113"/>
      <c r="EG45"/>
      <c r="EH45"/>
      <c r="EI45" s="92"/>
      <c r="EJ45" s="92"/>
      <c r="EK45" s="113"/>
      <c r="EL45" s="92"/>
      <c r="EM45" s="92"/>
      <c r="EO45" s="92"/>
      <c r="EP45" s="92"/>
      <c r="EQ45" s="113"/>
      <c r="ER45" s="92"/>
      <c r="ES45" s="92"/>
    </row>
    <row r="46" spans="1:149" ht="17.25" x14ac:dyDescent="0.25">
      <c r="A46" s="111"/>
      <c r="B46" s="111" t="s">
        <v>1058</v>
      </c>
      <c r="C46" s="111" t="s">
        <v>1059</v>
      </c>
      <c r="D46" s="111" t="s">
        <v>1060</v>
      </c>
      <c r="E46" s="111"/>
      <c r="F46" s="575"/>
      <c r="G46" s="111"/>
      <c r="H46" s="111" t="s">
        <v>1058</v>
      </c>
      <c r="I46" s="111" t="s">
        <v>1059</v>
      </c>
      <c r="J46" s="111" t="s">
        <v>1060</v>
      </c>
      <c r="K46" s="111"/>
      <c r="M46" s="111"/>
      <c r="N46" s="111" t="s">
        <v>1058</v>
      </c>
      <c r="O46" s="111" t="s">
        <v>1059</v>
      </c>
      <c r="P46" s="111" t="s">
        <v>1060</v>
      </c>
      <c r="Q46" s="111"/>
      <c r="R46" s="574"/>
      <c r="S46" s="111"/>
      <c r="T46" s="111" t="s">
        <v>1058</v>
      </c>
      <c r="U46" s="111" t="s">
        <v>1059</v>
      </c>
      <c r="V46" s="111" t="s">
        <v>1060</v>
      </c>
      <c r="W46" s="111"/>
      <c r="Y46" s="111"/>
      <c r="Z46" s="111" t="s">
        <v>1058</v>
      </c>
      <c r="AA46" s="111" t="s">
        <v>1059</v>
      </c>
      <c r="AB46" s="111" t="s">
        <v>1060</v>
      </c>
      <c r="AC46" s="111"/>
      <c r="AD46" s="574"/>
      <c r="AE46" s="111"/>
      <c r="AF46" s="111" t="s">
        <v>1058</v>
      </c>
      <c r="AG46" s="111" t="s">
        <v>1059</v>
      </c>
      <c r="AH46" s="111" t="s">
        <v>1060</v>
      </c>
      <c r="AI46" s="111"/>
      <c r="AK46" s="111"/>
      <c r="AL46" s="111" t="s">
        <v>1058</v>
      </c>
      <c r="AM46" s="111" t="s">
        <v>1059</v>
      </c>
      <c r="AN46" s="111" t="s">
        <v>1060</v>
      </c>
      <c r="AO46" s="111"/>
      <c r="AP46" s="574"/>
      <c r="AQ46" s="111"/>
      <c r="AR46" s="111" t="s">
        <v>1058</v>
      </c>
      <c r="AS46" s="111" t="s">
        <v>1059</v>
      </c>
      <c r="AT46" s="111" t="s">
        <v>1060</v>
      </c>
      <c r="AU46" s="111"/>
      <c r="AW46" s="111"/>
      <c r="AX46" s="111" t="s">
        <v>1058</v>
      </c>
      <c r="AY46" s="111" t="s">
        <v>1059</v>
      </c>
      <c r="AZ46" s="111" t="s">
        <v>1060</v>
      </c>
      <c r="BA46" s="111"/>
      <c r="BB46" s="574"/>
      <c r="BC46" s="111"/>
      <c r="BD46" s="111" t="s">
        <v>1058</v>
      </c>
      <c r="BE46" s="111" t="s">
        <v>1059</v>
      </c>
      <c r="BF46" s="111" t="s">
        <v>1060</v>
      </c>
      <c r="BG46" s="111"/>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L46" s="83"/>
      <c r="CM46" s="111"/>
      <c r="CN46" s="111" t="s">
        <v>1058</v>
      </c>
      <c r="CO46" s="111" t="s">
        <v>1059</v>
      </c>
      <c r="CP46" s="111" t="s">
        <v>1060</v>
      </c>
      <c r="CQ46" s="111"/>
      <c r="CR46" s="83"/>
      <c r="CS46" s="111"/>
      <c r="CT46" s="111" t="s">
        <v>1058</v>
      </c>
      <c r="CU46" s="111" t="s">
        <v>1059</v>
      </c>
      <c r="CV46" s="111" t="s">
        <v>1060</v>
      </c>
      <c r="CW46" s="111"/>
      <c r="CX46" s="83"/>
      <c r="CY46" s="111"/>
      <c r="CZ46" s="111" t="s">
        <v>1058</v>
      </c>
      <c r="DA46" s="111" t="s">
        <v>1059</v>
      </c>
      <c r="DB46" s="111" t="s">
        <v>1060</v>
      </c>
      <c r="DC46" s="111"/>
      <c r="DD46" s="83"/>
      <c r="DE46" s="111"/>
      <c r="DF46" s="111" t="s">
        <v>1058</v>
      </c>
      <c r="DG46" s="111" t="s">
        <v>1059</v>
      </c>
      <c r="DH46" s="111" t="s">
        <v>1060</v>
      </c>
      <c r="DI46" s="111"/>
      <c r="DK46" s="111"/>
      <c r="DL46" s="111" t="s">
        <v>1058</v>
      </c>
      <c r="DM46" s="111" t="s">
        <v>1059</v>
      </c>
      <c r="DN46" s="111" t="s">
        <v>1060</v>
      </c>
      <c r="DO46" s="111"/>
      <c r="DQ46" s="111"/>
      <c r="DR46" s="111" t="s">
        <v>1058</v>
      </c>
      <c r="DS46" s="111" t="s">
        <v>1059</v>
      </c>
      <c r="DT46" s="111" t="s">
        <v>1060</v>
      </c>
      <c r="DU46" s="111"/>
      <c r="DW46" s="92" t="s">
        <v>1063</v>
      </c>
      <c r="DX46" s="114" t="s">
        <v>1064</v>
      </c>
      <c r="EA46" s="92"/>
      <c r="EB46" s="92"/>
      <c r="EC46" s="92" t="s">
        <v>1063</v>
      </c>
      <c r="ED46" s="114" t="s">
        <v>1064</v>
      </c>
      <c r="EG46"/>
      <c r="EH46"/>
      <c r="EI46" s="92" t="s">
        <v>1063</v>
      </c>
      <c r="EJ46" s="114" t="s">
        <v>1064</v>
      </c>
      <c r="EK46" s="92"/>
      <c r="EL46" s="92"/>
      <c r="EM46" s="92"/>
      <c r="EO46" s="92" t="s">
        <v>1063</v>
      </c>
      <c r="EP46" s="114" t="s">
        <v>1064</v>
      </c>
      <c r="EQ46" s="92"/>
      <c r="ER46" s="92"/>
      <c r="ES46" s="92"/>
    </row>
    <row r="47" spans="1:149" x14ac:dyDescent="0.2">
      <c r="A47" s="92" t="s">
        <v>1065</v>
      </c>
      <c r="B47" s="112" t="e">
        <f>'2021-FORM GAO-70a'!#REF!</f>
        <v>#REF!</v>
      </c>
      <c r="C47" s="92"/>
      <c r="D47" s="92"/>
      <c r="E47" s="92"/>
      <c r="F47" s="92"/>
      <c r="G47" s="92" t="s">
        <v>1065</v>
      </c>
      <c r="H47" s="112" t="e">
        <f>'2019-FORM GAO-70a'!#REF!</f>
        <v>#REF!</v>
      </c>
      <c r="I47" s="92"/>
      <c r="J47" s="92"/>
      <c r="K47" s="92"/>
      <c r="M47" s="92" t="s">
        <v>1065</v>
      </c>
      <c r="N47" s="112" t="e">
        <f>'2021-FORM GAO-70a'!#REF!</f>
        <v>#REF!</v>
      </c>
      <c r="O47" s="92"/>
      <c r="P47" s="92"/>
      <c r="Q47" s="92"/>
      <c r="R47" s="92"/>
      <c r="S47" s="92" t="s">
        <v>1065</v>
      </c>
      <c r="T47" s="112" t="e">
        <f>'2019-FORM GAO-70a'!#REF!</f>
        <v>#REF!</v>
      </c>
      <c r="U47" s="92"/>
      <c r="V47" s="92"/>
      <c r="W47" s="92"/>
      <c r="Y47" s="92" t="s">
        <v>1065</v>
      </c>
      <c r="Z47" s="112" t="e">
        <f>'2021-FORM GAO-70a'!#REF!</f>
        <v>#REF!</v>
      </c>
      <c r="AA47" s="92"/>
      <c r="AB47" s="92"/>
      <c r="AC47" s="92"/>
      <c r="AD47" s="92"/>
      <c r="AE47" s="92" t="s">
        <v>1065</v>
      </c>
      <c r="AF47" s="112" t="e">
        <f>'2019-FORM GAO-70a'!#REF!</f>
        <v>#REF!</v>
      </c>
      <c r="AG47" s="92"/>
      <c r="AH47" s="92"/>
      <c r="AI47" s="92"/>
      <c r="AK47" s="92" t="s">
        <v>1065</v>
      </c>
      <c r="AL47" s="112">
        <f>'2021-FORM GAO-70a'!D97</f>
        <v>0</v>
      </c>
      <c r="AM47" s="92"/>
      <c r="AN47" s="92"/>
      <c r="AO47" s="92"/>
      <c r="AP47" s="92"/>
      <c r="AQ47" s="92" t="s">
        <v>1065</v>
      </c>
      <c r="AR47" s="112" t="e">
        <f>'2019-FORM GAO-70a'!#REF!</f>
        <v>#REF!</v>
      </c>
      <c r="AS47" s="92"/>
      <c r="AT47" s="92"/>
      <c r="AU47" s="92"/>
      <c r="AW47" s="92" t="s">
        <v>1065</v>
      </c>
      <c r="AX47" s="112" t="e">
        <f>'2019-FORM GAO-70a'!#REF!</f>
        <v>#REF!</v>
      </c>
      <c r="AY47" s="92"/>
      <c r="AZ47" s="92"/>
      <c r="BA47" s="92"/>
      <c r="BB47" s="92"/>
      <c r="BC47" s="92" t="s">
        <v>1065</v>
      </c>
      <c r="BD47" s="112" t="e">
        <f>'2019-FORM GAO-70a'!#REF!</f>
        <v>#REF!</v>
      </c>
      <c r="BE47" s="92"/>
      <c r="BF47" s="92"/>
      <c r="BG47" s="92"/>
      <c r="BI47" s="92" t="s">
        <v>1065</v>
      </c>
      <c r="BJ47" s="112">
        <f>'2019-FORM GAO-70a'!D97</f>
        <v>0</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C47" s="92"/>
      <c r="CD47" s="92"/>
      <c r="CE47" s="92"/>
      <c r="CF47" s="83"/>
      <c r="CG47" s="92" t="s">
        <v>1065</v>
      </c>
      <c r="CH47" s="112" t="e">
        <f>#REF!</f>
        <v>#REF!</v>
      </c>
      <c r="CI47" s="92"/>
      <c r="CJ47" s="92"/>
      <c r="CK47" s="92"/>
      <c r="CL47" s="83"/>
      <c r="CM47" s="92" t="s">
        <v>1065</v>
      </c>
      <c r="CN47" s="112" t="e">
        <f>#REF!</f>
        <v>#REF!</v>
      </c>
      <c r="CO47" s="92"/>
      <c r="CP47" s="92"/>
      <c r="CQ47" s="92"/>
      <c r="CR47" s="83"/>
      <c r="CS47" s="92" t="s">
        <v>1065</v>
      </c>
      <c r="CT47" s="112" t="e">
        <f>#REF!</f>
        <v>#REF!</v>
      </c>
      <c r="CU47" s="92"/>
      <c r="CV47" s="92"/>
      <c r="CW47" s="92"/>
      <c r="CX47" s="83"/>
      <c r="CY47" s="92" t="s">
        <v>1065</v>
      </c>
      <c r="CZ47" s="112" t="e">
        <f>#REF!</f>
        <v>#REF!</v>
      </c>
      <c r="DD47" s="83"/>
      <c r="DE47" s="92" t="s">
        <v>1065</v>
      </c>
      <c r="DF47" s="112">
        <v>15019.25</v>
      </c>
      <c r="DK47" s="92" t="s">
        <v>1065</v>
      </c>
      <c r="DL47" s="112">
        <v>1838.67</v>
      </c>
      <c r="DQ47" s="92" t="s">
        <v>1065</v>
      </c>
      <c r="DR47" s="112">
        <v>1518.54</v>
      </c>
      <c r="DW47" s="92" t="s">
        <v>1043</v>
      </c>
      <c r="DX47" s="115">
        <v>2</v>
      </c>
      <c r="DY47" s="92">
        <v>3650</v>
      </c>
      <c r="DZ47" s="92">
        <f>DX47*DY47</f>
        <v>7300</v>
      </c>
      <c r="EA47" s="92"/>
      <c r="EB47" s="92"/>
      <c r="EC47" s="92" t="s">
        <v>1043</v>
      </c>
      <c r="ED47" s="115">
        <v>2</v>
      </c>
      <c r="EE47" s="92">
        <v>3650</v>
      </c>
      <c r="EF47" s="92">
        <f>ED47*EE47</f>
        <v>7300</v>
      </c>
      <c r="EG47"/>
      <c r="EH47"/>
      <c r="EI47" s="92" t="s">
        <v>1043</v>
      </c>
      <c r="EJ47" s="115">
        <v>2</v>
      </c>
      <c r="EK47" s="92">
        <v>3650</v>
      </c>
      <c r="EL47" s="92">
        <f>EJ47*EK47</f>
        <v>7300</v>
      </c>
      <c r="EM47" s="92"/>
      <c r="EO47" s="92" t="s">
        <v>1043</v>
      </c>
      <c r="EP47" s="115">
        <v>2</v>
      </c>
      <c r="EQ47" s="92">
        <v>3650</v>
      </c>
      <c r="ER47" s="92">
        <f>EP47*EQ47</f>
        <v>7300</v>
      </c>
      <c r="ES47" s="92"/>
    </row>
    <row r="48" spans="1:149"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92"/>
      <c r="AQ48" s="92" t="s">
        <v>1062</v>
      </c>
      <c r="AR48" s="92" t="e">
        <f>AR47*AS48</f>
        <v>#REF!</v>
      </c>
      <c r="AS48" s="92">
        <v>0.5</v>
      </c>
      <c r="AT48" s="92"/>
      <c r="AU48" s="92"/>
      <c r="AW48" s="92" t="s">
        <v>1062</v>
      </c>
      <c r="AX48" s="92" t="e">
        <f>AX47*AY48</f>
        <v>#REF!</v>
      </c>
      <c r="AY48" s="92">
        <v>0.5</v>
      </c>
      <c r="AZ48" s="92"/>
      <c r="BA48" s="92"/>
      <c r="BB48" s="92"/>
      <c r="BC48" s="92" t="s">
        <v>1062</v>
      </c>
      <c r="BD48" s="92" t="e">
        <f>BD47*BE48</f>
        <v>#REF!</v>
      </c>
      <c r="BE48" s="92">
        <v>0.5</v>
      </c>
      <c r="BF48" s="92"/>
      <c r="BG48" s="92"/>
      <c r="BI48" s="92" t="s">
        <v>1062</v>
      </c>
      <c r="BJ48" s="92">
        <f>BJ47*BK48</f>
        <v>0</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D48" s="92"/>
      <c r="CE48" s="92"/>
      <c r="CF48" s="83"/>
      <c r="CG48" s="92" t="s">
        <v>1062</v>
      </c>
      <c r="CH48" s="92" t="e">
        <f>CH47*CI48</f>
        <v>#REF!</v>
      </c>
      <c r="CI48" s="92">
        <v>0.5</v>
      </c>
      <c r="CJ48" s="92"/>
      <c r="CK48" s="92"/>
      <c r="CL48" s="83"/>
      <c r="CM48" s="92" t="s">
        <v>1062</v>
      </c>
      <c r="CN48" s="92" t="e">
        <f>CN47*CO48</f>
        <v>#REF!</v>
      </c>
      <c r="CO48" s="92">
        <v>0.5</v>
      </c>
      <c r="CP48" s="92"/>
      <c r="CQ48" s="92"/>
      <c r="CR48" s="83"/>
      <c r="CS48" s="92" t="s">
        <v>1062</v>
      </c>
      <c r="CT48" s="92" t="e">
        <f>CT47*CU48</f>
        <v>#REF!</v>
      </c>
      <c r="CU48" s="92">
        <v>0.5</v>
      </c>
      <c r="CV48" s="92"/>
      <c r="CW48" s="92"/>
      <c r="CX48" s="83"/>
      <c r="CY48" s="92" t="s">
        <v>1062</v>
      </c>
      <c r="CZ48" s="92" t="e">
        <f>CZ47*DA48</f>
        <v>#REF!</v>
      </c>
      <c r="DA48" s="92">
        <v>0.5</v>
      </c>
      <c r="DD48" s="83"/>
      <c r="DE48" s="92" t="s">
        <v>1062</v>
      </c>
      <c r="DF48" s="92">
        <f>DF47*DG48</f>
        <v>7509.625</v>
      </c>
      <c r="DG48" s="92">
        <v>0.5</v>
      </c>
      <c r="DK48" s="92" t="s">
        <v>1062</v>
      </c>
      <c r="DL48" s="92">
        <f>DL47*DM48</f>
        <v>919.33500000000004</v>
      </c>
      <c r="DM48" s="92">
        <v>0.5</v>
      </c>
      <c r="DQ48" s="92" t="s">
        <v>1062</v>
      </c>
      <c r="DR48" s="92">
        <f>DR47*DS48</f>
        <v>759.27</v>
      </c>
      <c r="DS48" s="92">
        <v>0.5</v>
      </c>
      <c r="DW48" s="92" t="s">
        <v>1066</v>
      </c>
      <c r="DZ48" s="93">
        <f>DZ32-DZ47</f>
        <v>15762.59</v>
      </c>
      <c r="EA48" s="92"/>
      <c r="EB48" s="92"/>
      <c r="EC48" s="92" t="s">
        <v>1066</v>
      </c>
      <c r="ED48" s="92"/>
      <c r="EF48" s="93">
        <f>EF32-EF47</f>
        <v>15762.59</v>
      </c>
      <c r="EG48"/>
      <c r="EH48"/>
      <c r="EI48" s="92" t="s">
        <v>1066</v>
      </c>
      <c r="EJ48" s="92"/>
      <c r="EK48" s="92"/>
      <c r="EL48" s="93">
        <f>EL32-EL47</f>
        <v>14908.419999999998</v>
      </c>
      <c r="EM48" s="92"/>
      <c r="EO48" s="92" t="s">
        <v>1066</v>
      </c>
      <c r="EP48" s="92"/>
      <c r="EQ48" s="92"/>
      <c r="ER48" s="93">
        <f>ER32-ER47</f>
        <v>14908.419999999998</v>
      </c>
      <c r="ES48" s="92"/>
    </row>
    <row r="49" spans="1:149"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t="e">
        <f>Z48*AA49</f>
        <v>#REF!</v>
      </c>
      <c r="AC49" s="92"/>
      <c r="AD49" s="291"/>
      <c r="AE49" s="92" t="s">
        <v>1067</v>
      </c>
      <c r="AF49" s="92"/>
      <c r="AG49" s="113">
        <v>52</v>
      </c>
      <c r="AH49" s="116" t="e">
        <f>AF48*AG49</f>
        <v>#REF!</v>
      </c>
      <c r="AI49" s="92"/>
      <c r="AK49" s="92" t="s">
        <v>1067</v>
      </c>
      <c r="AL49" s="92"/>
      <c r="AM49" s="113">
        <v>52</v>
      </c>
      <c r="AN49" s="116">
        <f>AL48*AM49</f>
        <v>0</v>
      </c>
      <c r="AO49" s="92"/>
      <c r="AP49" s="291"/>
      <c r="AQ49" s="92" t="s">
        <v>1067</v>
      </c>
      <c r="AR49" s="92"/>
      <c r="AS49" s="113">
        <v>52</v>
      </c>
      <c r="AT49" s="116" t="e">
        <f>AR48*AS49</f>
        <v>#REF!</v>
      </c>
      <c r="AU49" s="92"/>
      <c r="AW49" s="92" t="s">
        <v>1067</v>
      </c>
      <c r="AX49" s="92"/>
      <c r="AY49" s="113">
        <v>52</v>
      </c>
      <c r="AZ49" s="116" t="e">
        <f>AX48*AY49</f>
        <v>#REF!</v>
      </c>
      <c r="BA49" s="92"/>
      <c r="BB49" s="291"/>
      <c r="BC49" s="92" t="s">
        <v>1067</v>
      </c>
      <c r="BD49" s="92"/>
      <c r="BE49" s="113">
        <v>52</v>
      </c>
      <c r="BF49" s="116" t="e">
        <f>BD48*BE49</f>
        <v>#REF!</v>
      </c>
      <c r="BG49" s="92"/>
      <c r="BI49" s="92" t="s">
        <v>1067</v>
      </c>
      <c r="BJ49" s="92"/>
      <c r="BK49" s="113">
        <v>52</v>
      </c>
      <c r="BL49" s="116">
        <f>BJ48*BK49</f>
        <v>0</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B49" s="92"/>
      <c r="CC49" s="113">
        <v>52</v>
      </c>
      <c r="CD49" s="116" t="e">
        <f>CB48*CC49</f>
        <v>#REF!</v>
      </c>
      <c r="CE49" s="92"/>
      <c r="CF49" s="83"/>
      <c r="CG49" s="92" t="s">
        <v>1067</v>
      </c>
      <c r="CH49" s="92"/>
      <c r="CI49" s="113">
        <v>52</v>
      </c>
      <c r="CJ49" s="116" t="e">
        <f>CH48*CI49</f>
        <v>#REF!</v>
      </c>
      <c r="CK49" s="92"/>
      <c r="CL49" s="83"/>
      <c r="CM49" s="92" t="s">
        <v>1067</v>
      </c>
      <c r="CN49" s="92"/>
      <c r="CO49" s="113">
        <v>52</v>
      </c>
      <c r="CP49" s="116" t="e">
        <f>CN48*CO49</f>
        <v>#REF!</v>
      </c>
      <c r="CQ49" s="92"/>
      <c r="CR49" s="83"/>
      <c r="CS49" s="92" t="s">
        <v>1067</v>
      </c>
      <c r="CT49" s="92"/>
      <c r="CU49" s="113">
        <v>52</v>
      </c>
      <c r="CV49" s="116" t="e">
        <f>CT48*CU49</f>
        <v>#REF!</v>
      </c>
      <c r="CW49" s="92"/>
      <c r="CX49" s="83"/>
      <c r="CY49" s="92" t="s">
        <v>1067</v>
      </c>
      <c r="DA49" s="113">
        <v>52</v>
      </c>
      <c r="DB49" s="116" t="e">
        <f>CZ48*DA49</f>
        <v>#REF!</v>
      </c>
      <c r="DD49" s="83"/>
      <c r="DE49" s="92" t="s">
        <v>1067</v>
      </c>
      <c r="DG49" s="113">
        <v>52</v>
      </c>
      <c r="DH49" s="116">
        <f>DF48*DG49</f>
        <v>390500.5</v>
      </c>
      <c r="DK49" s="92" t="s">
        <v>1067</v>
      </c>
      <c r="DM49" s="113">
        <v>52</v>
      </c>
      <c r="DN49" s="116">
        <f>DL48*DM49</f>
        <v>47805.42</v>
      </c>
      <c r="DS49" s="113">
        <v>52</v>
      </c>
      <c r="DT49" s="116">
        <f>DR48*DS49</f>
        <v>39482.04</v>
      </c>
      <c r="DW49" s="92" t="s">
        <v>1068</v>
      </c>
      <c r="DX49" s="117">
        <f>IF($DX$46="S",VLOOKUP($DZ$48,$DW$7:$EA$13,5,TRUE),VLOOKUP($DZ$48,$DW$19:$EA$25,5,TRUE))</f>
        <v>15750</v>
      </c>
      <c r="DZ49" s="92">
        <f>DZ48-DX49</f>
        <v>12.590000000000146</v>
      </c>
      <c r="EA49" s="118"/>
      <c r="EB49" s="92"/>
      <c r="EC49" s="92" t="s">
        <v>1068</v>
      </c>
      <c r="ED49" s="117">
        <f>IF($ED$46="S",VLOOKUP($EF$48,$EC$7:$EG$13,5,TRUE),VLOOKUP($EF$48,$EC$19:$EG$25,5,TRUE))</f>
        <v>8000</v>
      </c>
      <c r="EF49" s="92">
        <f>EF48-ED49</f>
        <v>7762.59</v>
      </c>
      <c r="EG49"/>
      <c r="EH49"/>
      <c r="EI49" s="92" t="s">
        <v>1068</v>
      </c>
      <c r="EJ49" s="117">
        <f>IF($EJ$46="S",VLOOKUP($EL$48,$EI$7:$EM$13,5,TRUE),VLOOKUP($EL$48,$EI$19:$EM$25,5,TRUE))</f>
        <v>8000</v>
      </c>
      <c r="EK49" s="92"/>
      <c r="EL49" s="92">
        <f>EL48-EJ49</f>
        <v>6908.4199999999983</v>
      </c>
      <c r="EM49" s="92"/>
      <c r="EO49" s="92" t="s">
        <v>1068</v>
      </c>
      <c r="EP49" s="117">
        <f>IF($EJ$46="S",VLOOKUP($EL$48,$EI$7:$EM$13,5,TRUE),VLOOKUP($EL$48,$EI$19:$EM$25,5,TRUE))</f>
        <v>8000</v>
      </c>
      <c r="EQ49" s="92"/>
      <c r="ER49" s="92">
        <f>ER48-EP49</f>
        <v>6908.4199999999983</v>
      </c>
      <c r="ES49" s="92"/>
    </row>
    <row r="50" spans="1:149"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t="e">
        <f>'2021-FORM GAO-70a'!#REF!</f>
        <v>#REF!</v>
      </c>
      <c r="O50" s="92"/>
      <c r="P50" s="92"/>
      <c r="Q50" s="92"/>
      <c r="R50" s="292"/>
      <c r="S50" s="92" t="s">
        <v>1063</v>
      </c>
      <c r="T50" s="114" t="e">
        <f>'2019-FORM GAO-70a'!#REF!</f>
        <v>#REF!</v>
      </c>
      <c r="U50" s="92"/>
      <c r="V50" s="92"/>
      <c r="W50" s="92"/>
      <c r="Y50" s="92" t="s">
        <v>1063</v>
      </c>
      <c r="Z50" s="114" t="e">
        <f>'2021-FORM GAO-70a'!#REF!</f>
        <v>#REF!</v>
      </c>
      <c r="AA50" s="92"/>
      <c r="AB50" s="92"/>
      <c r="AC50" s="92"/>
      <c r="AD50" s="292"/>
      <c r="AE50" s="92" t="s">
        <v>1063</v>
      </c>
      <c r="AF50" s="114" t="e">
        <f>'2019-FORM GAO-70a'!#REF!</f>
        <v>#REF!</v>
      </c>
      <c r="AG50" s="92"/>
      <c r="AH50" s="92"/>
      <c r="AI50" s="92"/>
      <c r="AK50" s="92" t="s">
        <v>1063</v>
      </c>
      <c r="AL50" s="114">
        <f>'2021-FORM GAO-70a'!D7</f>
        <v>0</v>
      </c>
      <c r="AM50" s="92"/>
      <c r="AN50" s="92"/>
      <c r="AO50" s="92"/>
      <c r="AP50" s="292"/>
      <c r="AQ50" s="92" t="s">
        <v>1063</v>
      </c>
      <c r="AR50" s="114" t="e">
        <f>'2019-FORM GAO-70a'!#REF!</f>
        <v>#REF!</v>
      </c>
      <c r="AS50" s="92"/>
      <c r="AT50" s="92"/>
      <c r="AU50" s="92"/>
      <c r="AW50" s="92" t="s">
        <v>1063</v>
      </c>
      <c r="AX50" s="114" t="e">
        <f>'2019-FORM GAO-70a'!#REF!</f>
        <v>#REF!</v>
      </c>
      <c r="AY50" s="92"/>
      <c r="AZ50" s="92"/>
      <c r="BA50" s="92"/>
      <c r="BB50" s="292"/>
      <c r="BC50" s="92" t="s">
        <v>1063</v>
      </c>
      <c r="BD50" s="114" t="e">
        <f>'2019-FORM GAO-70a'!#REF!</f>
        <v>#REF!</v>
      </c>
      <c r="BE50" s="92"/>
      <c r="BF50" s="92"/>
      <c r="BG50" s="92"/>
      <c r="BI50" s="92" t="s">
        <v>1063</v>
      </c>
      <c r="BJ50" s="114">
        <f>'2019-FORM GAO-70a'!D9</f>
        <v>0</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C50" s="92"/>
      <c r="CD50" s="92"/>
      <c r="CE50" s="92"/>
      <c r="CF50" s="83"/>
      <c r="CG50" s="92" t="s">
        <v>1063</v>
      </c>
      <c r="CH50" s="114" t="e">
        <f>#REF!</f>
        <v>#REF!</v>
      </c>
      <c r="CI50" s="92"/>
      <c r="CJ50" s="92"/>
      <c r="CK50" s="92"/>
      <c r="CL50" s="83"/>
      <c r="CM50" s="92" t="s">
        <v>1063</v>
      </c>
      <c r="CN50" s="114" t="e">
        <f>#REF!</f>
        <v>#REF!</v>
      </c>
      <c r="CO50" s="92"/>
      <c r="CP50" s="92"/>
      <c r="CQ50" s="92"/>
      <c r="CR50" s="83"/>
      <c r="CS50" s="92" t="s">
        <v>1063</v>
      </c>
      <c r="CT50" s="114" t="e">
        <f>#REF!</f>
        <v>#REF!</v>
      </c>
      <c r="CU50" s="92"/>
      <c r="CV50" s="92"/>
      <c r="CW50" s="92"/>
      <c r="CX50" s="83"/>
      <c r="CY50" s="92" t="s">
        <v>1063</v>
      </c>
      <c r="CZ50" s="114" t="e">
        <f>#REF!</f>
        <v>#REF!</v>
      </c>
      <c r="DD50" s="83"/>
      <c r="DE50" s="92" t="s">
        <v>1063</v>
      </c>
      <c r="DF50" s="114" t="s">
        <v>1069</v>
      </c>
      <c r="DK50" s="92" t="s">
        <v>1063</v>
      </c>
      <c r="DL50" s="114" t="s">
        <v>1064</v>
      </c>
      <c r="DQ50" s="92" t="s">
        <v>1063</v>
      </c>
      <c r="DR50" s="114" t="s">
        <v>1069</v>
      </c>
      <c r="DW50" s="92" t="s">
        <v>1070</v>
      </c>
      <c r="DX50" s="117">
        <f>IF($DX$46="S",VLOOKUP($DZ$48,$DW$7:$EA$13,4,TRUE),VLOOKUP($DZ$48,$DW$19:$EA$25,4,TRUE))</f>
        <v>0.1</v>
      </c>
      <c r="DY50" s="119" t="s">
        <v>0</v>
      </c>
      <c r="DZ50" s="92">
        <f>DZ49*DX50</f>
        <v>1.2590000000000146</v>
      </c>
      <c r="EA50" s="92"/>
      <c r="EB50" s="92"/>
      <c r="EC50" s="92" t="s">
        <v>1070</v>
      </c>
      <c r="ED50" s="117">
        <f>IF($ED$46="S",VLOOKUP($EF$48,$EC$7:$EG$13,4,TRUE),VLOOKUP($EF$48,$EC$19:$EG$25,4,TRUE))</f>
        <v>0.1</v>
      </c>
      <c r="EE50" s="119" t="s">
        <v>0</v>
      </c>
      <c r="EF50" s="92">
        <f>EF49*ED50</f>
        <v>776.25900000000001</v>
      </c>
      <c r="EG50"/>
      <c r="EH50"/>
      <c r="EI50" s="92" t="s">
        <v>1070</v>
      </c>
      <c r="EJ50" s="117">
        <f>IF($EJ$46="S",VLOOKUP($EL$48,$EI$7:$EM$13,4,TRUE),VLOOKUP($EL$48,$EI$19:$EM$25,4,TRUE))</f>
        <v>0.1</v>
      </c>
      <c r="EK50" s="119" t="s">
        <v>0</v>
      </c>
      <c r="EL50" s="92">
        <f>EL49*EJ50</f>
        <v>690.84199999999987</v>
      </c>
      <c r="EM50" s="92"/>
      <c r="EO50" s="92" t="s">
        <v>1070</v>
      </c>
      <c r="EP50" s="117">
        <f>IF($EJ$46="S",VLOOKUP($EL$48,$EI$7:$EM$13,4,TRUE),VLOOKUP($EL$48,$EI$19:$EM$25,4,TRUE))</f>
        <v>0.1</v>
      </c>
      <c r="EQ50" s="119" t="s">
        <v>0</v>
      </c>
      <c r="ER50" s="92">
        <f>ER49*EP50</f>
        <v>690.84199999999987</v>
      </c>
      <c r="ES50" s="92"/>
    </row>
    <row r="51" spans="1:149"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t="e">
        <f>'2021-FORM GAO-70a'!#REF!</f>
        <v>#REF!</v>
      </c>
      <c r="O51" s="92">
        <v>4300</v>
      </c>
      <c r="P51" s="92" t="e">
        <f>N51*O51</f>
        <v>#REF!</v>
      </c>
      <c r="Q51" s="92"/>
      <c r="R51" s="292"/>
      <c r="S51" s="92" t="s">
        <v>1043</v>
      </c>
      <c r="T51" s="115" t="e">
        <f>'2019-FORM GAO-70a'!#REF!</f>
        <v>#REF!</v>
      </c>
      <c r="U51" s="92">
        <v>4200</v>
      </c>
      <c r="V51" s="92" t="e">
        <f>T51*U51</f>
        <v>#REF!</v>
      </c>
      <c r="W51" s="92"/>
      <c r="Y51" s="92" t="s">
        <v>1043</v>
      </c>
      <c r="Z51" s="115" t="e">
        <f>'2021-FORM GAO-70a'!#REF!</f>
        <v>#REF!</v>
      </c>
      <c r="AA51" s="92">
        <v>4300</v>
      </c>
      <c r="AB51" s="92" t="e">
        <f>Z51*AA51</f>
        <v>#REF!</v>
      </c>
      <c r="AC51" s="92"/>
      <c r="AD51" s="292"/>
      <c r="AE51" s="92" t="s">
        <v>1043</v>
      </c>
      <c r="AF51" s="115" t="e">
        <f>'2019-FORM GAO-70a'!#REF!</f>
        <v>#REF!</v>
      </c>
      <c r="AG51" s="92">
        <v>4200</v>
      </c>
      <c r="AH51" s="92" t="e">
        <f>AF51*AG51</f>
        <v>#REF!</v>
      </c>
      <c r="AI51" s="92"/>
      <c r="AK51" s="92" t="s">
        <v>1043</v>
      </c>
      <c r="AL51" s="115">
        <f>'2021-FORM GAO-70a'!D14</f>
        <v>0</v>
      </c>
      <c r="AM51" s="92">
        <v>4200</v>
      </c>
      <c r="AN51" s="92">
        <f>AL51*AM51</f>
        <v>0</v>
      </c>
      <c r="AO51" s="92"/>
      <c r="AP51" s="292"/>
      <c r="AQ51" s="92" t="s">
        <v>1043</v>
      </c>
      <c r="AR51" s="115" t="e">
        <f>'2019-FORM GAO-70a'!#REF!</f>
        <v>#REF!</v>
      </c>
      <c r="AS51" s="92">
        <v>4200</v>
      </c>
      <c r="AT51" s="92" t="e">
        <f>AR51*AS51</f>
        <v>#REF!</v>
      </c>
      <c r="AU51" s="92"/>
      <c r="AW51" s="92" t="s">
        <v>1043</v>
      </c>
      <c r="AX51" s="115" t="e">
        <f>'2019-FORM GAO-70a'!#REF!</f>
        <v>#REF!</v>
      </c>
      <c r="AY51" s="92">
        <v>4200</v>
      </c>
      <c r="AZ51" s="92" t="e">
        <f>AX51*AY51</f>
        <v>#REF!</v>
      </c>
      <c r="BA51" s="92"/>
      <c r="BB51" s="292"/>
      <c r="BC51" s="92" t="s">
        <v>1043</v>
      </c>
      <c r="BD51" s="115" t="e">
        <f>'2019-FORM GAO-70a'!#REF!</f>
        <v>#REF!</v>
      </c>
      <c r="BE51" s="92">
        <v>4200</v>
      </c>
      <c r="BF51" s="92" t="e">
        <f>BD51*BE51</f>
        <v>#REF!</v>
      </c>
      <c r="BG51" s="92"/>
      <c r="BI51" s="92" t="s">
        <v>1043</v>
      </c>
      <c r="BJ51" s="115">
        <f>'2019-FORM GAO-70a'!D11</f>
        <v>0</v>
      </c>
      <c r="BK51" s="92">
        <v>4200</v>
      </c>
      <c r="BL51" s="92">
        <f>BJ51*BK51</f>
        <v>0</v>
      </c>
      <c r="BM51" s="92"/>
      <c r="BN51" s="83"/>
      <c r="BO51" s="92" t="s">
        <v>1043</v>
      </c>
      <c r="BP51" s="115" t="e">
        <f>#REF!</f>
        <v>#REF!</v>
      </c>
      <c r="BQ51" s="92">
        <v>4150</v>
      </c>
      <c r="BR51" s="92" t="e">
        <f>BP51*BQ51</f>
        <v>#REF!</v>
      </c>
      <c r="BS51" s="92"/>
      <c r="BT51" s="83"/>
      <c r="BU51" s="92" t="s">
        <v>1043</v>
      </c>
      <c r="BV51" s="115" t="e">
        <f>#REF!</f>
        <v>#REF!</v>
      </c>
      <c r="BW51" s="92">
        <v>4050</v>
      </c>
      <c r="BX51" s="92" t="e">
        <f>BV51*BW51</f>
        <v>#REF!</v>
      </c>
      <c r="BY51" s="92"/>
      <c r="BZ51" s="83"/>
      <c r="CA51" s="92" t="s">
        <v>1043</v>
      </c>
      <c r="CB51" s="115" t="e">
        <f>#REF!</f>
        <v>#REF!</v>
      </c>
      <c r="CC51" s="92">
        <v>4050</v>
      </c>
      <c r="CD51" s="92" t="e">
        <f>CB51*CC51</f>
        <v>#REF!</v>
      </c>
      <c r="CE51" s="92"/>
      <c r="CF51" s="83"/>
      <c r="CG51" s="92" t="s">
        <v>1043</v>
      </c>
      <c r="CH51" s="115" t="e">
        <f>#REF!</f>
        <v>#REF!</v>
      </c>
      <c r="CI51" s="92">
        <v>4000</v>
      </c>
      <c r="CJ51" s="92" t="e">
        <f>CH51*CI51</f>
        <v>#REF!</v>
      </c>
      <c r="CK51" s="92"/>
      <c r="CL51" s="83"/>
      <c r="CM51" s="92" t="s">
        <v>1043</v>
      </c>
      <c r="CN51" s="115" t="e">
        <f>#REF!</f>
        <v>#REF!</v>
      </c>
      <c r="CO51" s="92">
        <v>3950</v>
      </c>
      <c r="CP51" s="92" t="e">
        <f>CN51*CO51</f>
        <v>#REF!</v>
      </c>
      <c r="CQ51" s="92"/>
      <c r="CR51" s="83"/>
      <c r="CS51" s="92" t="s">
        <v>1043</v>
      </c>
      <c r="CT51" s="115" t="e">
        <f>#REF!</f>
        <v>#REF!</v>
      </c>
      <c r="CU51" s="92">
        <v>3900</v>
      </c>
      <c r="CV51" s="92" t="e">
        <f>CT51*CU51</f>
        <v>#REF!</v>
      </c>
      <c r="CW51" s="92"/>
      <c r="CX51" s="83"/>
      <c r="CY51" s="92" t="s">
        <v>1043</v>
      </c>
      <c r="CZ51" s="115" t="e">
        <f>#REF!</f>
        <v>#REF!</v>
      </c>
      <c r="DA51" s="92">
        <v>3800</v>
      </c>
      <c r="DB51" s="92" t="e">
        <f>CZ51*DA51</f>
        <v>#REF!</v>
      </c>
      <c r="DD51" s="83"/>
      <c r="DE51" s="92" t="s">
        <v>1043</v>
      </c>
      <c r="DF51" s="115">
        <v>0</v>
      </c>
      <c r="DG51" s="92">
        <v>3700</v>
      </c>
      <c r="DH51" s="92">
        <f>DF51*DG51</f>
        <v>0</v>
      </c>
      <c r="DK51" s="92" t="s">
        <v>1043</v>
      </c>
      <c r="DL51" s="115">
        <v>0</v>
      </c>
      <c r="DM51" s="92">
        <v>3650</v>
      </c>
      <c r="DN51" s="92">
        <f>DL51*DM51</f>
        <v>0</v>
      </c>
      <c r="DQ51" s="92" t="s">
        <v>1043</v>
      </c>
      <c r="DR51" s="115">
        <v>2</v>
      </c>
      <c r="DS51" s="92">
        <v>3650</v>
      </c>
      <c r="DT51" s="92">
        <f>DR51*DS51</f>
        <v>7300</v>
      </c>
      <c r="DW51" s="92" t="s">
        <v>1</v>
      </c>
      <c r="DX51" s="117">
        <f>IF($DX$46="S",VLOOKUP($DZ$48,$DW$7:$EA$13,3,TRUE),VLOOKUP($DZ$48,$DW$19:$EA$25,3,TRUE))</f>
        <v>0</v>
      </c>
      <c r="DY51" s="119" t="s">
        <v>2</v>
      </c>
      <c r="DZ51" s="92">
        <f>DZ50+DX51</f>
        <v>1.2590000000000146</v>
      </c>
      <c r="EA51" s="92"/>
      <c r="EB51" s="92"/>
      <c r="EC51" s="92" t="s">
        <v>1</v>
      </c>
      <c r="ED51" s="117">
        <f>IF($ED$46="S",VLOOKUP($EF$48,$EC$7:$EG$13,3,TRUE),VLOOKUP($EF$48,$EC$19:$EG$25,3,TRUE))</f>
        <v>0</v>
      </c>
      <c r="EE51" s="119" t="s">
        <v>2</v>
      </c>
      <c r="EF51" s="92">
        <f>EF50+ED51</f>
        <v>776.25900000000001</v>
      </c>
      <c r="EG51"/>
      <c r="EH51"/>
      <c r="EI51" s="92" t="s">
        <v>1</v>
      </c>
      <c r="EJ51" s="117">
        <f>IF($EJ$46="S",VLOOKUP($EL$48,$EI$7:$EM$13,3,TRUE),VLOOKUP($EL$48,$EI$19:$EM$25,3,TRUE))</f>
        <v>0</v>
      </c>
      <c r="EK51" s="119" t="s">
        <v>2</v>
      </c>
      <c r="EL51" s="92">
        <f>EL50+EJ51</f>
        <v>690.84199999999987</v>
      </c>
      <c r="EM51" s="92"/>
      <c r="EO51" s="92" t="s">
        <v>1</v>
      </c>
      <c r="EP51" s="117">
        <f>IF($EJ$46="S",VLOOKUP($EL$48,$EI$7:$EM$13,3,TRUE),VLOOKUP($EL$48,$EI$19:$EM$25,3,TRUE))</f>
        <v>0</v>
      </c>
      <c r="EQ51" s="119" t="s">
        <v>2</v>
      </c>
      <c r="ER51" s="92">
        <f>ER50+EP51</f>
        <v>690.84199999999987</v>
      </c>
      <c r="ES51" s="92"/>
    </row>
    <row r="52" spans="1:149" ht="13.5" thickBot="1" x14ac:dyDescent="0.25">
      <c r="A52" s="92" t="s">
        <v>1066</v>
      </c>
      <c r="B52" s="92"/>
      <c r="C52" s="92"/>
      <c r="D52" s="93" t="e">
        <f>D49-D51</f>
        <v>#REF!</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t="e">
        <f>AB49-AB51</f>
        <v>#REF!</v>
      </c>
      <c r="AC52" s="92"/>
      <c r="AD52" s="292"/>
      <c r="AE52" s="92" t="s">
        <v>1066</v>
      </c>
      <c r="AF52" s="92"/>
      <c r="AG52" s="92"/>
      <c r="AH52" s="93" t="e">
        <f>AH49-AH51</f>
        <v>#REF!</v>
      </c>
      <c r="AI52" s="92"/>
      <c r="AK52" s="92" t="s">
        <v>1066</v>
      </c>
      <c r="AL52" s="92"/>
      <c r="AM52" s="92"/>
      <c r="AN52" s="93">
        <f>AN49-AN51</f>
        <v>0</v>
      </c>
      <c r="AO52" s="92"/>
      <c r="AP52" s="292"/>
      <c r="AQ52" s="92" t="s">
        <v>1066</v>
      </c>
      <c r="AR52" s="92"/>
      <c r="AS52" s="92"/>
      <c r="AT52" s="93" t="e">
        <f>AT49-AT51</f>
        <v>#REF!</v>
      </c>
      <c r="AU52" s="92"/>
      <c r="AW52" s="92" t="s">
        <v>1066</v>
      </c>
      <c r="AX52" s="92"/>
      <c r="AY52" s="92"/>
      <c r="AZ52" s="93" t="e">
        <f>AZ49-AZ51</f>
        <v>#REF!</v>
      </c>
      <c r="BA52" s="92"/>
      <c r="BB52" s="292"/>
      <c r="BC52" s="92" t="s">
        <v>1066</v>
      </c>
      <c r="BD52" s="92"/>
      <c r="BE52" s="92"/>
      <c r="BF52" s="93" t="e">
        <f>BF49-BF51</f>
        <v>#REF!</v>
      </c>
      <c r="BG52" s="92"/>
      <c r="BI52" s="92" t="s">
        <v>1066</v>
      </c>
      <c r="BJ52" s="92"/>
      <c r="BK52" s="92"/>
      <c r="BL52" s="93">
        <f>BL49-BL51</f>
        <v>0</v>
      </c>
      <c r="BM52" s="92"/>
      <c r="BN52" s="83"/>
      <c r="BO52" s="92" t="s">
        <v>1066</v>
      </c>
      <c r="BP52" s="92"/>
      <c r="BQ52" s="92"/>
      <c r="BR52" s="93" t="e">
        <f>BR49-BR51</f>
        <v>#REF!</v>
      </c>
      <c r="BS52" s="92"/>
      <c r="BT52" s="83"/>
      <c r="BU52" s="92" t="s">
        <v>1066</v>
      </c>
      <c r="BV52" s="92"/>
      <c r="BW52" s="92"/>
      <c r="BX52" s="93" t="e">
        <f>BX49-BX51</f>
        <v>#REF!</v>
      </c>
      <c r="BY52" s="92"/>
      <c r="BZ52" s="83"/>
      <c r="CA52" s="92" t="s">
        <v>1066</v>
      </c>
      <c r="CB52" s="92"/>
      <c r="CC52" s="92"/>
      <c r="CD52" s="93" t="e">
        <f>CD49-CD51</f>
        <v>#REF!</v>
      </c>
      <c r="CE52" s="92"/>
      <c r="CF52" s="83"/>
      <c r="CG52" s="92" t="s">
        <v>1066</v>
      </c>
      <c r="CH52" s="92"/>
      <c r="CI52" s="92"/>
      <c r="CJ52" s="93" t="e">
        <f>CJ49-CJ51</f>
        <v>#REF!</v>
      </c>
      <c r="CK52" s="92"/>
      <c r="CL52" s="83"/>
      <c r="CM52" s="92" t="s">
        <v>1066</v>
      </c>
      <c r="CN52" s="92"/>
      <c r="CO52" s="92"/>
      <c r="CP52" s="93" t="e">
        <f>CP49-CP51</f>
        <v>#REF!</v>
      </c>
      <c r="CQ52" s="92"/>
      <c r="CR52" s="83"/>
      <c r="CS52" s="92" t="s">
        <v>1066</v>
      </c>
      <c r="CT52" s="92"/>
      <c r="CU52" s="92"/>
      <c r="CV52" s="93" t="e">
        <f>CV49-CV51</f>
        <v>#REF!</v>
      </c>
      <c r="CW52" s="92"/>
      <c r="CX52" s="83"/>
      <c r="CY52" s="92" t="s">
        <v>1066</v>
      </c>
      <c r="DB52" s="93" t="e">
        <f>DB49-DB51</f>
        <v>#REF!</v>
      </c>
      <c r="DD52" s="83"/>
      <c r="DE52" s="92" t="s">
        <v>1066</v>
      </c>
      <c r="DH52" s="93">
        <f>DH49-DH51</f>
        <v>390500.5</v>
      </c>
      <c r="DK52" s="92" t="s">
        <v>1066</v>
      </c>
      <c r="DN52" s="93">
        <f>DN49-DN51</f>
        <v>47805.42</v>
      </c>
      <c r="DQ52" s="92" t="s">
        <v>1066</v>
      </c>
      <c r="DT52" s="93">
        <f>DT49-DT51</f>
        <v>32182.04</v>
      </c>
      <c r="DW52" s="92" t="s">
        <v>3</v>
      </c>
      <c r="DX52" s="92">
        <f>DZ51/DY52</f>
        <v>4.6629629629630166E-2</v>
      </c>
      <c r="DY52" s="113">
        <v>27</v>
      </c>
      <c r="EA52" s="92"/>
      <c r="EB52" s="92"/>
      <c r="EC52" s="92" t="s">
        <v>3</v>
      </c>
      <c r="ED52" s="92">
        <f>EF51/EE52</f>
        <v>28.750333333333334</v>
      </c>
      <c r="EE52" s="113">
        <v>27</v>
      </c>
      <c r="EG52"/>
      <c r="EH52"/>
      <c r="EI52" s="92" t="s">
        <v>3</v>
      </c>
      <c r="EJ52" s="92">
        <f>EL51/EK52</f>
        <v>26.570846153846148</v>
      </c>
      <c r="EK52" s="113">
        <v>26</v>
      </c>
      <c r="EL52" s="92"/>
      <c r="EM52" s="92"/>
      <c r="EO52" s="92" t="s">
        <v>3</v>
      </c>
      <c r="EP52" s="92">
        <f>ER51/EQ52</f>
        <v>26.570846153846148</v>
      </c>
      <c r="EQ52" s="113">
        <v>26</v>
      </c>
      <c r="ER52" s="92"/>
      <c r="ES52" s="92"/>
    </row>
    <row r="53" spans="1:149" ht="13.5" thickBot="1" x14ac:dyDescent="0.25">
      <c r="A53" s="92" t="s">
        <v>1068</v>
      </c>
      <c r="B53" s="434" t="e">
        <f>IF(D52&lt;0,0,IF($AL$50="S",VLOOKUP($AN$52,$AK$7:$AO$14,5,TRUE),VLOOKUP($AN$52,$AK$21:$AO$28,5,TRUE)))</f>
        <v>#REF!</v>
      </c>
      <c r="C53" s="92"/>
      <c r="D53" s="92" t="e">
        <f>IF((D52-B53)&lt;0,0,(D52-B53))</f>
        <v>#REF!</v>
      </c>
      <c r="E53" s="92"/>
      <c r="F53" s="292"/>
      <c r="G53" s="92" t="s">
        <v>1068</v>
      </c>
      <c r="H53" s="117" t="e">
        <f>IF(J52&lt;0,0,IF($BJ$50="S",VLOOKUP($BL$52,$BI$7:$BM$14,5,TRUE),VLOOKUP($BL$52,$BI$21:$BM$28,5,TRUE)))</f>
        <v>#REF!</v>
      </c>
      <c r="I53" s="92"/>
      <c r="J53" s="92" t="e">
        <f>IF((J52-H53)&lt;0,0,(J52-H53))</f>
        <v>#REF!</v>
      </c>
      <c r="K53" s="92"/>
      <c r="M53" s="92" t="s">
        <v>1068</v>
      </c>
      <c r="N53" s="434" t="e">
        <f>IF(P52&lt;0,0,IF($AL$50="S",VLOOKUP($AN$52,$AK$7:$AO$14,5,TRUE),VLOOKUP($AN$52,$AK$21:$AO$28,5,TRUE)))</f>
        <v>#REF!</v>
      </c>
      <c r="O53" s="92"/>
      <c r="P53" s="92" t="e">
        <f>IF((P52-N53)&lt;0,0,(P52-N53))</f>
        <v>#REF!</v>
      </c>
      <c r="Q53" s="92"/>
      <c r="R53" s="292"/>
      <c r="S53" s="92" t="s">
        <v>1068</v>
      </c>
      <c r="T53" s="117" t="e">
        <f>IF(V52&lt;0,0,IF($BJ$50="S",VLOOKUP($BL$52,$BI$7:$BM$14,5,TRUE),VLOOKUP($BL$52,$BI$21:$BM$28,5,TRUE)))</f>
        <v>#REF!</v>
      </c>
      <c r="U53" s="92"/>
      <c r="V53" s="92" t="e">
        <f>IF((V52-T53)&lt;0,0,(V52-T53))</f>
        <v>#REF!</v>
      </c>
      <c r="W53" s="92"/>
      <c r="Y53" s="92" t="s">
        <v>1068</v>
      </c>
      <c r="Z53" s="434" t="e">
        <f>IF(AB52&lt;0,0,IF($AL$50="S",VLOOKUP($AN$52,$AK$7:$AO$14,5,TRUE),VLOOKUP($AN$52,$AK$21:$AO$28,5,TRUE)))</f>
        <v>#REF!</v>
      </c>
      <c r="AA53" s="92"/>
      <c r="AB53" s="92" t="e">
        <f>IF((AB52-Z53)&lt;0,0,(AB52-Z53))</f>
        <v>#REF!</v>
      </c>
      <c r="AC53" s="92"/>
      <c r="AD53" s="292"/>
      <c r="AE53" s="92" t="s">
        <v>1068</v>
      </c>
      <c r="AF53" s="117" t="e">
        <f>IF(AH52&lt;0,0,IF($BJ$50="S",VLOOKUP($BL$52,$BI$7:$BM$14,5,TRUE),VLOOKUP($BL$52,$BI$21:$BM$28,5,TRUE)))</f>
        <v>#REF!</v>
      </c>
      <c r="AG53" s="92"/>
      <c r="AH53" s="92" t="e">
        <f>IF((AH52-AF53)&lt;0,0,(AH52-AF53))</f>
        <v>#REF!</v>
      </c>
      <c r="AI53" s="92"/>
      <c r="AK53" s="92" t="s">
        <v>1068</v>
      </c>
      <c r="AL53" s="434">
        <f>IF(AN52&lt;0,0,IF($AL$50="S",VLOOKUP($AN$52,$AK$7:$AO$14,5,TRUE),VLOOKUP($AN$52,$AK$21:$AO$28,5,TRUE)))</f>
        <v>0</v>
      </c>
      <c r="AM53" s="92"/>
      <c r="AN53" s="92">
        <f>IF((AN52-AL53)&lt;0,0,(AN52-AL53))</f>
        <v>0</v>
      </c>
      <c r="AO53" s="92"/>
      <c r="AP53" s="292"/>
      <c r="AQ53" s="92" t="s">
        <v>1068</v>
      </c>
      <c r="AR53" s="117" t="e">
        <f>IF(AT52&lt;0,0,IF($BJ$50="S",VLOOKUP($BL$52,$BI$7:$BM$14,5,TRUE),VLOOKUP($BL$52,$BI$21:$BM$28,5,TRUE)))</f>
        <v>#REF!</v>
      </c>
      <c r="AS53" s="92"/>
      <c r="AT53" s="92" t="e">
        <f>IF((AT52-AR53)&lt;0,0,(AT52-AR53))</f>
        <v>#REF!</v>
      </c>
      <c r="AU53" s="92"/>
      <c r="AW53" s="92" t="s">
        <v>1068</v>
      </c>
      <c r="AX53" s="117" t="e">
        <f>IF(AZ52&lt;0,0,IF($BJ$50="S",VLOOKUP($BL$52,$BI$7:$BM$14,5,TRUE),VLOOKUP($BL$52,$BI$21:$BM$28,5,TRUE)))</f>
        <v>#REF!</v>
      </c>
      <c r="AY53" s="92"/>
      <c r="AZ53" s="92" t="e">
        <f>IF((AZ52-AX53)&lt;0,0,(AZ52-AX53))</f>
        <v>#REF!</v>
      </c>
      <c r="BA53" s="92"/>
      <c r="BB53" s="292"/>
      <c r="BC53" s="92" t="s">
        <v>1068</v>
      </c>
      <c r="BD53" s="117" t="e">
        <f>IF(BF52&lt;0,0,IF($BJ$50="S",VLOOKUP($BL$52,$BI$7:$BM$14,5,TRUE),VLOOKUP($BL$52,$BI$21:$BM$28,5,TRUE)))</f>
        <v>#REF!</v>
      </c>
      <c r="BE53" s="92"/>
      <c r="BF53" s="92" t="e">
        <f>IF((BF52-BD53)&lt;0,0,(BF52-BD53))</f>
        <v>#REF!</v>
      </c>
      <c r="BG53" s="92"/>
      <c r="BI53" s="92" t="s">
        <v>1068</v>
      </c>
      <c r="BJ53" s="117">
        <f>IF(BL52&lt;0,0,IF($BJ$50="S",VLOOKUP($BL$52,$BI$7:$BM$14,5,TRUE),VLOOKUP($BL$52,$BI$21:$BM$28,5,TRUE)))</f>
        <v>0</v>
      </c>
      <c r="BK53" s="92"/>
      <c r="BL53" s="92">
        <f>IF((BL52-BJ53)&lt;0,0,(BL52-BJ53))</f>
        <v>0</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IF(CD52&lt;0,0,IF($CB$50="S",VLOOKUP($CD$52,$CA$7:$CE$14,5,TRUE),VLOOKUP($CD$52,$CA$21:$CE$28,5,TRUE)))</f>
        <v>#REF!</v>
      </c>
      <c r="CC53" s="92"/>
      <c r="CD53" s="92" t="e">
        <f>IF((CD52-CB53)&lt;0,0,(CD52-CB53))</f>
        <v>#REF!</v>
      </c>
      <c r="CE53" s="92"/>
      <c r="CF53" s="83"/>
      <c r="CG53" s="92" t="s">
        <v>1068</v>
      </c>
      <c r="CH53" s="117" t="e">
        <f>IF(CJ52&lt;0,0,IF($CH$50="S",VLOOKUP($CJ$52,$CG$7:$CK$14,5,TRUE),VLOOKUP($CJ$52,$CG$21:$CK$28,5,TRUE)))</f>
        <v>#REF!</v>
      </c>
      <c r="CI53" s="92"/>
      <c r="CJ53" s="92" t="e">
        <f>IF((CJ52-CH53)&lt;0,0,(CJ52-CH53))</f>
        <v>#REF!</v>
      </c>
      <c r="CK53" s="92"/>
      <c r="CL53" s="83"/>
      <c r="CM53" s="92" t="s">
        <v>1068</v>
      </c>
      <c r="CN53" s="117" t="e">
        <f>IF(CP52&lt;0,0,IF($CN$50="S",VLOOKUP($CP$52,$CM$7:$CQ$14,5,TRUE),VLOOKUP($CP$52,$CM$21:$CQ$28,5,TRUE)))</f>
        <v>#REF!</v>
      </c>
      <c r="CO53" s="92"/>
      <c r="CP53" s="92" t="e">
        <f>IF((CP52-CN53)&lt;0,0,(CP52-CN53))</f>
        <v>#REF!</v>
      </c>
      <c r="CQ53" s="92"/>
      <c r="CR53" s="83"/>
      <c r="CS53" s="92" t="s">
        <v>1068</v>
      </c>
      <c r="CT53" s="117" t="e">
        <f>IF(CV52&lt;0,0,IF($CT$50="S",VLOOKUP($CV$52,$CS$7:$CW$14,5,TRUE),VLOOKUP($CV$52,$CS$21:$CW$28,5,TRUE)))</f>
        <v>#REF!</v>
      </c>
      <c r="CU53" s="92"/>
      <c r="CV53" s="92" t="e">
        <f>IF((CV52-CT53)&lt;0,0,(CV52-CT53))</f>
        <v>#REF!</v>
      </c>
      <c r="CW53" s="92"/>
      <c r="CX53" s="83"/>
      <c r="CY53" s="92" t="s">
        <v>1068</v>
      </c>
      <c r="CZ53" s="117" t="e">
        <f>IF(DB52&lt;0,0,IF($CZ$50="S",VLOOKUP($DB$52,$CY$7:$DC$13,5,TRUE),VLOOKUP($DB$52,$CY$21:$DC$27,5,TRUE)))</f>
        <v>#REF!</v>
      </c>
      <c r="DB53" s="92" t="e">
        <f>IF((DB52-CZ53)&lt;0,0,(DB52-CZ53))</f>
        <v>#REF!</v>
      </c>
      <c r="DD53" s="83"/>
      <c r="DE53" s="92" t="s">
        <v>1068</v>
      </c>
      <c r="DF53" s="117">
        <f>IF($DF$50="S",VLOOKUP($DH$52,$DE$7:$DI$12,5,TRUE),VLOOKUP($DH$52,$DE$21:$DI$27,5,TRUE))</f>
        <v>176500</v>
      </c>
      <c r="DH53" s="92">
        <f>DH52-DF53</f>
        <v>214000.5</v>
      </c>
      <c r="DK53" s="92" t="s">
        <v>1068</v>
      </c>
      <c r="DL53" s="117">
        <f>IF($DL$50="S",VLOOKUP($DN$52,$DK$7:$DO$15,5,TRUE),VLOOKUP($DN$52,$DK$21:$DO$29,5,TRUE))</f>
        <v>24500</v>
      </c>
      <c r="DN53" s="92">
        <f>DN52-DL53</f>
        <v>23305.42</v>
      </c>
      <c r="DQ53" s="92" t="s">
        <v>1068</v>
      </c>
      <c r="DR53" s="117">
        <f>IF($DR$50="S",VLOOKUP($DT$52,$DQ$7:$DU$15,5,TRUE),VLOOKUP($DT$52,$DQ$21:$DU$29,5,TRUE))</f>
        <v>1045</v>
      </c>
      <c r="DT53" s="92">
        <f>DT52-DR53</f>
        <v>31137.040000000001</v>
      </c>
      <c r="DW53" s="92" t="s">
        <v>4</v>
      </c>
      <c r="DX53" s="112">
        <v>0</v>
      </c>
      <c r="EA53" s="92"/>
      <c r="EB53" s="92"/>
      <c r="EC53" s="92" t="s">
        <v>4</v>
      </c>
      <c r="ED53" s="112">
        <v>0</v>
      </c>
      <c r="EG53"/>
      <c r="EH53"/>
      <c r="EI53" s="92" t="s">
        <v>4</v>
      </c>
      <c r="EJ53" s="112">
        <v>0</v>
      </c>
      <c r="EK53" s="92"/>
      <c r="EL53" s="92"/>
      <c r="EM53" s="92"/>
      <c r="EO53" s="92" t="s">
        <v>4</v>
      </c>
      <c r="EP53" s="112">
        <v>0</v>
      </c>
      <c r="EQ53" s="92"/>
      <c r="ER53" s="92"/>
      <c r="ES53" s="92"/>
    </row>
    <row r="54" spans="1:149" ht="13.5" thickBot="1" x14ac:dyDescent="0.25">
      <c r="A54" s="92" t="s">
        <v>1070</v>
      </c>
      <c r="B54" s="117" t="e">
        <f>IF(D52&lt;0,0,IF($AL$50="S",VLOOKUP($AN$52,$AK$7:$AO$14,4,TRUE),VLOOKUP($AN$52,$AK$21:$AO$28,4,TRUE)))</f>
        <v>#REF!</v>
      </c>
      <c r="C54" s="119" t="s">
        <v>0</v>
      </c>
      <c r="D54" s="92" t="e">
        <f>D53*B54</f>
        <v>#REF!</v>
      </c>
      <c r="E54" s="92"/>
      <c r="F54" s="292"/>
      <c r="G54" s="92" t="s">
        <v>1070</v>
      </c>
      <c r="H54" s="117" t="e">
        <f>IF(J52&lt;0,0,IF($BJ$50="S",VLOOKUP($BL$52,$BI$7:$BM$14,4,TRUE),VLOOKUP($BL$52,$BI$21:$BM$28,4,TRUE)))</f>
        <v>#REF!</v>
      </c>
      <c r="I54" s="119" t="s">
        <v>0</v>
      </c>
      <c r="J54" s="92" t="e">
        <f>J53*H54</f>
        <v>#REF!</v>
      </c>
      <c r="K54" s="92"/>
      <c r="M54" s="92" t="s">
        <v>1070</v>
      </c>
      <c r="N54" s="117" t="e">
        <f>IF(P52&lt;0,0,IF($AL$50="S",VLOOKUP($AN$52,$AK$7:$AO$14,4,TRUE),VLOOKUP($AN$52,$AK$21:$AO$28,4,TRUE)))</f>
        <v>#REF!</v>
      </c>
      <c r="O54" s="119" t="s">
        <v>0</v>
      </c>
      <c r="P54" s="92" t="e">
        <f>P53*N54</f>
        <v>#REF!</v>
      </c>
      <c r="Q54" s="92"/>
      <c r="R54" s="292"/>
      <c r="S54" s="92" t="s">
        <v>1070</v>
      </c>
      <c r="T54" s="117" t="e">
        <f>IF(V52&lt;0,0,IF($BJ$50="S",VLOOKUP($BL$52,$BI$7:$BM$14,4,TRUE),VLOOKUP($BL$52,$BI$21:$BM$28,4,TRUE)))</f>
        <v>#REF!</v>
      </c>
      <c r="U54" s="119" t="s">
        <v>0</v>
      </c>
      <c r="V54" s="92" t="e">
        <f>V53*T54</f>
        <v>#REF!</v>
      </c>
      <c r="W54" s="92"/>
      <c r="Y54" s="92" t="s">
        <v>1070</v>
      </c>
      <c r="Z54" s="117" t="e">
        <f>IF(AB52&lt;0,0,IF($AL$50="S",VLOOKUP($AN$52,$AK$7:$AO$14,4,TRUE),VLOOKUP($AN$52,$AK$21:$AO$28,4,TRUE)))</f>
        <v>#REF!</v>
      </c>
      <c r="AA54" s="119" t="s">
        <v>0</v>
      </c>
      <c r="AB54" s="92" t="e">
        <f>AB53*Z54</f>
        <v>#REF!</v>
      </c>
      <c r="AC54" s="92"/>
      <c r="AD54" s="292"/>
      <c r="AE54" s="92" t="s">
        <v>1070</v>
      </c>
      <c r="AF54" s="117" t="e">
        <f>IF(AH52&lt;0,0,IF($BJ$50="S",VLOOKUP($BL$52,$BI$7:$BM$14,4,TRUE),VLOOKUP($BL$52,$BI$21:$BM$28,4,TRUE)))</f>
        <v>#REF!</v>
      </c>
      <c r="AG54" s="119" t="s">
        <v>0</v>
      </c>
      <c r="AH54" s="92" t="e">
        <f>AH53*AF54</f>
        <v>#REF!</v>
      </c>
      <c r="AI54" s="92"/>
      <c r="AK54" s="92" t="s">
        <v>1070</v>
      </c>
      <c r="AL54" s="117">
        <f>IF(AN52&lt;0,0,IF($AL$50="S",VLOOKUP($AN$52,$AK$7:$AO$14,4,TRUE),VLOOKUP($AN$52,$AK$21:$AO$28,4,TRUE)))</f>
        <v>0</v>
      </c>
      <c r="AM54" s="119" t="s">
        <v>0</v>
      </c>
      <c r="AN54" s="92">
        <f>AN53*AL54</f>
        <v>0</v>
      </c>
      <c r="AO54" s="92"/>
      <c r="AP54" s="292"/>
      <c r="AQ54" s="92" t="s">
        <v>1070</v>
      </c>
      <c r="AR54" s="117" t="e">
        <f>IF(AT52&lt;0,0,IF($BJ$50="S",VLOOKUP($BL$52,$BI$7:$BM$14,4,TRUE),VLOOKUP($BL$52,$BI$21:$BM$28,4,TRUE)))</f>
        <v>#REF!</v>
      </c>
      <c r="AS54" s="119" t="s">
        <v>0</v>
      </c>
      <c r="AT54" s="92" t="e">
        <f>AT53*AR54</f>
        <v>#REF!</v>
      </c>
      <c r="AU54" s="92"/>
      <c r="AW54" s="92" t="s">
        <v>1070</v>
      </c>
      <c r="AX54" s="117" t="e">
        <f>IF(AZ52&lt;0,0,IF($BJ$50="S",VLOOKUP($BL$52,$BI$7:$BM$14,4,TRUE),VLOOKUP($BL$52,$BI$21:$BM$28,4,TRUE)))</f>
        <v>#REF!</v>
      </c>
      <c r="AY54" s="119" t="s">
        <v>0</v>
      </c>
      <c r="AZ54" s="92" t="e">
        <f>AZ53*AX54</f>
        <v>#REF!</v>
      </c>
      <c r="BA54" s="92"/>
      <c r="BB54" s="292"/>
      <c r="BC54" s="92" t="s">
        <v>1070</v>
      </c>
      <c r="BD54" s="117" t="e">
        <f>IF(BF52&lt;0,0,IF($BJ$50="S",VLOOKUP($BL$52,$BI$7:$BM$14,4,TRUE),VLOOKUP($BL$52,$BI$21:$BM$28,4,TRUE)))</f>
        <v>#REF!</v>
      </c>
      <c r="BE54" s="119" t="s">
        <v>0</v>
      </c>
      <c r="BF54" s="92" t="e">
        <f>BF53*BD54</f>
        <v>#REF!</v>
      </c>
      <c r="BG54" s="92"/>
      <c r="BI54" s="92" t="s">
        <v>1070</v>
      </c>
      <c r="BJ54" s="117">
        <f>IF(BL52&lt;0,0,IF($BJ$50="S",VLOOKUP($BL$52,$BI$7:$BM$14,4,TRUE),VLOOKUP($BL$52,$BI$21:$BM$28,4,TRUE)))</f>
        <v>0</v>
      </c>
      <c r="BK54" s="119" t="s">
        <v>0</v>
      </c>
      <c r="BL54" s="92">
        <f>BL53*BJ54</f>
        <v>0</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IF(CD52&lt;0,0,IF($CB$50="S",VLOOKUP($CD$52,$CA$7:$CE$14,4,TRUE),VLOOKUP($CD$52,$CA$21:$CE$28,4,TRUE)))</f>
        <v>#REF!</v>
      </c>
      <c r="CC54" s="119" t="s">
        <v>0</v>
      </c>
      <c r="CD54" s="92" t="e">
        <f>CD53*CB54</f>
        <v>#REF!</v>
      </c>
      <c r="CE54" s="92"/>
      <c r="CF54" s="83"/>
      <c r="CG54" s="92" t="s">
        <v>1070</v>
      </c>
      <c r="CH54" s="117" t="e">
        <f>IF(CJ52&lt;0,0,IF($CH$50="S",VLOOKUP($CJ$52,$CG$7:$CK$14,4,TRUE),VLOOKUP($CJ$52,$CG$21:$CK$28,4,TRUE)))</f>
        <v>#REF!</v>
      </c>
      <c r="CI54" s="119" t="s">
        <v>0</v>
      </c>
      <c r="CJ54" s="92" t="e">
        <f>CJ53*CH54</f>
        <v>#REF!</v>
      </c>
      <c r="CK54" s="92"/>
      <c r="CL54" s="83"/>
      <c r="CM54" s="92" t="s">
        <v>1070</v>
      </c>
      <c r="CN54" s="117" t="e">
        <f>IF(CP52&lt;0,0,IF($CN$50="S",VLOOKUP($CP$52,$CM$7:$CQ$14,4,TRUE),VLOOKUP($CP$52,$CM$21:$CQ$28,4,TRUE)))</f>
        <v>#REF!</v>
      </c>
      <c r="CO54" s="119" t="s">
        <v>0</v>
      </c>
      <c r="CP54" s="92" t="e">
        <f>CP53*CN54</f>
        <v>#REF!</v>
      </c>
      <c r="CQ54" s="92"/>
      <c r="CR54" s="83"/>
      <c r="CS54" s="92" t="s">
        <v>1070</v>
      </c>
      <c r="CT54" s="117" t="e">
        <f>IF(CV52&lt;0,0,IF($CT$50="S",VLOOKUP($CV$52,$CS$7:$CW$14,4,TRUE),VLOOKUP($CV$52,$CS$21:$CW$28,4,TRUE)))</f>
        <v>#REF!</v>
      </c>
      <c r="CU54" s="119" t="s">
        <v>0</v>
      </c>
      <c r="CV54" s="92" t="e">
        <f>CV53*CT54</f>
        <v>#REF!</v>
      </c>
      <c r="CW54" s="92"/>
      <c r="CX54" s="83"/>
      <c r="CY54" s="92" t="s">
        <v>1070</v>
      </c>
      <c r="CZ54" s="117" t="e">
        <f>IF(DB52&lt;0,0,IF($CZ$50="S",VLOOKUP($DB$52,$CY$7:$DC$13,4,TRUE),VLOOKUP($DB$52,$CY$21:$DC$27,4,TRUE)))</f>
        <v>#REF!</v>
      </c>
      <c r="DA54" s="119" t="s">
        <v>0</v>
      </c>
      <c r="DB54" s="92" t="e">
        <f>DB53*CZ54</f>
        <v>#REF!</v>
      </c>
      <c r="DD54" s="83"/>
      <c r="DE54" s="92" t="s">
        <v>1070</v>
      </c>
      <c r="DF54" s="117">
        <f>IF($DF$50="S",VLOOKUP($DH$52,$DE$7:$DI$13,4,TRUE),VLOOKUP($DH$52,$DE$21:$DI$27,4,TRUE))</f>
        <v>0.35</v>
      </c>
      <c r="DG54" s="119" t="s">
        <v>0</v>
      </c>
      <c r="DH54" s="92">
        <f>DH53*DF54</f>
        <v>74900.174999999988</v>
      </c>
      <c r="DK54" s="92" t="s">
        <v>1070</v>
      </c>
      <c r="DL54" s="117">
        <f>IF($DL$50="S",VLOOKUP($DN$52,$DK$7:$DO$15,4,TRUE),VLOOKUP($DN$52,$DK$21:$DO$29,4,TRUE))</f>
        <v>0.15</v>
      </c>
      <c r="DM54" s="119" t="s">
        <v>0</v>
      </c>
      <c r="DN54" s="92">
        <f>DN53*DL54</f>
        <v>3495.8129999999996</v>
      </c>
      <c r="DQ54" s="92" t="s">
        <v>1070</v>
      </c>
      <c r="DR54" s="152">
        <f>IF($DR$50="S",VLOOKUP($DT$52,$DQ$7:$DU$15,4,TRUE),VLOOKUP($DT$52,$DQ$21:$DU$29,4,TRUE))</f>
        <v>0.15</v>
      </c>
      <c r="DS54" s="119" t="s">
        <v>0</v>
      </c>
      <c r="DT54" s="92">
        <f>DT53*DR54</f>
        <v>4670.5559999999996</v>
      </c>
      <c r="DW54" s="92" t="s">
        <v>5</v>
      </c>
      <c r="DX54" s="92">
        <f>DX52+DX53</f>
        <v>4.6629629629630166E-2</v>
      </c>
      <c r="EA54" s="92"/>
      <c r="EB54" s="92"/>
      <c r="EC54" s="92" t="s">
        <v>5</v>
      </c>
      <c r="ED54" s="92">
        <f>ED52+ED53</f>
        <v>28.750333333333334</v>
      </c>
      <c r="EG54"/>
      <c r="EH54"/>
      <c r="EI54" s="92" t="s">
        <v>5</v>
      </c>
      <c r="EJ54" s="92">
        <f>EJ52+EJ53</f>
        <v>26.570846153846148</v>
      </c>
      <c r="EK54" s="92"/>
      <c r="EL54" s="92"/>
      <c r="EM54" s="92"/>
      <c r="EO54" s="92" t="s">
        <v>5</v>
      </c>
      <c r="EP54" s="92">
        <f>EP52+EP53</f>
        <v>26.570846153846148</v>
      </c>
      <c r="EQ54" s="92"/>
      <c r="ER54" s="92"/>
      <c r="ES54" s="92"/>
    </row>
    <row r="55" spans="1:149" ht="13.5" thickBot="1" x14ac:dyDescent="0.25">
      <c r="A55" s="92" t="s">
        <v>1</v>
      </c>
      <c r="B55" s="117" t="e">
        <f>IF(D52&lt;0,0,IF($AL$50="S",VLOOKUP($AN$52,$AK$7:$AO$14,3,TRUE),VLOOKUP($AN$52,$AK$21:$AO$28,3,TRUE)))</f>
        <v>#REF!</v>
      </c>
      <c r="C55" s="119" t="s">
        <v>2</v>
      </c>
      <c r="D55" s="92" t="e">
        <f>D54+B55</f>
        <v>#REF!</v>
      </c>
      <c r="E55" s="92"/>
      <c r="F55" s="292"/>
      <c r="G55" s="92" t="s">
        <v>1</v>
      </c>
      <c r="H55" s="117" t="e">
        <f>IF(J52&lt;0,0,IF($BJ$50="S",VLOOKUP($BL$52,$BI$7:$BM$14,3,TRUE),VLOOKUP($BL$52,$BI$21:$BM$28,3,TRUE)))</f>
        <v>#REF!</v>
      </c>
      <c r="I55" s="119" t="s">
        <v>2</v>
      </c>
      <c r="J55" s="92" t="e">
        <f>J54+H55</f>
        <v>#REF!</v>
      </c>
      <c r="K55" s="92"/>
      <c r="M55" s="92" t="s">
        <v>1</v>
      </c>
      <c r="N55" s="117" t="e">
        <f>IF(P52&lt;0,0,IF($AL$50="S",VLOOKUP($AN$52,$AK$7:$AO$14,3,TRUE),VLOOKUP($AN$52,$AK$21:$AO$28,3,TRUE)))</f>
        <v>#REF!</v>
      </c>
      <c r="O55" s="119" t="s">
        <v>2</v>
      </c>
      <c r="P55" s="92" t="e">
        <f>P54+N55</f>
        <v>#REF!</v>
      </c>
      <c r="Q55" s="92"/>
      <c r="R55" s="292"/>
      <c r="S55" s="92" t="s">
        <v>1</v>
      </c>
      <c r="T55" s="117" t="e">
        <f>IF(V52&lt;0,0,IF($BJ$50="S",VLOOKUP($BL$52,$BI$7:$BM$14,3,TRUE),VLOOKUP($BL$52,$BI$21:$BM$28,3,TRUE)))</f>
        <v>#REF!</v>
      </c>
      <c r="U55" s="119" t="s">
        <v>2</v>
      </c>
      <c r="V55" s="92" t="e">
        <f>V54+T55</f>
        <v>#REF!</v>
      </c>
      <c r="W55" s="92"/>
      <c r="Y55" s="92" t="s">
        <v>1</v>
      </c>
      <c r="Z55" s="117" t="e">
        <f>IF(AB52&lt;0,0,IF($AL$50="S",VLOOKUP($AN$52,$AK$7:$AO$14,3,TRUE),VLOOKUP($AN$52,$AK$21:$AO$28,3,TRUE)))</f>
        <v>#REF!</v>
      </c>
      <c r="AA55" s="119" t="s">
        <v>2</v>
      </c>
      <c r="AB55" s="92" t="e">
        <f>AB54+Z55</f>
        <v>#REF!</v>
      </c>
      <c r="AC55" s="92"/>
      <c r="AD55" s="292"/>
      <c r="AE55" s="92" t="s">
        <v>1</v>
      </c>
      <c r="AF55" s="117" t="e">
        <f>IF(AH52&lt;0,0,IF($BJ$50="S",VLOOKUP($BL$52,$BI$7:$BM$14,3,TRUE),VLOOKUP($BL$52,$BI$21:$BM$28,3,TRUE)))</f>
        <v>#REF!</v>
      </c>
      <c r="AG55" s="119" t="s">
        <v>2</v>
      </c>
      <c r="AH55" s="92" t="e">
        <f>AH54+AF55</f>
        <v>#REF!</v>
      </c>
      <c r="AI55" s="92"/>
      <c r="AK55" s="92" t="s">
        <v>1</v>
      </c>
      <c r="AL55" s="117">
        <f>IF(AN52&lt;0,0,IF($AL$50="S",VLOOKUP($AN$52,$AK$7:$AO$14,3,TRUE),VLOOKUP($AN$52,$AK$21:$AO$28,3,TRUE)))</f>
        <v>0</v>
      </c>
      <c r="AM55" s="119" t="s">
        <v>2</v>
      </c>
      <c r="AN55" s="92">
        <f>AN54+AL55</f>
        <v>0</v>
      </c>
      <c r="AO55" s="92"/>
      <c r="AP55" s="292"/>
      <c r="AQ55" s="92" t="s">
        <v>1</v>
      </c>
      <c r="AR55" s="117" t="e">
        <f>IF(AT52&lt;0,0,IF($BJ$50="S",VLOOKUP($BL$52,$BI$7:$BM$14,3,TRUE),VLOOKUP($BL$52,$BI$21:$BM$28,3,TRUE)))</f>
        <v>#REF!</v>
      </c>
      <c r="AS55" s="119" t="s">
        <v>2</v>
      </c>
      <c r="AT55" s="92" t="e">
        <f>AT54+AR55</f>
        <v>#REF!</v>
      </c>
      <c r="AU55" s="92"/>
      <c r="AW55" s="92" t="s">
        <v>1</v>
      </c>
      <c r="AX55" s="117" t="e">
        <f>IF(AZ52&lt;0,0,IF($BJ$50="S",VLOOKUP($BL$52,$BI$7:$BM$14,3,TRUE),VLOOKUP($BL$52,$BI$21:$BM$28,3,TRUE)))</f>
        <v>#REF!</v>
      </c>
      <c r="AY55" s="119" t="s">
        <v>2</v>
      </c>
      <c r="AZ55" s="92" t="e">
        <f>AZ54+AX55</f>
        <v>#REF!</v>
      </c>
      <c r="BA55" s="92"/>
      <c r="BB55" s="292"/>
      <c r="BC55" s="92" t="s">
        <v>1</v>
      </c>
      <c r="BD55" s="117" t="e">
        <f>IF(BF52&lt;0,0,IF($BJ$50="S",VLOOKUP($BL$52,$BI$7:$BM$14,3,TRUE),VLOOKUP($BL$52,$BI$21:$BM$28,3,TRUE)))</f>
        <v>#REF!</v>
      </c>
      <c r="BE55" s="119" t="s">
        <v>2</v>
      </c>
      <c r="BF55" s="92" t="e">
        <f>BF54+BD55</f>
        <v>#REF!</v>
      </c>
      <c r="BG55" s="92"/>
      <c r="BI55" s="92" t="s">
        <v>1</v>
      </c>
      <c r="BJ55" s="117">
        <f>IF(BL52&lt;0,0,IF($BJ$50="S",VLOOKUP($BL$52,$BI$7:$BM$14,3,TRUE),VLOOKUP($BL$52,$BI$21:$BM$28,3,TRUE)))</f>
        <v>0</v>
      </c>
      <c r="BK55" s="119" t="s">
        <v>2</v>
      </c>
      <c r="BL55" s="92">
        <f>BL54+BJ55</f>
        <v>0</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IF(CD52&lt;0,0,IF($CB$50="S",VLOOKUP($CD$52,$CA$7:$CE$14,3,TRUE),VLOOKUP($CD$52,$CA$21:$CE$28,3,TRUE)))</f>
        <v>#REF!</v>
      </c>
      <c r="CC55" s="119" t="s">
        <v>2</v>
      </c>
      <c r="CD55" s="92" t="e">
        <f>CD54+CB55</f>
        <v>#REF!</v>
      </c>
      <c r="CE55" s="92"/>
      <c r="CF55" s="83"/>
      <c r="CG55" s="92" t="s">
        <v>1</v>
      </c>
      <c r="CH55" s="117" t="e">
        <f>IF(CJ52&lt;0,0,IF($CH$50="S",VLOOKUP($CJ$52,$CG$7:$CK$14,3,TRUE),VLOOKUP($CJ$52,$CG$21:$CK$28,3,TRUE)))</f>
        <v>#REF!</v>
      </c>
      <c r="CI55" s="119" t="s">
        <v>2</v>
      </c>
      <c r="CJ55" s="92" t="e">
        <f>CJ54+CH55</f>
        <v>#REF!</v>
      </c>
      <c r="CK55" s="92"/>
      <c r="CL55" s="83"/>
      <c r="CM55" s="92" t="s">
        <v>1</v>
      </c>
      <c r="CN55" s="117" t="e">
        <f>IF(CP52&lt;0,0,IF($CN$50="S",VLOOKUP($CP$52,$CM$7:$CQ$14,3,TRUE),VLOOKUP($CP$52,$CM$21:$CQ$28,3,TRUE)))</f>
        <v>#REF!</v>
      </c>
      <c r="CO55" s="119" t="s">
        <v>2</v>
      </c>
      <c r="CP55" s="92" t="e">
        <f>CP54+CN55</f>
        <v>#REF!</v>
      </c>
      <c r="CQ55" s="92"/>
      <c r="CR55" s="83"/>
      <c r="CS55" s="92" t="s">
        <v>1</v>
      </c>
      <c r="CT55" s="117" t="e">
        <f>IF(CV52&lt;0,0,IF($CT$50="S",VLOOKUP($CV$52,$CS$7:$CW$14,3,TRUE),VLOOKUP($CV$52,$CS$21:$CW$28,3,TRUE)))</f>
        <v>#REF!</v>
      </c>
      <c r="CU55" s="119" t="s">
        <v>2</v>
      </c>
      <c r="CV55" s="92" t="e">
        <f>CV54+CT55</f>
        <v>#REF!</v>
      </c>
      <c r="CW55" s="92"/>
      <c r="CX55" s="83"/>
      <c r="CY55" s="92" t="s">
        <v>1</v>
      </c>
      <c r="CZ55" s="117" t="e">
        <f>IF(DB52&lt;0,0,IF($CZ$50="S",VLOOKUP($DB$52,$CY$7:$DC$13,3,TRUE),VLOOKUP($DB$52,$CY$21:$DC$27,3,TRUE)))</f>
        <v>#REF!</v>
      </c>
      <c r="DA55" s="119" t="s">
        <v>2</v>
      </c>
      <c r="DB55" s="92" t="e">
        <f>DB54+CZ55</f>
        <v>#REF!</v>
      </c>
      <c r="DD55" s="83"/>
      <c r="DE55" s="92" t="s">
        <v>1</v>
      </c>
      <c r="DF55" s="117">
        <f>IF($DF$50="S",VLOOKUP($DH$52,$DE$7:$DI$13,3,TRUE),VLOOKUP($DH$52,$DE$21:$DI$27,3,TRUE))</f>
        <v>110016.5</v>
      </c>
      <c r="DG55" s="119" t="s">
        <v>2</v>
      </c>
      <c r="DH55" s="92">
        <f>DH54+DF55</f>
        <v>184916.67499999999</v>
      </c>
      <c r="DK55" s="92" t="s">
        <v>1</v>
      </c>
      <c r="DL55" s="117">
        <f>IF($DL$50="S",VLOOKUP($DN$52,$DK$7:$DO$15,3,TRUE),VLOOKUP($DN$52,$DK$21:$DO$29,3,TRUE))</f>
        <v>1075</v>
      </c>
      <c r="DM55" s="119" t="s">
        <v>2</v>
      </c>
      <c r="DN55" s="92">
        <f>DN54+DL55</f>
        <v>4570.8130000000001</v>
      </c>
      <c r="DQ55" s="92" t="s">
        <v>1</v>
      </c>
      <c r="DR55" s="117">
        <f>IF($DR$50="S",VLOOKUP($DT$52,$DQ$7:$DU$15,3,TRUE),VLOOKUP($DT$52,$DQ$21:$DU$29,3,TRUE))</f>
        <v>437.5</v>
      </c>
      <c r="DS55" s="119" t="s">
        <v>2</v>
      </c>
      <c r="DT55" s="92">
        <f>DT54+DR55</f>
        <v>5108.0559999999996</v>
      </c>
      <c r="DW55" s="92" t="s">
        <v>6</v>
      </c>
      <c r="DX55" s="120">
        <v>0.39500000000000002</v>
      </c>
      <c r="EA55" s="92"/>
      <c r="EB55" s="92"/>
      <c r="EC55" s="92" t="s">
        <v>6</v>
      </c>
      <c r="ED55" s="120">
        <v>0.39500000000000002</v>
      </c>
      <c r="EG55"/>
      <c r="EH55"/>
      <c r="EI55" s="92" t="s">
        <v>6</v>
      </c>
      <c r="EJ55" s="120">
        <v>0.39500000000000002</v>
      </c>
      <c r="EK55" s="92"/>
      <c r="EL55" s="92"/>
      <c r="EM55" s="92"/>
      <c r="EN55" s="92"/>
      <c r="EO55" s="92" t="s">
        <v>6</v>
      </c>
      <c r="EP55" s="120">
        <v>0.39500000000000002</v>
      </c>
      <c r="EQ55" s="92"/>
      <c r="ER55" s="92"/>
    </row>
    <row r="56" spans="1:149" x14ac:dyDescent="0.2">
      <c r="A56" s="92" t="s">
        <v>7</v>
      </c>
      <c r="B56" s="92" t="e">
        <f>D55/C56</f>
        <v>#REF!</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t="e">
        <f>AB55/AA56</f>
        <v>#REF!</v>
      </c>
      <c r="AA56" s="113">
        <v>52</v>
      </c>
      <c r="AB56" s="92"/>
      <c r="AC56" s="92"/>
      <c r="AD56" s="292"/>
      <c r="AE56" s="92" t="s">
        <v>7</v>
      </c>
      <c r="AF56" s="92" t="e">
        <f>AH55/AG56</f>
        <v>#REF!</v>
      </c>
      <c r="AG56" s="113">
        <v>52</v>
      </c>
      <c r="AH56" s="92"/>
      <c r="AI56" s="92"/>
      <c r="AJ56" s="79"/>
      <c r="AK56" s="92" t="s">
        <v>7</v>
      </c>
      <c r="AL56" s="92">
        <f>AN55/AM56</f>
        <v>0</v>
      </c>
      <c r="AM56" s="113">
        <v>52</v>
      </c>
      <c r="AN56" s="92"/>
      <c r="AO56" s="92"/>
      <c r="AP56" s="292"/>
      <c r="AQ56" s="92" t="s">
        <v>7</v>
      </c>
      <c r="AR56" s="92" t="e">
        <f>AT55/AS56</f>
        <v>#REF!</v>
      </c>
      <c r="AS56" s="113">
        <v>52</v>
      </c>
      <c r="AT56" s="92"/>
      <c r="AU56" s="92"/>
      <c r="AV56" s="79"/>
      <c r="AW56" s="92" t="s">
        <v>7</v>
      </c>
      <c r="AX56" s="92" t="e">
        <f>AZ55/AY56</f>
        <v>#REF!</v>
      </c>
      <c r="AY56" s="113">
        <v>52</v>
      </c>
      <c r="AZ56" s="92"/>
      <c r="BA56" s="92"/>
      <c r="BB56" s="292"/>
      <c r="BC56" s="92" t="s">
        <v>7</v>
      </c>
      <c r="BD56" s="92" t="e">
        <f>BF55/BE56</f>
        <v>#REF!</v>
      </c>
      <c r="BE56" s="113">
        <v>52</v>
      </c>
      <c r="BF56" s="92"/>
      <c r="BG56" s="92"/>
      <c r="BH56" s="79"/>
      <c r="BI56" s="92" t="s">
        <v>7</v>
      </c>
      <c r="BJ56" s="92">
        <f>BL55/BK56</f>
        <v>0</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D56" s="92"/>
      <c r="CE56" s="92"/>
      <c r="CF56" s="83"/>
      <c r="CG56" s="92" t="s">
        <v>7</v>
      </c>
      <c r="CH56" s="92" t="e">
        <f>CJ55/CI56</f>
        <v>#REF!</v>
      </c>
      <c r="CI56" s="113">
        <v>52</v>
      </c>
      <c r="CJ56" s="92"/>
      <c r="CK56" s="92"/>
      <c r="CL56" s="83"/>
      <c r="CM56" s="92" t="s">
        <v>7</v>
      </c>
      <c r="CN56" s="92" t="e">
        <f>CP55/CO56</f>
        <v>#REF!</v>
      </c>
      <c r="CO56" s="113">
        <v>52</v>
      </c>
      <c r="CP56" s="92"/>
      <c r="CQ56" s="92"/>
      <c r="CR56" s="83"/>
      <c r="CS56" s="92" t="s">
        <v>7</v>
      </c>
      <c r="CT56" s="92" t="e">
        <f>CV55/CU56</f>
        <v>#REF!</v>
      </c>
      <c r="CU56" s="113">
        <v>52</v>
      </c>
      <c r="CV56" s="92"/>
      <c r="CW56" s="92"/>
      <c r="CX56" s="83"/>
      <c r="CY56" s="92" t="s">
        <v>7</v>
      </c>
      <c r="CZ56" s="92" t="e">
        <f>DB55/DA56</f>
        <v>#REF!</v>
      </c>
      <c r="DA56" s="113">
        <v>52</v>
      </c>
      <c r="DD56" s="83"/>
      <c r="DE56" s="92" t="s">
        <v>7</v>
      </c>
      <c r="DF56" s="92">
        <f>DH55/DG56</f>
        <v>3556.0899038461534</v>
      </c>
      <c r="DG56" s="113">
        <v>52</v>
      </c>
      <c r="DK56" s="92" t="s">
        <v>7</v>
      </c>
      <c r="DL56" s="92">
        <f>DN55/DM56</f>
        <v>87.90025</v>
      </c>
      <c r="DM56" s="113">
        <v>52</v>
      </c>
      <c r="DQ56" s="92" t="s">
        <v>7</v>
      </c>
      <c r="DR56" s="92">
        <f>DT55/DS56</f>
        <v>98.231846153846149</v>
      </c>
      <c r="DS56" s="113">
        <v>52</v>
      </c>
      <c r="DW56" s="92" t="s">
        <v>8</v>
      </c>
      <c r="DX56" s="92">
        <f>DX54*DX55</f>
        <v>1.8418703703703916E-2</v>
      </c>
      <c r="EA56" s="92"/>
      <c r="EB56" s="92"/>
      <c r="EC56" s="92" t="s">
        <v>8</v>
      </c>
      <c r="ED56" s="92">
        <f>ED54*ED55</f>
        <v>11.356381666666667</v>
      </c>
      <c r="EG56"/>
      <c r="EH56"/>
      <c r="EI56" s="92" t="s">
        <v>8</v>
      </c>
      <c r="EJ56" s="92">
        <f>EJ54*EJ55</f>
        <v>10.495484230769229</v>
      </c>
      <c r="EK56" s="92"/>
      <c r="EL56" s="92"/>
      <c r="EM56" s="92"/>
      <c r="EN56" s="92"/>
      <c r="EO56" s="92" t="s">
        <v>8</v>
      </c>
      <c r="EP56" s="92">
        <f>EP54*EP55</f>
        <v>10.495484230769229</v>
      </c>
      <c r="EQ56" s="92"/>
      <c r="ER56" s="92"/>
    </row>
    <row r="57" spans="1:149" ht="13.5" thickBot="1" x14ac:dyDescent="0.25">
      <c r="A57" s="92" t="s">
        <v>9</v>
      </c>
      <c r="B57" s="112" t="e">
        <f>'2021-FORM GAO-70a'!#REF!</f>
        <v>#REF!</v>
      </c>
      <c r="C57" s="92"/>
      <c r="D57" s="92"/>
      <c r="E57" s="92"/>
      <c r="F57" s="292"/>
      <c r="G57" s="92" t="s">
        <v>9</v>
      </c>
      <c r="H57" s="112" t="e">
        <f>'2019-FORM GAO-70a'!#REF!</f>
        <v>#REF!</v>
      </c>
      <c r="I57" s="92"/>
      <c r="J57" s="92"/>
      <c r="K57" s="92"/>
      <c r="M57" s="92" t="s">
        <v>9</v>
      </c>
      <c r="N57" s="112" t="e">
        <f>'2021-FORM GAO-70a'!#REF!</f>
        <v>#REF!</v>
      </c>
      <c r="O57" s="92"/>
      <c r="P57" s="92"/>
      <c r="Q57" s="92"/>
      <c r="R57" s="292"/>
      <c r="S57" s="92" t="s">
        <v>9</v>
      </c>
      <c r="T57" s="112" t="e">
        <f>'2019-FORM GAO-70a'!#REF!</f>
        <v>#REF!</v>
      </c>
      <c r="U57" s="92"/>
      <c r="V57" s="92"/>
      <c r="W57" s="92"/>
      <c r="Y57" s="92" t="s">
        <v>9</v>
      </c>
      <c r="Z57" s="112" t="e">
        <f>'2021-FORM GAO-70a'!#REF!</f>
        <v>#REF!</v>
      </c>
      <c r="AA57" s="92"/>
      <c r="AB57" s="92"/>
      <c r="AC57" s="92"/>
      <c r="AD57" s="292"/>
      <c r="AE57" s="92" t="s">
        <v>9</v>
      </c>
      <c r="AF57" s="112" t="e">
        <f>'2019-FORM GAO-70a'!#REF!</f>
        <v>#REF!</v>
      </c>
      <c r="AG57" s="92"/>
      <c r="AH57" s="92"/>
      <c r="AI57" s="92"/>
      <c r="AK57" s="92" t="s">
        <v>9</v>
      </c>
      <c r="AL57" s="112">
        <f>'2021-FORM GAO-70a'!D12</f>
        <v>0</v>
      </c>
      <c r="AM57" s="92"/>
      <c r="AN57" s="92"/>
      <c r="AO57" s="92"/>
      <c r="AP57" s="292"/>
      <c r="AQ57" s="92" t="s">
        <v>9</v>
      </c>
      <c r="AR57" s="112" t="e">
        <f>'2019-FORM GAO-70a'!#REF!</f>
        <v>#REF!</v>
      </c>
      <c r="AS57" s="92"/>
      <c r="AT57" s="92"/>
      <c r="AU57" s="92"/>
      <c r="AW57" s="92" t="s">
        <v>9</v>
      </c>
      <c r="AX57" s="112" t="e">
        <f>'2019-FORM GAO-70a'!#REF!</f>
        <v>#REF!</v>
      </c>
      <c r="AY57" s="92"/>
      <c r="AZ57" s="92"/>
      <c r="BA57" s="92"/>
      <c r="BB57" s="292"/>
      <c r="BC57" s="92" t="s">
        <v>9</v>
      </c>
      <c r="BD57" s="112" t="e">
        <f>'2019-FORM GAO-70a'!#REF!</f>
        <v>#REF!</v>
      </c>
      <c r="BE57" s="92"/>
      <c r="BF57" s="92"/>
      <c r="BG57" s="92"/>
      <c r="BI57" s="92" t="s">
        <v>9</v>
      </c>
      <c r="BJ57" s="112">
        <f>'2019-FORM GAO-70a'!D12</f>
        <v>0</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C57" s="92"/>
      <c r="CD57" s="92"/>
      <c r="CE57" s="92"/>
      <c r="CF57" s="83"/>
      <c r="CG57" s="92" t="s">
        <v>9</v>
      </c>
      <c r="CH57" s="112" t="e">
        <f>#REF!</f>
        <v>#REF!</v>
      </c>
      <c r="CI57" s="92"/>
      <c r="CJ57" s="92"/>
      <c r="CK57" s="92"/>
      <c r="CL57" s="83"/>
      <c r="CM57" s="92" t="s">
        <v>9</v>
      </c>
      <c r="CN57" s="112" t="e">
        <f>#REF!</f>
        <v>#REF!</v>
      </c>
      <c r="CO57" s="92"/>
      <c r="CP57" s="92"/>
      <c r="CQ57" s="92"/>
      <c r="CR57" s="83"/>
      <c r="CS57" s="92" t="s">
        <v>9</v>
      </c>
      <c r="CT57" s="112" t="e">
        <f>#REF!</f>
        <v>#REF!</v>
      </c>
      <c r="CU57" s="92"/>
      <c r="CV57" s="92"/>
      <c r="CW57" s="92"/>
      <c r="CX57" s="83"/>
      <c r="CY57" s="92" t="s">
        <v>9</v>
      </c>
      <c r="CZ57" s="112" t="e">
        <f>#REF!</f>
        <v>#REF!</v>
      </c>
      <c r="DD57" s="83"/>
      <c r="DE57" s="92" t="s">
        <v>9</v>
      </c>
      <c r="DF57" s="112">
        <v>25</v>
      </c>
      <c r="DK57" s="92" t="s">
        <v>9</v>
      </c>
      <c r="DL57" s="112">
        <v>25</v>
      </c>
      <c r="DQ57" s="92" t="s">
        <v>10</v>
      </c>
      <c r="DR57" s="112">
        <v>0</v>
      </c>
      <c r="EA57" s="92"/>
      <c r="EB57" s="92"/>
      <c r="EC57" s="92"/>
      <c r="ED57" s="92"/>
      <c r="EG57"/>
      <c r="EH57"/>
      <c r="EK57" s="92"/>
      <c r="EL57" s="92"/>
      <c r="EM57" s="92"/>
      <c r="EN57" s="92"/>
    </row>
    <row r="58" spans="1:149" ht="14.25" thickTop="1" thickBot="1" x14ac:dyDescent="0.25">
      <c r="A58" s="170" t="s">
        <v>5</v>
      </c>
      <c r="B58" s="171" t="e">
        <f>ROUND(B56*2+B57,2)</f>
        <v>#REF!</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t="e">
        <f>ROUND(Z56*2+Z57,2)</f>
        <v>#REF!</v>
      </c>
      <c r="AA58" s="92"/>
      <c r="AB58" s="92"/>
      <c r="AC58" s="92"/>
      <c r="AD58" s="290"/>
      <c r="AE58" s="170" t="s">
        <v>5</v>
      </c>
      <c r="AF58" s="171" t="e">
        <f>ROUND(AF56*2+AF57,2)</f>
        <v>#REF!</v>
      </c>
      <c r="AG58" s="92"/>
      <c r="AH58" s="92"/>
      <c r="AI58" s="92"/>
      <c r="AK58" s="170" t="s">
        <v>5</v>
      </c>
      <c r="AL58" s="171">
        <f>ROUND(AL56*2+AL57,2)</f>
        <v>0</v>
      </c>
      <c r="AM58" s="92"/>
      <c r="AN58" s="92"/>
      <c r="AO58" s="92"/>
      <c r="AP58" s="290"/>
      <c r="AQ58" s="170" t="s">
        <v>5</v>
      </c>
      <c r="AR58" s="171" t="e">
        <f>ROUND(AR56*2+AR57,2)</f>
        <v>#REF!</v>
      </c>
      <c r="AS58" s="92"/>
      <c r="AT58" s="92"/>
      <c r="AU58" s="92"/>
      <c r="AW58" s="170" t="s">
        <v>5</v>
      </c>
      <c r="AX58" s="171" t="e">
        <f>ROUND(AX56*2+AX57,2)</f>
        <v>#REF!</v>
      </c>
      <c r="AY58" s="92"/>
      <c r="AZ58" s="92"/>
      <c r="BA58" s="92"/>
      <c r="BB58" s="290"/>
      <c r="BC58" s="170" t="s">
        <v>5</v>
      </c>
      <c r="BD58" s="171" t="e">
        <f>ROUND(BD56*2+BD57,2)</f>
        <v>#REF!</v>
      </c>
      <c r="BE58" s="92"/>
      <c r="BF58" s="92"/>
      <c r="BG58" s="92"/>
      <c r="BI58" s="170" t="s">
        <v>5</v>
      </c>
      <c r="BJ58" s="171">
        <f>ROUND(BJ56*2+BJ57,2)</f>
        <v>0</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70" t="s">
        <v>5</v>
      </c>
      <c r="CB58" s="171" t="e">
        <f>ROUND(CB56*2+CB57,2)</f>
        <v>#REF!</v>
      </c>
      <c r="CC58" s="92"/>
      <c r="CD58" s="92"/>
      <c r="CE58" s="92"/>
      <c r="CF58" s="83"/>
      <c r="CG58" s="170" t="s">
        <v>5</v>
      </c>
      <c r="CH58" s="171" t="e">
        <f>ROUND(CH56*2+CH57,2)</f>
        <v>#REF!</v>
      </c>
      <c r="CI58" s="92"/>
      <c r="CJ58" s="92"/>
      <c r="CK58" s="92"/>
      <c r="CL58" s="83"/>
      <c r="CM58" s="170" t="s">
        <v>5</v>
      </c>
      <c r="CN58" s="171" t="e">
        <f>ROUND(CN56*2+CN57,2)</f>
        <v>#REF!</v>
      </c>
      <c r="CO58" s="92"/>
      <c r="CP58" s="92"/>
      <c r="CQ58" s="92"/>
      <c r="CR58" s="83"/>
      <c r="CS58" s="170" t="s">
        <v>5</v>
      </c>
      <c r="CT58" s="171" t="e">
        <f>ROUND(CT56*2+CT57,2)</f>
        <v>#REF!</v>
      </c>
      <c r="CU58" s="92"/>
      <c r="CV58" s="92"/>
      <c r="CW58" s="92"/>
      <c r="CX58" s="83"/>
      <c r="CY58" s="156" t="s">
        <v>5</v>
      </c>
      <c r="CZ58" s="157" t="e">
        <f>ROUND(CZ56*2+CZ57,2)</f>
        <v>#REF!</v>
      </c>
      <c r="DD58" s="83"/>
      <c r="DE58" s="136" t="s">
        <v>5</v>
      </c>
      <c r="DF58" s="136">
        <f>DF56*2+DF57</f>
        <v>7137.1798076923069</v>
      </c>
      <c r="DK58" s="92" t="s">
        <v>5</v>
      </c>
      <c r="DL58" s="92">
        <f>DL56*2+DL57</f>
        <v>200.8005</v>
      </c>
      <c r="DQ58" s="92" t="s">
        <v>5</v>
      </c>
      <c r="DR58" s="92">
        <f>SUM(DR56*2)+DR57</f>
        <v>196.4636923076923</v>
      </c>
      <c r="EA58" s="92"/>
      <c r="EB58" s="92"/>
      <c r="EC58" s="92"/>
      <c r="ED58" s="92"/>
      <c r="EG58"/>
      <c r="EH58"/>
      <c r="EK58" s="92"/>
      <c r="EL58" s="92"/>
      <c r="EM58" s="92"/>
      <c r="EN58" s="92"/>
    </row>
    <row r="59" spans="1:149" x14ac:dyDescent="0.2">
      <c r="A59" s="92" t="s">
        <v>6</v>
      </c>
      <c r="B59" s="121" t="e">
        <f>'2021-FORM GAO-70a'!#REF!</f>
        <v>#REF!</v>
      </c>
      <c r="C59" s="92"/>
      <c r="D59" s="92"/>
      <c r="E59" s="92"/>
      <c r="G59" s="92" t="s">
        <v>6</v>
      </c>
      <c r="H59" s="121" t="e">
        <f>'2019-FORM GAO-70a'!#REF!</f>
        <v>#REF!</v>
      </c>
      <c r="I59" s="92"/>
      <c r="J59" s="92"/>
      <c r="K59" s="92"/>
      <c r="M59" s="92" t="s">
        <v>6</v>
      </c>
      <c r="N59" s="121" t="e">
        <f>'2021-FORM GAO-70a'!#REF!</f>
        <v>#REF!</v>
      </c>
      <c r="O59" s="92"/>
      <c r="P59" s="92"/>
      <c r="Q59" s="92"/>
      <c r="S59" s="92" t="s">
        <v>6</v>
      </c>
      <c r="T59" s="121" t="e">
        <f>'2019-FORM GAO-70a'!#REF!</f>
        <v>#REF!</v>
      </c>
      <c r="U59" s="92"/>
      <c r="V59" s="92"/>
      <c r="W59" s="92"/>
      <c r="Y59" s="92" t="s">
        <v>6</v>
      </c>
      <c r="Z59" s="121" t="e">
        <f>'2021-FORM GAO-70a'!#REF!</f>
        <v>#REF!</v>
      </c>
      <c r="AA59" s="92"/>
      <c r="AB59" s="92"/>
      <c r="AC59" s="92"/>
      <c r="AE59" s="92" t="s">
        <v>6</v>
      </c>
      <c r="AF59" s="121" t="e">
        <f>'2019-FORM GAO-70a'!#REF!</f>
        <v>#REF!</v>
      </c>
      <c r="AG59" s="92"/>
      <c r="AH59" s="92"/>
      <c r="AI59" s="92"/>
      <c r="AK59" s="92" t="s">
        <v>6</v>
      </c>
      <c r="AL59" s="121">
        <f>'2021-FORM GAO-70a'!F9</f>
        <v>0</v>
      </c>
      <c r="AM59" s="92"/>
      <c r="AN59" s="92"/>
      <c r="AO59" s="92"/>
      <c r="AQ59" s="92" t="s">
        <v>6</v>
      </c>
      <c r="AR59" s="121" t="e">
        <f>'2019-FORM GAO-70a'!#REF!</f>
        <v>#REF!</v>
      </c>
      <c r="AS59" s="92"/>
      <c r="AT59" s="92"/>
      <c r="AU59" s="92"/>
      <c r="AW59" s="92" t="s">
        <v>6</v>
      </c>
      <c r="AX59" s="121" t="e">
        <f>'2019-FORM GAO-70a'!#REF!</f>
        <v>#REF!</v>
      </c>
      <c r="AY59" s="92"/>
      <c r="AZ59" s="92"/>
      <c r="BA59" s="92"/>
      <c r="BC59" s="92" t="s">
        <v>6</v>
      </c>
      <c r="BD59" s="121" t="e">
        <f>'2019-FORM GAO-70a'!#REF!</f>
        <v>#REF!</v>
      </c>
      <c r="BE59" s="92"/>
      <c r="BF59" s="92"/>
      <c r="BG59" s="92"/>
      <c r="BI59" s="92" t="s">
        <v>6</v>
      </c>
      <c r="BJ59" s="121">
        <f>'2019-FORM GAO-70a'!F9</f>
        <v>0</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C59" s="92"/>
      <c r="CD59" s="92"/>
      <c r="CE59" s="92"/>
      <c r="CF59" s="83"/>
      <c r="CG59" s="92" t="s">
        <v>6</v>
      </c>
      <c r="CH59" s="121" t="e">
        <f>#REF!</f>
        <v>#REF!</v>
      </c>
      <c r="CI59" s="92"/>
      <c r="CJ59" s="92"/>
      <c r="CK59" s="92"/>
      <c r="CL59" s="83"/>
      <c r="CM59" s="92" t="s">
        <v>6</v>
      </c>
      <c r="CN59" s="121" t="e">
        <f>#REF!</f>
        <v>#REF!</v>
      </c>
      <c r="CO59" s="92"/>
      <c r="CP59" s="92"/>
      <c r="CQ59" s="92"/>
      <c r="CR59" s="83"/>
      <c r="CS59" s="92" t="s">
        <v>6</v>
      </c>
      <c r="CT59" s="121" t="e">
        <f>#REF!</f>
        <v>#REF!</v>
      </c>
      <c r="CU59" s="92"/>
      <c r="CV59" s="92"/>
      <c r="CW59" s="92"/>
      <c r="CX59" s="83"/>
      <c r="CY59" s="92" t="s">
        <v>6</v>
      </c>
      <c r="CZ59" s="121" t="e">
        <f>#REF!</f>
        <v>#REF!</v>
      </c>
      <c r="DD59" s="83"/>
      <c r="DE59" s="92" t="s">
        <v>6</v>
      </c>
      <c r="DF59" s="121">
        <v>5.0999999999999997E-2</v>
      </c>
      <c r="DK59" s="92" t="s">
        <v>6</v>
      </c>
      <c r="DL59" s="121">
        <v>4.2000000000000003E-2</v>
      </c>
      <c r="DQ59" s="92" t="s">
        <v>6</v>
      </c>
      <c r="DR59" s="120">
        <v>0.39500000000000002</v>
      </c>
      <c r="EA59" s="92"/>
      <c r="EB59" s="92"/>
      <c r="EC59" s="92"/>
      <c r="ED59" s="92"/>
      <c r="EG59"/>
      <c r="EH59"/>
      <c r="EK59" s="92"/>
      <c r="EL59" s="92"/>
      <c r="EM59" s="92"/>
      <c r="EN59" s="92"/>
    </row>
    <row r="60" spans="1:149" ht="13.5" thickBot="1" x14ac:dyDescent="0.25">
      <c r="A60" s="92" t="s">
        <v>11</v>
      </c>
      <c r="B60" s="121" t="e">
        <f>'2021-FORM GAO-70a'!#REF!</f>
        <v>#REF!</v>
      </c>
      <c r="C60" s="92"/>
      <c r="D60" s="92"/>
      <c r="E60" s="92"/>
      <c r="G60" s="92" t="s">
        <v>11</v>
      </c>
      <c r="H60" s="121" t="e">
        <f>'2019-FORM GAO-70a'!#REF!</f>
        <v>#REF!</v>
      </c>
      <c r="I60" s="92"/>
      <c r="J60" s="92"/>
      <c r="K60" s="92"/>
      <c r="M60" s="92" t="s">
        <v>11</v>
      </c>
      <c r="N60" s="121" t="e">
        <f>'2021-FORM GAO-70a'!#REF!</f>
        <v>#REF!</v>
      </c>
      <c r="O60" s="92"/>
      <c r="P60" s="92"/>
      <c r="Q60" s="92"/>
      <c r="S60" s="92" t="s">
        <v>11</v>
      </c>
      <c r="T60" s="121" t="e">
        <f>'2019-FORM GAO-70a'!#REF!</f>
        <v>#REF!</v>
      </c>
      <c r="U60" s="92"/>
      <c r="V60" s="92"/>
      <c r="W60" s="92"/>
      <c r="Y60" s="92" t="s">
        <v>11</v>
      </c>
      <c r="Z60" s="121" t="e">
        <f>'2021-FORM GAO-70a'!#REF!</f>
        <v>#REF!</v>
      </c>
      <c r="AA60" s="92"/>
      <c r="AB60" s="92"/>
      <c r="AC60" s="92"/>
      <c r="AE60" s="92" t="s">
        <v>11</v>
      </c>
      <c r="AF60" s="121" t="e">
        <f>'2019-FORM GAO-70a'!#REF!</f>
        <v>#REF!</v>
      </c>
      <c r="AG60" s="92"/>
      <c r="AH60" s="92"/>
      <c r="AI60" s="92"/>
      <c r="AK60" s="92" t="s">
        <v>11</v>
      </c>
      <c r="AL60" s="121">
        <f>'2021-FORM GAO-70a'!F11</f>
        <v>0</v>
      </c>
      <c r="AM60" s="92"/>
      <c r="AN60" s="92"/>
      <c r="AO60" s="92"/>
      <c r="AQ60" s="92" t="s">
        <v>11</v>
      </c>
      <c r="AR60" s="121" t="e">
        <f>'2019-FORM GAO-70a'!#REF!</f>
        <v>#REF!</v>
      </c>
      <c r="AS60" s="92"/>
      <c r="AT60" s="92"/>
      <c r="AU60" s="92"/>
      <c r="AW60" s="92" t="s">
        <v>11</v>
      </c>
      <c r="AX60" s="121" t="e">
        <f>'2019-FORM GAO-70a'!#REF!</f>
        <v>#REF!</v>
      </c>
      <c r="AY60" s="92"/>
      <c r="AZ60" s="92"/>
      <c r="BA60" s="92"/>
      <c r="BC60" s="92" t="s">
        <v>11</v>
      </c>
      <c r="BD60" s="121" t="e">
        <f>'2019-FORM GAO-70a'!#REF!</f>
        <v>#REF!</v>
      </c>
      <c r="BE60" s="92"/>
      <c r="BF60" s="92"/>
      <c r="BG60" s="92"/>
      <c r="BI60" s="92" t="s">
        <v>11</v>
      </c>
      <c r="BJ60" s="121">
        <f>'2019-FORM GAO-70a'!F11</f>
        <v>0</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C60" s="92"/>
      <c r="CD60" s="92"/>
      <c r="CE60" s="92"/>
      <c r="CF60" s="83"/>
      <c r="CG60" s="92" t="s">
        <v>11</v>
      </c>
      <c r="CH60" s="121" t="e">
        <f>#REF!</f>
        <v>#REF!</v>
      </c>
      <c r="CI60" s="92"/>
      <c r="CJ60" s="92"/>
      <c r="CK60" s="92"/>
      <c r="CL60" s="83"/>
      <c r="CM60" s="92" t="s">
        <v>11</v>
      </c>
      <c r="CN60" s="121" t="e">
        <f>#REF!</f>
        <v>#REF!</v>
      </c>
      <c r="CO60" s="92"/>
      <c r="CP60" s="92"/>
      <c r="CQ60" s="92"/>
      <c r="CR60" s="83"/>
      <c r="CS60" s="92" t="s">
        <v>11</v>
      </c>
      <c r="CT60" s="121" t="e">
        <f>#REF!</f>
        <v>#REF!</v>
      </c>
      <c r="CU60" s="92"/>
      <c r="CV60" s="92"/>
      <c r="CW60" s="92"/>
      <c r="CX60" s="83"/>
      <c r="CY60" s="92" t="s">
        <v>11</v>
      </c>
      <c r="CZ60" s="121" t="e">
        <f>#REF!</f>
        <v>#REF!</v>
      </c>
      <c r="DD60" s="83"/>
      <c r="DE60" s="92" t="s">
        <v>11</v>
      </c>
      <c r="DF60" s="121">
        <v>0</v>
      </c>
      <c r="DK60" s="92" t="s">
        <v>11</v>
      </c>
      <c r="DL60" s="121">
        <v>3</v>
      </c>
      <c r="DQ60" s="92" t="s">
        <v>8</v>
      </c>
      <c r="DR60" s="92">
        <f>DR58*DR59</f>
        <v>77.603158461538456</v>
      </c>
      <c r="EA60" s="92"/>
      <c r="EB60" s="92"/>
      <c r="EC60" s="92"/>
      <c r="ED60" s="92"/>
      <c r="EG60"/>
      <c r="EH60"/>
      <c r="EK60" s="92"/>
      <c r="EL60" s="92"/>
      <c r="EM60" s="92"/>
      <c r="EN60" s="92"/>
    </row>
    <row r="61" spans="1:149" ht="14.25" thickTop="1" thickBot="1" x14ac:dyDescent="0.25">
      <c r="A61" s="171" t="s">
        <v>8</v>
      </c>
      <c r="B61" s="171" t="e">
        <f>ROUND(D49*B59/26+B60,2)</f>
        <v>#REF!</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t="e">
        <f>ROUND(AB49*Z59/26+Z60,2)</f>
        <v>#REF!</v>
      </c>
      <c r="AA61" s="92"/>
      <c r="AB61" s="92"/>
      <c r="AC61" s="92"/>
      <c r="AE61" s="171" t="s">
        <v>8</v>
      </c>
      <c r="AF61" s="171" t="e">
        <f>ROUND(AH49*AF59/26+AF60,2)</f>
        <v>#REF!</v>
      </c>
      <c r="AG61" s="92"/>
      <c r="AH61" s="92"/>
      <c r="AI61" s="92"/>
      <c r="AK61" s="171" t="s">
        <v>8</v>
      </c>
      <c r="AL61" s="171">
        <f>ROUND(AN49*AL59/26+AL60,2)</f>
        <v>0</v>
      </c>
      <c r="AM61" s="92"/>
      <c r="AN61" s="92"/>
      <c r="AO61" s="92"/>
      <c r="AQ61" s="171" t="s">
        <v>8</v>
      </c>
      <c r="AR61" s="171" t="e">
        <f>ROUND(AT49*AR59/26+AR60,2)</f>
        <v>#REF!</v>
      </c>
      <c r="AS61" s="92"/>
      <c r="AT61" s="92"/>
      <c r="AU61" s="92"/>
      <c r="AW61" s="171" t="s">
        <v>8</v>
      </c>
      <c r="AX61" s="171" t="e">
        <f>ROUND(AZ49*AX59/26+AX60,2)</f>
        <v>#REF!</v>
      </c>
      <c r="AY61" s="92"/>
      <c r="AZ61" s="92"/>
      <c r="BA61" s="92"/>
      <c r="BC61" s="171" t="s">
        <v>8</v>
      </c>
      <c r="BD61" s="171" t="e">
        <f>ROUND(BF49*BD59/26+BD60,2)</f>
        <v>#REF!</v>
      </c>
      <c r="BE61" s="92"/>
      <c r="BF61" s="92"/>
      <c r="BG61" s="92"/>
      <c r="BI61" s="171" t="s">
        <v>8</v>
      </c>
      <c r="BJ61" s="171">
        <f>ROUND(BL49*BJ59/26+BJ60,2)</f>
        <v>0</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71" t="s">
        <v>8</v>
      </c>
      <c r="CB61" s="171" t="e">
        <f>ROUND(CD49*CB59/26+CB60,2)</f>
        <v>#REF!</v>
      </c>
      <c r="CC61" s="92"/>
      <c r="CD61" s="92"/>
      <c r="CE61" s="92"/>
      <c r="CF61" s="83"/>
      <c r="CG61" s="171" t="s">
        <v>8</v>
      </c>
      <c r="CH61" s="171" t="e">
        <f>ROUND(CJ49*CH59/26+CH60,2)</f>
        <v>#REF!</v>
      </c>
      <c r="CI61" s="92"/>
      <c r="CJ61" s="92"/>
      <c r="CK61" s="92"/>
      <c r="CL61" s="83"/>
      <c r="CM61" s="171" t="s">
        <v>8</v>
      </c>
      <c r="CN61" s="171" t="e">
        <f>ROUND(CP49*CN59/26+CN60,2)</f>
        <v>#REF!</v>
      </c>
      <c r="CO61" s="92"/>
      <c r="CP61" s="92"/>
      <c r="CQ61" s="92"/>
      <c r="CR61" s="83"/>
      <c r="CS61" s="171" t="s">
        <v>8</v>
      </c>
      <c r="CT61" s="171" t="e">
        <f>ROUND(CV49*CT59/26+CT60,2)</f>
        <v>#REF!</v>
      </c>
      <c r="CU61" s="92"/>
      <c r="CV61" s="92"/>
      <c r="CW61" s="92"/>
      <c r="CX61" s="83"/>
      <c r="CY61" s="157" t="s">
        <v>8</v>
      </c>
      <c r="CZ61" s="157" t="e">
        <f>ROUND(DB49*CZ59/26+CZ60,2)</f>
        <v>#REF!</v>
      </c>
      <c r="DD61" s="83"/>
      <c r="DE61" s="136" t="s">
        <v>8</v>
      </c>
      <c r="DF61" s="136">
        <f>DH49*DF59/26+DF60</f>
        <v>765.98175000000003</v>
      </c>
      <c r="DK61" s="92" t="s">
        <v>8</v>
      </c>
      <c r="DL61" s="92">
        <f>DN49*DL59/26+DL60</f>
        <v>80.224140000000006</v>
      </c>
      <c r="EA61" s="92"/>
      <c r="EB61" s="92"/>
      <c r="EC61" s="92"/>
      <c r="ED61" s="92"/>
      <c r="EG61"/>
      <c r="EH61"/>
      <c r="EK61" s="92"/>
      <c r="EL61" s="92"/>
      <c r="EM61" s="92"/>
      <c r="EN61" s="92"/>
    </row>
    <row r="62" spans="1:149"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Q62" s="92"/>
      <c r="AR62" s="92"/>
      <c r="AS62" s="92"/>
      <c r="AT62" s="92"/>
      <c r="AU62" s="92"/>
      <c r="AW62" s="92"/>
      <c r="AX62" s="92"/>
      <c r="AY62" s="92"/>
      <c r="AZ62" s="92"/>
      <c r="BA62" s="92"/>
      <c r="BC62" s="92"/>
      <c r="BD62" s="92"/>
      <c r="BE62" s="92"/>
      <c r="BF62" s="92"/>
      <c r="BG62" s="92"/>
      <c r="BI62" s="92"/>
      <c r="BJ62" s="92"/>
      <c r="BK62" s="92"/>
      <c r="BL62" s="92"/>
      <c r="BM62" s="92"/>
      <c r="BN62" s="83"/>
      <c r="BO62" s="92"/>
      <c r="BP62" s="92"/>
      <c r="BQ62" s="92"/>
      <c r="BR62" s="92"/>
      <c r="BS62" s="92"/>
      <c r="BT62" s="83"/>
      <c r="BU62" s="92"/>
      <c r="BV62" s="92"/>
      <c r="BW62" s="92"/>
      <c r="BX62" s="92"/>
      <c r="BY62" s="92"/>
      <c r="BZ62" s="83"/>
      <c r="CA62" s="92"/>
      <c r="CB62" s="92"/>
      <c r="CC62" s="92"/>
      <c r="CD62" s="92"/>
      <c r="CE62" s="92"/>
      <c r="CF62" s="83"/>
      <c r="CG62" s="92"/>
      <c r="CH62" s="92"/>
      <c r="CI62" s="92"/>
      <c r="CJ62" s="92"/>
      <c r="CK62" s="92"/>
      <c r="CL62" s="83"/>
      <c r="CM62" s="92"/>
      <c r="CN62" s="92"/>
      <c r="CO62" s="92"/>
      <c r="CP62" s="92"/>
      <c r="CQ62" s="92"/>
      <c r="CR62" s="83"/>
      <c r="CS62" s="92"/>
      <c r="CT62" s="92"/>
      <c r="CU62" s="92"/>
      <c r="CV62" s="92"/>
      <c r="CW62" s="92"/>
      <c r="CX62" s="83"/>
      <c r="DD62" s="83"/>
      <c r="EA62" s="92"/>
      <c r="EB62" s="92"/>
      <c r="EC62" s="92"/>
      <c r="ED62" s="92"/>
      <c r="EG62"/>
      <c r="EH62"/>
      <c r="EK62" s="92"/>
      <c r="EL62" s="92"/>
      <c r="EM62" s="92"/>
      <c r="EN62" s="92"/>
    </row>
    <row r="63" spans="1:149" ht="15" x14ac:dyDescent="0.2">
      <c r="A63" s="299" t="s">
        <v>1981</v>
      </c>
      <c r="B63" s="331">
        <f>'2024-FORM GAO-70a'!D7</f>
        <v>0</v>
      </c>
      <c r="C63" s="337">
        <f>IF($Z$63="M",12900,8600)</f>
        <v>12900</v>
      </c>
      <c r="D63" s="345">
        <v>8600</v>
      </c>
      <c r="M63" s="299" t="s">
        <v>1981</v>
      </c>
      <c r="N63" s="331">
        <f>'2024-FORM GAO-70a'!D7</f>
        <v>0</v>
      </c>
      <c r="O63" s="337">
        <f>IF($Z$63="M",12900,8600)</f>
        <v>12900</v>
      </c>
      <c r="P63" s="345">
        <v>8600</v>
      </c>
      <c r="Y63" s="299" t="s">
        <v>1981</v>
      </c>
      <c r="Z63" s="331" t="str">
        <f>'2022-FORM GAO-70a'!D7</f>
        <v>M</v>
      </c>
      <c r="AA63" s="337">
        <f>IF($Z$63="M",12900,8600)</f>
        <v>12900</v>
      </c>
      <c r="AB63" s="345">
        <v>8600</v>
      </c>
      <c r="AK63" s="299" t="s">
        <v>1981</v>
      </c>
      <c r="AL63" s="331">
        <f>'2021-FORM GAO-70a'!D7</f>
        <v>0</v>
      </c>
      <c r="AM63" s="337">
        <f>IF($AL$63="M",12900,8600)</f>
        <v>8600</v>
      </c>
      <c r="AN63" s="345">
        <v>8600</v>
      </c>
      <c r="AW63" s="299" t="s">
        <v>1981</v>
      </c>
      <c r="AX63" s="331">
        <f>'2020-FORM GAO-70a'!D7</f>
        <v>0</v>
      </c>
      <c r="AY63" s="337">
        <f>IF($AX$63="M",12900,8600)</f>
        <v>8600</v>
      </c>
      <c r="AZ63" s="345">
        <v>8600</v>
      </c>
    </row>
    <row r="64" spans="1:149" x14ac:dyDescent="0.2">
      <c r="A64" s="299" t="s">
        <v>2592</v>
      </c>
      <c r="B64" s="331">
        <f>'2024-FORM GAO-70a'!D8</f>
        <v>0</v>
      </c>
      <c r="D64" s="346"/>
      <c r="M64" s="299" t="s">
        <v>2592</v>
      </c>
      <c r="N64" s="331">
        <f>'2024-FORM GAO-70a'!D8</f>
        <v>0</v>
      </c>
      <c r="P64" s="346"/>
      <c r="Y64" s="299" t="s">
        <v>2592</v>
      </c>
      <c r="Z64" s="331" t="str">
        <f>'2022-FORM GAO-70a'!D8</f>
        <v>N</v>
      </c>
      <c r="AB64" s="346"/>
      <c r="AK64" s="299" t="s">
        <v>1926</v>
      </c>
      <c r="AL64" s="331">
        <f>'2021-FORM GAO-70a'!D8</f>
        <v>0</v>
      </c>
      <c r="AN64" s="346"/>
      <c r="AW64" s="299" t="s">
        <v>1926</v>
      </c>
      <c r="AX64" s="331">
        <f>'2020-FORM GAO-70a'!D8</f>
        <v>0</v>
      </c>
      <c r="AZ64" s="346"/>
    </row>
    <row r="65" spans="1:53" x14ac:dyDescent="0.2">
      <c r="A65" s="299" t="s">
        <v>1927</v>
      </c>
      <c r="B65" s="332">
        <f>'2024-FORM GAO-70a'!D14</f>
        <v>0</v>
      </c>
      <c r="D65" s="346"/>
      <c r="M65" s="299" t="s">
        <v>1927</v>
      </c>
      <c r="N65" s="332">
        <f>'2024-FORM GAO-70a'!D14</f>
        <v>0</v>
      </c>
      <c r="P65" s="346"/>
      <c r="Y65" s="299" t="s">
        <v>1927</v>
      </c>
      <c r="Z65" s="332">
        <f>'2022-FORM GAO-70a'!D14</f>
        <v>0</v>
      </c>
      <c r="AB65" s="346"/>
      <c r="AK65" s="299" t="s">
        <v>1927</v>
      </c>
      <c r="AL65" s="332">
        <f>'2021-FORM GAO-70a'!D14</f>
        <v>0</v>
      </c>
      <c r="AN65" s="346"/>
      <c r="AW65" s="299" t="s">
        <v>1927</v>
      </c>
      <c r="AX65" s="332">
        <f>'2020-FORM GAO-70a'!D14</f>
        <v>0</v>
      </c>
      <c r="AZ65" s="346"/>
    </row>
    <row r="66" spans="1:53" x14ac:dyDescent="0.2">
      <c r="A66" s="311" t="s">
        <v>1944</v>
      </c>
      <c r="B66" s="333">
        <f>'2024-FORM GAO-70a'!D13</f>
        <v>0</v>
      </c>
      <c r="D66" s="346"/>
      <c r="M66" s="311" t="s">
        <v>1944</v>
      </c>
      <c r="N66" s="333">
        <f>'2024-FORM GAO-70a'!D13</f>
        <v>0</v>
      </c>
      <c r="P66" s="346"/>
      <c r="Y66" s="311" t="s">
        <v>1944</v>
      </c>
      <c r="Z66" s="333">
        <f>'2022-FORM GAO-70a'!D13</f>
        <v>2022</v>
      </c>
      <c r="AB66" s="346"/>
      <c r="AK66" s="311" t="s">
        <v>1944</v>
      </c>
      <c r="AL66" s="333">
        <f>'2021-FORM GAO-70a'!D13</f>
        <v>0</v>
      </c>
      <c r="AN66" s="346"/>
      <c r="AW66" s="311" t="s">
        <v>1944</v>
      </c>
      <c r="AX66" s="333">
        <f>'2020-FORM GAO-70a'!D13</f>
        <v>0</v>
      </c>
      <c r="AZ66" s="346"/>
    </row>
    <row r="67" spans="1:53" x14ac:dyDescent="0.2">
      <c r="A67" s="311" t="s">
        <v>1967</v>
      </c>
      <c r="B67" s="334">
        <f>'2024-FORM GAO-70a'!F9</f>
        <v>0</v>
      </c>
      <c r="D67" s="346"/>
      <c r="M67" s="311" t="s">
        <v>1967</v>
      </c>
      <c r="N67" s="334">
        <f>'2024-FORM GAO-70a'!F9</f>
        <v>0</v>
      </c>
      <c r="P67" s="346"/>
      <c r="Y67" s="311" t="s">
        <v>1967</v>
      </c>
      <c r="Z67" s="334">
        <f>'2022-FORM GAO-70a'!F9</f>
        <v>0</v>
      </c>
      <c r="AB67" s="346"/>
      <c r="AK67" s="311" t="s">
        <v>1967</v>
      </c>
      <c r="AL67" s="334">
        <f>'2021-FORM GAO-70a'!F9</f>
        <v>0</v>
      </c>
      <c r="AN67" s="346"/>
      <c r="AW67" s="311" t="s">
        <v>1967</v>
      </c>
      <c r="AX67" s="334">
        <f>'2020-FORM GAO-70a'!F9</f>
        <v>0</v>
      </c>
      <c r="AZ67" s="346"/>
    </row>
    <row r="68" spans="1:53" x14ac:dyDescent="0.2">
      <c r="A68" s="311" t="s">
        <v>1968</v>
      </c>
      <c r="B68" s="335">
        <f>'2024-FORM GAO-70a'!F11</f>
        <v>0</v>
      </c>
      <c r="D68" s="346"/>
      <c r="M68" s="311" t="s">
        <v>1968</v>
      </c>
      <c r="N68" s="335">
        <f>'2024-FORM GAO-70a'!F11</f>
        <v>0</v>
      </c>
      <c r="P68" s="346"/>
      <c r="Y68" s="311" t="s">
        <v>1968</v>
      </c>
      <c r="Z68" s="335">
        <f>'2022-FORM GAO-70a'!F11</f>
        <v>0</v>
      </c>
      <c r="AB68" s="346"/>
      <c r="AK68" s="311" t="s">
        <v>1968</v>
      </c>
      <c r="AL68" s="335">
        <f>'2021-FORM GAO-70a'!F11</f>
        <v>0</v>
      </c>
      <c r="AN68" s="346"/>
      <c r="AW68" s="311" t="s">
        <v>1968</v>
      </c>
      <c r="AX68" s="335">
        <f>'2020-FORM GAO-70a'!F11</f>
        <v>0</v>
      </c>
      <c r="AZ68" s="346"/>
    </row>
    <row r="69" spans="1:53"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c r="AK69" s="92"/>
      <c r="AL69" s="92" t="s">
        <v>1917</v>
      </c>
      <c r="AM69" s="92" t="s">
        <v>1918</v>
      </c>
      <c r="AN69" s="346" t="s">
        <v>1919</v>
      </c>
      <c r="AO69" s="92" t="s">
        <v>1930</v>
      </c>
      <c r="AW69" s="92"/>
      <c r="AX69" s="92" t="s">
        <v>1917</v>
      </c>
      <c r="AY69" s="92" t="s">
        <v>1918</v>
      </c>
      <c r="AZ69" s="346" t="s">
        <v>1919</v>
      </c>
      <c r="BA69" s="92" t="s">
        <v>1930</v>
      </c>
    </row>
    <row r="70" spans="1:53" x14ac:dyDescent="0.2">
      <c r="A70" s="92" t="s">
        <v>1923</v>
      </c>
      <c r="B70" s="341">
        <f>'2024-FORM GAO-70a'!D98</f>
        <v>0</v>
      </c>
      <c r="C70" s="357">
        <v>26</v>
      </c>
      <c r="D70" s="346"/>
      <c r="E70">
        <v>4300</v>
      </c>
      <c r="M70" s="92" t="s">
        <v>1923</v>
      </c>
      <c r="N70" s="341">
        <f>'2024-FORM GAO-70a'!D98</f>
        <v>0</v>
      </c>
      <c r="O70" s="357">
        <v>26</v>
      </c>
      <c r="P70" s="346"/>
      <c r="Q70">
        <v>4300</v>
      </c>
      <c r="Y70" s="92" t="s">
        <v>1923</v>
      </c>
      <c r="Z70" s="341">
        <f>'2022-FORM GAO-70a'!D98</f>
        <v>0</v>
      </c>
      <c r="AA70" s="357">
        <v>26</v>
      </c>
      <c r="AB70" s="346"/>
      <c r="AC70">
        <v>4300</v>
      </c>
      <c r="AK70" s="92" t="s">
        <v>1923</v>
      </c>
      <c r="AL70" s="341">
        <f>'2021-FORM GAO-70a'!D97</f>
        <v>0</v>
      </c>
      <c r="AM70" s="357">
        <v>26</v>
      </c>
      <c r="AN70" s="346"/>
      <c r="AO70">
        <v>4300</v>
      </c>
      <c r="AW70" s="92" t="s">
        <v>1923</v>
      </c>
      <c r="AX70" s="341">
        <f>'2020-FORM GAO-70a'!D97</f>
        <v>0</v>
      </c>
      <c r="AY70" s="357">
        <v>27</v>
      </c>
      <c r="AZ70" s="346"/>
      <c r="BA70">
        <v>4300</v>
      </c>
    </row>
    <row r="71" spans="1:53" ht="15" x14ac:dyDescent="0.2">
      <c r="A71" s="92" t="s">
        <v>1919</v>
      </c>
      <c r="B71" s="340">
        <f>ROUND((B70*C70),2)</f>
        <v>0</v>
      </c>
      <c r="D71" s="346"/>
      <c r="M71" s="92" t="s">
        <v>1919</v>
      </c>
      <c r="N71" s="340">
        <f>ROUND((N70*O70),2)</f>
        <v>0</v>
      </c>
      <c r="P71" s="346"/>
      <c r="Y71" s="92" t="s">
        <v>1919</v>
      </c>
      <c r="Z71" s="340">
        <f>ROUND((Z70*AA70),2)</f>
        <v>0</v>
      </c>
      <c r="AB71" s="346"/>
      <c r="AK71" s="92" t="s">
        <v>1919</v>
      </c>
      <c r="AL71" s="340">
        <f>ROUND((AL70*AM70),2)</f>
        <v>0</v>
      </c>
      <c r="AN71" s="346"/>
      <c r="AW71" s="92" t="s">
        <v>1919</v>
      </c>
      <c r="AX71" s="340">
        <f>ROUND((AX70*AY70),2)</f>
        <v>0</v>
      </c>
      <c r="AZ71" s="346"/>
    </row>
    <row r="72" spans="1:53" x14ac:dyDescent="0.2">
      <c r="D72" s="347">
        <f>B71</f>
        <v>0</v>
      </c>
      <c r="P72" s="347">
        <f>N71</f>
        <v>0</v>
      </c>
      <c r="AB72" s="347">
        <f>Z71</f>
        <v>0</v>
      </c>
      <c r="AN72" s="347">
        <f>AL71</f>
        <v>0</v>
      </c>
      <c r="AZ72" s="347">
        <f>AX71</f>
        <v>0</v>
      </c>
    </row>
    <row r="73" spans="1:53" x14ac:dyDescent="0.2">
      <c r="A73" t="s">
        <v>1920</v>
      </c>
      <c r="D73" s="439">
        <f>'2024-FORM GAO-70a'!D10</f>
        <v>0</v>
      </c>
      <c r="M73" t="s">
        <v>1920</v>
      </c>
      <c r="P73" s="439">
        <f>'2024-FORM GAO-70a'!D10</f>
        <v>0</v>
      </c>
      <c r="Y73" t="s">
        <v>1920</v>
      </c>
      <c r="AB73" s="439">
        <f>'2022-FORM GAO-70a'!D10</f>
        <v>0</v>
      </c>
      <c r="AK73" t="s">
        <v>1920</v>
      </c>
      <c r="AN73" s="439">
        <f>ROUND(('2021-FORM GAO-70a'!D10),2)</f>
        <v>0</v>
      </c>
      <c r="AW73" t="s">
        <v>1920</v>
      </c>
      <c r="AZ73" s="348">
        <f>ROUND(('2020-FORM GAO-70a'!D10),2)</f>
        <v>0</v>
      </c>
    </row>
    <row r="74" spans="1:53" x14ac:dyDescent="0.2">
      <c r="A74" t="s">
        <v>1924</v>
      </c>
      <c r="D74" s="346">
        <f>ROUND((SUM(D72:D73)),2)</f>
        <v>0</v>
      </c>
      <c r="M74" t="s">
        <v>1924</v>
      </c>
      <c r="P74" s="346">
        <f>ROUND((SUM(P72:P73)),2)</f>
        <v>0</v>
      </c>
      <c r="Y74" t="s">
        <v>1924</v>
      </c>
      <c r="AB74" s="346">
        <f>ROUND((SUM(AB72:AB73)),2)</f>
        <v>0</v>
      </c>
      <c r="AK74" t="s">
        <v>1924</v>
      </c>
      <c r="AN74" s="346">
        <f>ROUND((SUM(AN72:AN73)),2)</f>
        <v>0</v>
      </c>
      <c r="AW74" t="s">
        <v>1924</v>
      </c>
      <c r="AZ74" s="346">
        <f>ROUND((SUM(AZ72:AZ73)),2)</f>
        <v>0</v>
      </c>
    </row>
    <row r="75" spans="1:53" x14ac:dyDescent="0.2">
      <c r="A75" t="s">
        <v>1921</v>
      </c>
      <c r="D75" s="440">
        <f>'2024-FORM GAO-70a'!D11</f>
        <v>0</v>
      </c>
      <c r="E75" s="435"/>
      <c r="M75" t="s">
        <v>1921</v>
      </c>
      <c r="P75" s="440">
        <f>'2024-FORM GAO-70a'!D11</f>
        <v>0</v>
      </c>
      <c r="Q75" s="435"/>
      <c r="Y75" t="s">
        <v>1921</v>
      </c>
      <c r="AB75" s="440">
        <f>'2022-FORM GAO-70a'!D11</f>
        <v>0</v>
      </c>
      <c r="AC75" s="435"/>
      <c r="AK75" t="s">
        <v>1921</v>
      </c>
      <c r="AN75" s="440">
        <f>'2021-FORM GAO-70a'!D11</f>
        <v>0</v>
      </c>
      <c r="AO75" s="435"/>
      <c r="AW75" t="s">
        <v>1921</v>
      </c>
      <c r="AZ75" s="346">
        <f>ROUND(('2020-FORM GAO-70a'!D11),2)</f>
        <v>0</v>
      </c>
    </row>
    <row r="76" spans="1:53" ht="15" x14ac:dyDescent="0.2">
      <c r="A76" t="s">
        <v>1922</v>
      </c>
      <c r="D76" s="436">
        <f>ROUND((IF(B64="Y",0,IF(B63="M",C63,D63))),2)</f>
        <v>8600</v>
      </c>
      <c r="E76" s="83"/>
      <c r="M76" t="s">
        <v>1922</v>
      </c>
      <c r="P76" s="436">
        <f>ROUND((IF(N64="Y",0,IF(N63="M",O63,P63))),2)</f>
        <v>8600</v>
      </c>
      <c r="Q76" s="83"/>
      <c r="Y76" t="s">
        <v>1922</v>
      </c>
      <c r="AB76" s="436">
        <f>ROUND((IF($Z$64="Y",0,IF($Z$63="M",$AA$63,$AB$63))),2)</f>
        <v>12900</v>
      </c>
      <c r="AK76" t="s">
        <v>1922</v>
      </c>
      <c r="AN76" s="436">
        <f>ROUND((IF($AL$64="Y",0,IF($AL$63="M",$AM$63,$AN$63))),2)</f>
        <v>8600</v>
      </c>
      <c r="AW76" t="s">
        <v>1922</v>
      </c>
      <c r="AZ76" s="349">
        <f>ROUND((IF($AX$64="Y",0,IF($AX$63="M",$AY$63,$AZ$63))),2)</f>
        <v>8600</v>
      </c>
    </row>
    <row r="77" spans="1:53" x14ac:dyDescent="0.2">
      <c r="A77" t="s">
        <v>1928</v>
      </c>
      <c r="D77" s="346">
        <f>ROUND((D75+D76),2)</f>
        <v>8600</v>
      </c>
      <c r="E77" s="83"/>
      <c r="M77" t="s">
        <v>1928</v>
      </c>
      <c r="P77" s="346">
        <f>ROUND((P75+P76),2)</f>
        <v>8600</v>
      </c>
      <c r="Q77" s="83"/>
      <c r="Y77" t="s">
        <v>1928</v>
      </c>
      <c r="AB77" s="346">
        <f>ROUND((AB75+AB76),2)</f>
        <v>12900</v>
      </c>
      <c r="AK77" t="s">
        <v>1928</v>
      </c>
      <c r="AN77" s="346">
        <f>ROUND((AN75+AN76),2)</f>
        <v>8600</v>
      </c>
      <c r="AW77" t="s">
        <v>1928</v>
      </c>
      <c r="AZ77" s="346">
        <f>ROUND((AZ75+AZ76),2)</f>
        <v>8600</v>
      </c>
    </row>
    <row r="78" spans="1:53" x14ac:dyDescent="0.2">
      <c r="A78" s="343" t="s">
        <v>1929</v>
      </c>
      <c r="D78" s="346">
        <f>ROUND((D74-D77),2)</f>
        <v>-8600</v>
      </c>
      <c r="E78" s="83"/>
      <c r="M78" s="343" t="s">
        <v>1929</v>
      </c>
      <c r="P78" s="346">
        <f>ROUND((P74-P77),2)</f>
        <v>-8600</v>
      </c>
      <c r="Q78" s="83"/>
      <c r="Y78" s="343" t="s">
        <v>1929</v>
      </c>
      <c r="AB78" s="346">
        <f>ROUND((AB74-AB77),2)</f>
        <v>-12900</v>
      </c>
      <c r="AK78" s="343" t="s">
        <v>1929</v>
      </c>
      <c r="AN78" s="346">
        <f>ROUND((AN74-AN77),2)</f>
        <v>-8600</v>
      </c>
      <c r="AW78" s="343" t="s">
        <v>1929</v>
      </c>
      <c r="AZ78" s="346">
        <f>ROUND((AZ74-AZ77),2)</f>
        <v>-8600</v>
      </c>
    </row>
    <row r="79" spans="1:53" x14ac:dyDescent="0.2">
      <c r="A79" t="s">
        <v>1927</v>
      </c>
      <c r="D79" s="346">
        <f>ROUND((B65*E70),2)</f>
        <v>0</v>
      </c>
      <c r="E79" s="83"/>
      <c r="M79" t="s">
        <v>1927</v>
      </c>
      <c r="P79" s="346">
        <f>ROUND((N65*Q70),2)</f>
        <v>0</v>
      </c>
      <c r="Q79" s="83"/>
      <c r="Y79" t="s">
        <v>1927</v>
      </c>
      <c r="AB79" s="346">
        <f>ROUND((Z65*AC70),2)</f>
        <v>0</v>
      </c>
      <c r="AK79" t="s">
        <v>1927</v>
      </c>
      <c r="AN79" s="346">
        <f>ROUND((AL65*AO70),2)</f>
        <v>0</v>
      </c>
      <c r="AW79" t="s">
        <v>1927</v>
      </c>
      <c r="AZ79" s="346">
        <f>ROUND((AX65*BA70),2)</f>
        <v>0</v>
      </c>
    </row>
    <row r="80" spans="1:53" x14ac:dyDescent="0.2">
      <c r="A80" s="338" t="s">
        <v>1931</v>
      </c>
      <c r="D80" s="346">
        <f>ROUND((D72-D79),2)</f>
        <v>0</v>
      </c>
      <c r="E80" s="83"/>
      <c r="M80" s="338" t="s">
        <v>1931</v>
      </c>
      <c r="P80" s="346">
        <f>ROUND((P72-P79),2)</f>
        <v>0</v>
      </c>
      <c r="Q80" s="83"/>
      <c r="Y80" s="338" t="s">
        <v>1931</v>
      </c>
      <c r="AB80" s="346">
        <f>ROUND((AB72-AB79),2)</f>
        <v>0</v>
      </c>
      <c r="AK80" s="338" t="s">
        <v>1931</v>
      </c>
      <c r="AN80" s="346">
        <f>ROUND((AN72-AN79),2)</f>
        <v>0</v>
      </c>
      <c r="AW80" s="338" t="s">
        <v>1931</v>
      </c>
      <c r="AZ80" s="346">
        <f>ROUND((AZ72-AZ79),2)</f>
        <v>0</v>
      </c>
    </row>
    <row r="81" spans="1:52" x14ac:dyDescent="0.2">
      <c r="A81" s="344" t="s">
        <v>1969</v>
      </c>
      <c r="B81" s="344"/>
      <c r="C81" s="344"/>
      <c r="D81" s="350"/>
      <c r="M81" s="344" t="s">
        <v>1969</v>
      </c>
      <c r="N81" s="344"/>
      <c r="O81" s="344"/>
      <c r="P81" s="350"/>
      <c r="Y81" s="344" t="s">
        <v>1969</v>
      </c>
      <c r="Z81" s="344"/>
      <c r="AA81" s="344"/>
      <c r="AB81" s="350"/>
      <c r="AK81" s="344" t="s">
        <v>1969</v>
      </c>
      <c r="AL81" s="344"/>
      <c r="AM81" s="344"/>
      <c r="AN81" s="350"/>
      <c r="AW81" s="344" t="s">
        <v>1969</v>
      </c>
      <c r="AX81" s="344"/>
      <c r="AY81" s="344"/>
      <c r="AZ81" s="350"/>
    </row>
    <row r="82" spans="1:52" x14ac:dyDescent="0.2">
      <c r="A82" t="s">
        <v>1936</v>
      </c>
      <c r="D82" s="346">
        <f>D78</f>
        <v>-8600</v>
      </c>
      <c r="E82" s="83"/>
      <c r="M82" t="s">
        <v>1936</v>
      </c>
      <c r="P82" s="346">
        <f>P78</f>
        <v>-8600</v>
      </c>
      <c r="Q82" s="83"/>
      <c r="Y82" t="s">
        <v>1936</v>
      </c>
      <c r="AB82" s="346">
        <f>AB78</f>
        <v>-12900</v>
      </c>
      <c r="AK82" t="s">
        <v>1936</v>
      </c>
      <c r="AN82" s="346">
        <f>AN78</f>
        <v>-8600</v>
      </c>
      <c r="AW82" t="s">
        <v>1936</v>
      </c>
      <c r="AZ82" s="346">
        <f>AZ78</f>
        <v>-8600</v>
      </c>
    </row>
    <row r="83" spans="1:52" ht="15" x14ac:dyDescent="0.2">
      <c r="A83" t="s">
        <v>1937</v>
      </c>
      <c r="D83" s="437">
        <f>ROUND((IF(D78&lt;0,0,IF(B63="S",VLOOKUP(D$78,A7:E14,5,TRUE),0))),2)</f>
        <v>0</v>
      </c>
      <c r="E83" s="83"/>
      <c r="M83" t="s">
        <v>1937</v>
      </c>
      <c r="P83" s="437">
        <f>ROUND((IF(P78&lt;0,0,IF(N63="S",VLOOKUP(P$78,M7:Q14,5,TRUE),0))),2)</f>
        <v>0</v>
      </c>
      <c r="Q83" s="83"/>
      <c r="Y83" t="s">
        <v>1937</v>
      </c>
      <c r="AB83" s="437">
        <f>ROUND((IF(AB78&lt;0,0,IF($Z$63="S",VLOOKUP($AB$78,$Y$7:$AC$14,5,TRUE),0))),2)</f>
        <v>0</v>
      </c>
      <c r="AK83" t="s">
        <v>1937</v>
      </c>
      <c r="AN83" s="437">
        <f>ROUND((IF(AN78&lt;0,0,IF($AL$63="S",VLOOKUP($AN$78,$AK$7:$AO$14,5,TRUE),0))),2)</f>
        <v>0</v>
      </c>
      <c r="AW83" t="s">
        <v>1937</v>
      </c>
      <c r="AZ83" s="349">
        <f>ROUND((IF(AZ78&lt;0,0,IF($AX$63="S",VLOOKUP($AZ$78,$AW$7:$BA$14,5,TRUE),0))),2)</f>
        <v>0</v>
      </c>
    </row>
    <row r="84" spans="1:52" ht="15" x14ac:dyDescent="0.2">
      <c r="A84" t="s">
        <v>1938</v>
      </c>
      <c r="D84" s="437">
        <f>ROUND((IF(D78&lt;0,0,IF(B63="M",VLOOKUP(D78,A21:E28,5,TRUE),0))),2)</f>
        <v>0</v>
      </c>
      <c r="E84" s="83"/>
      <c r="M84" t="s">
        <v>1938</v>
      </c>
      <c r="P84" s="437">
        <f>ROUND((IF(P78&lt;0,0,IF(N63="M",VLOOKUP(P78,M21:Q28,5,TRUE),0))),2)</f>
        <v>0</v>
      </c>
      <c r="Q84" s="83"/>
      <c r="Y84" t="s">
        <v>1938</v>
      </c>
      <c r="AB84" s="437">
        <f>ROUND((IF($AB$78&lt;0,0,IF($Z$63="M",VLOOKUP($AB$78,$Y$21:$AC$28,5,TRUE),0))),2)</f>
        <v>0</v>
      </c>
      <c r="AK84" t="s">
        <v>1938</v>
      </c>
      <c r="AN84" s="437">
        <f>ROUND((IF($AN$78&lt;0,0,IF($AL$63="M",VLOOKUP($AN$78,$AK$21:$AO$28,5,TRUE),0))),2)</f>
        <v>0</v>
      </c>
      <c r="AW84" t="s">
        <v>1938</v>
      </c>
      <c r="AZ84" s="349">
        <f>ROUND((IF($AZ$78&lt;0,0,IF($AX$63="M",VLOOKUP($AZ$78,$AW$21:$BA$28,5,TRUE),0))),2)</f>
        <v>0</v>
      </c>
    </row>
    <row r="85" spans="1:52" ht="15" x14ac:dyDescent="0.2">
      <c r="A85" t="s">
        <v>1935</v>
      </c>
      <c r="D85" s="437">
        <f>ROUND((IF(D78&lt;0,0,IF(B63="H",VLOOKUP(D78,A35:E42,5,TRUE),0))),2)</f>
        <v>0</v>
      </c>
      <c r="E85" s="83"/>
      <c r="M85" t="s">
        <v>1935</v>
      </c>
      <c r="P85" s="437">
        <f>ROUND((IF(P78&lt;0,0,IF(N63="H",VLOOKUP(P78,M35:Q42,5,TRUE),0))),2)</f>
        <v>0</v>
      </c>
      <c r="Q85" s="83"/>
      <c r="Y85" t="s">
        <v>1935</v>
      </c>
      <c r="AB85" s="437">
        <f>ROUND((IF($AB$78&lt;0,0,IF($Z$63="H",VLOOKUP($AB$78,$Y$35:$AC$42,5,TRUE),0))),2)</f>
        <v>0</v>
      </c>
      <c r="AK85" t="s">
        <v>1935</v>
      </c>
      <c r="AN85" s="437">
        <f>ROUND((IF($AN$78&lt;0,0,IF($AL$63="H",VLOOKUP($AN$78,$AK$35:$AO$42,5,TRUE),0))),2)</f>
        <v>0</v>
      </c>
      <c r="AW85" t="s">
        <v>1935</v>
      </c>
      <c r="AZ85" s="349">
        <f>ROUND((IF($AZ$78&lt;0,0,IF($AX$63="H",VLOOKUP($AZ$78,$AW$35:$BA$42,5,TRUE),0))),2)</f>
        <v>0</v>
      </c>
    </row>
    <row r="86" spans="1:52" x14ac:dyDescent="0.2">
      <c r="A86" s="351" t="s">
        <v>1945</v>
      </c>
      <c r="D86" s="346">
        <f>ROUND((SUM(D83:D85)),2)</f>
        <v>0</v>
      </c>
      <c r="E86" s="83"/>
      <c r="M86" s="351" t="s">
        <v>1945</v>
      </c>
      <c r="P86" s="346">
        <f>ROUND((SUM(P83:P85)),2)</f>
        <v>0</v>
      </c>
      <c r="Q86" s="83"/>
      <c r="Y86" s="351" t="s">
        <v>1945</v>
      </c>
      <c r="AB86" s="346">
        <f>ROUND((SUM(AB83:AB85)),2)</f>
        <v>0</v>
      </c>
      <c r="AK86" s="351" t="s">
        <v>1945</v>
      </c>
      <c r="AN86" s="346">
        <f>ROUND((SUM(AN83:AN85)),2)</f>
        <v>0</v>
      </c>
      <c r="AW86" s="351" t="s">
        <v>1945</v>
      </c>
      <c r="AZ86" s="346">
        <f>ROUND((SUM(AZ83:AZ85)),2)</f>
        <v>0</v>
      </c>
    </row>
    <row r="87" spans="1:52" ht="15" x14ac:dyDescent="0.2">
      <c r="A87" t="s">
        <v>1940</v>
      </c>
      <c r="D87" s="437">
        <f>ROUND((IF(D78&lt;0,0,IF(B63="S",VLOOKUP(D78,A7:E14,4,TRUE),0))),2)</f>
        <v>0</v>
      </c>
      <c r="E87" s="83"/>
      <c r="M87" t="s">
        <v>1940</v>
      </c>
      <c r="P87" s="437">
        <f>ROUND((IF(P78&lt;0,0,IF(N63="S",VLOOKUP(P78,M7:Q14,4,TRUE),0))),2)</f>
        <v>0</v>
      </c>
      <c r="Q87" s="83"/>
      <c r="Y87" t="s">
        <v>1940</v>
      </c>
      <c r="AB87" s="437">
        <f>ROUND((IF($AB$78&lt;0,0,IF($Z$63="S",VLOOKUP($AB$78,$Y$7:$AC$14,4,TRUE),0))),2)</f>
        <v>0</v>
      </c>
      <c r="AK87" t="s">
        <v>1940</v>
      </c>
      <c r="AN87" s="437">
        <f>ROUND((IF($AN$78&lt;0,0,IF($AL$63="S",VLOOKUP($AN$78,$AK$7:$AO$14,4,TRUE),0))),2)</f>
        <v>0</v>
      </c>
      <c r="AW87" t="s">
        <v>1940</v>
      </c>
      <c r="AZ87" s="349">
        <f>ROUND((IF($AZ$78&lt;0,0,IF($AX$63="S",VLOOKUP($AZ$78,$AW$7:$BA$14,4,TRUE),0))),2)</f>
        <v>0</v>
      </c>
    </row>
    <row r="88" spans="1:52" ht="15" x14ac:dyDescent="0.2">
      <c r="A88" t="s">
        <v>1939</v>
      </c>
      <c r="D88" s="437">
        <f>ROUND((IF(D78&lt;0,0,IF(B63="M",VLOOKUP(D78,A21:E28,4,TRUE),0))),2)</f>
        <v>0</v>
      </c>
      <c r="E88" s="83"/>
      <c r="M88" t="s">
        <v>1939</v>
      </c>
      <c r="P88" s="437">
        <f>ROUND((IF(P78&lt;0,0,IF(N63="M",VLOOKUP(P78,M21:Q28,4,TRUE),0))),2)</f>
        <v>0</v>
      </c>
      <c r="Q88" s="83"/>
      <c r="Y88" t="s">
        <v>1939</v>
      </c>
      <c r="AB88" s="437">
        <f>ROUND((IF($AB$78&lt;0,0,IF($Z$63="M",VLOOKUP($AB$78,$Y$21:$AC$28,4,TRUE),0))),2)</f>
        <v>0</v>
      </c>
      <c r="AK88" t="s">
        <v>1939</v>
      </c>
      <c r="AN88" s="437">
        <f>ROUND((IF($AN$78&lt;0,0,IF($AL$63="M",VLOOKUP($AN$78,$AK$21:$AO$28,4,TRUE),0))),2)</f>
        <v>0</v>
      </c>
      <c r="AW88" t="s">
        <v>1939</v>
      </c>
      <c r="AZ88" s="349">
        <f>ROUND((IF($AZ$78&lt;0,0,IF($AX$63="M",VLOOKUP($AZ$78,$AW$21:$BA$28,4,TRUE),0))),2)</f>
        <v>0</v>
      </c>
    </row>
    <row r="89" spans="1:52" ht="15" x14ac:dyDescent="0.25">
      <c r="A89" t="s">
        <v>1933</v>
      </c>
      <c r="D89" s="441">
        <f>ROUND((IF(D78&lt;0,0,IF(B63="H",VLOOKUP(D78,A35:E42,4,TRUE),0))),2)</f>
        <v>0</v>
      </c>
      <c r="E89" s="83"/>
      <c r="M89" t="s">
        <v>1933</v>
      </c>
      <c r="P89" s="441">
        <f>ROUND((IF(P78&lt;0,0,IF(N63="H",VLOOKUP(P78,M35:Q42,4,TRUE),0))),2)</f>
        <v>0</v>
      </c>
      <c r="Q89" s="83"/>
      <c r="Y89" t="s">
        <v>1933</v>
      </c>
      <c r="AB89" s="441">
        <f>ROUND((IF($AB$78&lt;0,0,IF($Z$63="H",VLOOKUP($AB$78,$Y$35:$AC$42,4,TRUE),0))),2)</f>
        <v>0</v>
      </c>
      <c r="AK89" t="s">
        <v>1933</v>
      </c>
      <c r="AN89" s="441">
        <f>ROUND((IF($AN$78&lt;0,0,IF($AL$63="H",VLOOKUP($AN$78,$AK$35:$AO$42,4,TRUE),0))),2)</f>
        <v>0</v>
      </c>
      <c r="AW89" t="s">
        <v>1933</v>
      </c>
      <c r="AZ89" s="355">
        <f>ROUND((IF($AZ$78&lt;0,0,IF($AX$63="H",VLOOKUP($AZ$78,$AW$35:$BA$42,4,TRUE),0))),2)</f>
        <v>0</v>
      </c>
    </row>
    <row r="90" spans="1:52" x14ac:dyDescent="0.2">
      <c r="D90" s="346">
        <f>ROUND((SUM(D87:D89)),2)</f>
        <v>0</v>
      </c>
      <c r="E90" s="83"/>
      <c r="P90" s="346">
        <f>ROUND((SUM(P87:P89)),2)</f>
        <v>0</v>
      </c>
      <c r="Q90" s="83"/>
      <c r="AB90" s="346">
        <f>ROUND((SUM(AB87:AB89)),2)</f>
        <v>0</v>
      </c>
      <c r="AN90" s="346">
        <f>ROUND((SUM(AN87:AN89)),2)</f>
        <v>0</v>
      </c>
      <c r="AZ90" s="346">
        <f>ROUND((SUM(AZ87:AZ89)),2)</f>
        <v>0</v>
      </c>
    </row>
    <row r="91" spans="1:52" x14ac:dyDescent="0.2">
      <c r="A91" t="s">
        <v>1934</v>
      </c>
      <c r="D91" s="346">
        <f>ROUND((D78-D86),2)</f>
        <v>-8600</v>
      </c>
      <c r="E91" s="83"/>
      <c r="M91" t="s">
        <v>1934</v>
      </c>
      <c r="P91" s="346">
        <f>ROUND((P78-P86),2)</f>
        <v>-8600</v>
      </c>
      <c r="Q91" s="83"/>
      <c r="Y91" t="s">
        <v>1934</v>
      </c>
      <c r="AB91" s="346">
        <f>ROUND((AB78-AB86),2)</f>
        <v>-12900</v>
      </c>
      <c r="AK91" t="s">
        <v>1934</v>
      </c>
      <c r="AN91" s="346">
        <f>ROUND((AN78-AN86),2)</f>
        <v>-8600</v>
      </c>
      <c r="AW91" t="s">
        <v>1934</v>
      </c>
      <c r="AZ91" s="346">
        <f>ROUND((AZ78-AZ86),2)</f>
        <v>-8600</v>
      </c>
    </row>
    <row r="92" spans="1:52" x14ac:dyDescent="0.2">
      <c r="A92" t="s">
        <v>1946</v>
      </c>
      <c r="D92" s="346">
        <f>ROUND((D91*D90),2)</f>
        <v>0</v>
      </c>
      <c r="E92" s="83"/>
      <c r="M92" t="s">
        <v>1946</v>
      </c>
      <c r="P92" s="346">
        <f>ROUND((P91*P90),2)</f>
        <v>0</v>
      </c>
      <c r="Q92" s="83"/>
      <c r="Y92" t="s">
        <v>1946</v>
      </c>
      <c r="AB92" s="346">
        <f>ROUND((AB91*AB90),2)</f>
        <v>0</v>
      </c>
      <c r="AK92" t="s">
        <v>1946</v>
      </c>
      <c r="AN92" s="346">
        <f>ROUND((AN91*AN90),2)</f>
        <v>0</v>
      </c>
      <c r="AW92" t="s">
        <v>1946</v>
      </c>
      <c r="AZ92" s="346">
        <f>ROUND((AZ91*AZ90),2)</f>
        <v>0</v>
      </c>
    </row>
    <row r="93" spans="1:52" ht="15" x14ac:dyDescent="0.2">
      <c r="A93" t="s">
        <v>1941</v>
      </c>
      <c r="D93" s="437">
        <f>ROUND((IF(D78&lt;0,0,IF(B63="S",VLOOKUP(D78,A7:E14,3,TRUE),0))),2)</f>
        <v>0</v>
      </c>
      <c r="E93" s="83"/>
      <c r="M93" t="s">
        <v>1941</v>
      </c>
      <c r="P93" s="437">
        <f>ROUND((IF(P78&lt;0,0,IF(N63="S",VLOOKUP(P78,M7:Q14,3,TRUE),0))),2)</f>
        <v>0</v>
      </c>
      <c r="Q93" s="83"/>
      <c r="Y93" t="s">
        <v>1941</v>
      </c>
      <c r="AB93" s="437">
        <f>ROUND((IF($AB$78&lt;0,0,IF($Z$63="S",VLOOKUP($AB$78,$Y$7:$AC$14,3,TRUE),0))),2)</f>
        <v>0</v>
      </c>
      <c r="AK93" t="s">
        <v>1941</v>
      </c>
      <c r="AN93" s="437">
        <f>ROUND((IF($AN$78&lt;0,0,IF($AL$63="S",VLOOKUP($AN$78,$AK$7:$AO$14,3,TRUE),0))),2)</f>
        <v>0</v>
      </c>
      <c r="AW93" t="s">
        <v>1941</v>
      </c>
      <c r="AZ93" s="349">
        <f>ROUND((IF($AZ$78&lt;0,0,IF($AX$63="S",VLOOKUP($AZ$78,$AW$7:$BA$14,3,TRUE),0))),2)</f>
        <v>0</v>
      </c>
    </row>
    <row r="94" spans="1:52" ht="15" x14ac:dyDescent="0.2">
      <c r="A94" t="s">
        <v>1942</v>
      </c>
      <c r="D94" s="437">
        <f>ROUND((IF(D78&lt;0,0,IF(B63="M",VLOOKUP(D78,A21:E28,3,TRUE),0))),2)</f>
        <v>0</v>
      </c>
      <c r="E94" s="83"/>
      <c r="M94" t="s">
        <v>1942</v>
      </c>
      <c r="P94" s="437">
        <f>ROUND((IF(P78&lt;0,0,IF(N63="M",VLOOKUP(P78,M21:Q28,3,TRUE),0))),2)</f>
        <v>0</v>
      </c>
      <c r="Q94" s="83"/>
      <c r="Y94" t="s">
        <v>1942</v>
      </c>
      <c r="AB94" s="437">
        <f>ROUND((IF($AB$78&lt;0,0,IF($Z$63="M",VLOOKUP($AB$78,$Y21:$AC$28,3,TRUE),0))),2)</f>
        <v>0</v>
      </c>
      <c r="AK94" t="s">
        <v>1942</v>
      </c>
      <c r="AN94" s="437">
        <f>ROUND((IF($AN$78&lt;0,0,IF($AL$63="M",VLOOKUP($AN$78,$AK21:$AO$28,3,TRUE),0))),2)</f>
        <v>0</v>
      </c>
      <c r="AW94" t="s">
        <v>1942</v>
      </c>
      <c r="AZ94" s="349">
        <f>ROUND((IF($AZ$78&lt;0,0,IF($AX$63="M",VLOOKUP($AZ$78,$AW21:$BA$28,3,TRUE),0))),2)</f>
        <v>0</v>
      </c>
    </row>
    <row r="95" spans="1:52" ht="15" x14ac:dyDescent="0.25">
      <c r="A95" t="s">
        <v>1943</v>
      </c>
      <c r="D95" s="441">
        <f>ROUND((IF(D78&lt;0,0,IF(B63="H",VLOOKUP(D78,A35:E42,3,TRUE),0))),2)</f>
        <v>0</v>
      </c>
      <c r="E95" s="83"/>
      <c r="M95" t="s">
        <v>1943</v>
      </c>
      <c r="P95" s="441">
        <f>ROUND((IF(P78&lt;0,0,IF(N63="H",VLOOKUP(P78,M35:Q42,3,TRUE),0))),2)</f>
        <v>0</v>
      </c>
      <c r="Q95" s="83"/>
      <c r="Y95" t="s">
        <v>1943</v>
      </c>
      <c r="AB95" s="441">
        <f>ROUND((IF($AB$78&lt;0,0,IF($Z$63="H",VLOOKUP($AB$78,$Y$35:$AC$42,3,TRUE),0))),2)</f>
        <v>0</v>
      </c>
      <c r="AK95" t="s">
        <v>1943</v>
      </c>
      <c r="AN95" s="441">
        <f>ROUND((IF($AN$78&lt;0,0,IF($AL$63="H",VLOOKUP($AN$78,$AK$35:$AO$42,3,TRUE),0))),2)</f>
        <v>0</v>
      </c>
      <c r="AW95" t="s">
        <v>1943</v>
      </c>
      <c r="AZ95" s="355">
        <f>ROUND((IF($AZ$78&lt;0,0,IF($AX$63="H",VLOOKUP($AZ$78,$AW$35:$BA$42,3,TRUE),0))),2)</f>
        <v>0</v>
      </c>
    </row>
    <row r="96" spans="1:52" x14ac:dyDescent="0.2">
      <c r="A96" t="s">
        <v>1947</v>
      </c>
      <c r="D96" s="346">
        <f>ROUND((SUM(D92:D95)),2)</f>
        <v>0</v>
      </c>
      <c r="E96" s="83"/>
      <c r="M96" t="s">
        <v>1947</v>
      </c>
      <c r="P96" s="346">
        <f>ROUND((SUM(P92:P95)),2)</f>
        <v>0</v>
      </c>
      <c r="Q96" s="83"/>
      <c r="Y96" t="s">
        <v>1947</v>
      </c>
      <c r="AB96" s="346">
        <f>ROUND((SUM(AB92:AB95)),2)</f>
        <v>0</v>
      </c>
      <c r="AK96" t="s">
        <v>1947</v>
      </c>
      <c r="AN96" s="346">
        <f>ROUND((SUM(AN92:AN95)),2)</f>
        <v>0</v>
      </c>
      <c r="AW96" t="s">
        <v>1947</v>
      </c>
      <c r="AZ96" s="346">
        <f>ROUND((SUM(AZ92:AZ95)),2)</f>
        <v>0</v>
      </c>
    </row>
    <row r="97" spans="1:52" x14ac:dyDescent="0.2">
      <c r="A97" t="s">
        <v>1948</v>
      </c>
      <c r="D97" s="346">
        <f>ROUND((D96/C70),2)</f>
        <v>0</v>
      </c>
      <c r="E97" s="83"/>
      <c r="M97" t="s">
        <v>1948</v>
      </c>
      <c r="P97" s="346">
        <f>ROUND((P96/O70),2)</f>
        <v>0</v>
      </c>
      <c r="Q97" s="83"/>
      <c r="Y97" t="s">
        <v>1948</v>
      </c>
      <c r="AB97" s="346">
        <f>ROUND(($AB$96/$AA$70),2)</f>
        <v>0</v>
      </c>
      <c r="AK97" t="s">
        <v>1948</v>
      </c>
      <c r="AN97" s="346">
        <f>ROUND(($AN$96/$AM$70),2)</f>
        <v>0</v>
      </c>
      <c r="AW97" t="s">
        <v>1948</v>
      </c>
      <c r="AZ97" s="346">
        <f>ROUND(($AZ$96/$AY$70),2)</f>
        <v>0</v>
      </c>
    </row>
    <row r="98" spans="1:52" x14ac:dyDescent="0.2">
      <c r="A98" t="s">
        <v>1949</v>
      </c>
      <c r="D98" s="438">
        <f>'2024-FORM GAO-70a'!D9</f>
        <v>0</v>
      </c>
      <c r="E98" s="83"/>
      <c r="M98" t="s">
        <v>1949</v>
      </c>
      <c r="P98" s="438">
        <f>'2024-FORM GAO-70a'!D9</f>
        <v>0</v>
      </c>
      <c r="Q98" s="83"/>
      <c r="Y98" t="s">
        <v>1949</v>
      </c>
      <c r="AB98" s="438">
        <f>'2022-FORM GAO-70a'!D9</f>
        <v>0</v>
      </c>
      <c r="AK98" t="s">
        <v>1949</v>
      </c>
      <c r="AN98" s="438">
        <f>'2021-FORM GAO-70a'!D9</f>
        <v>0</v>
      </c>
      <c r="AW98" t="s">
        <v>1949</v>
      </c>
      <c r="AZ98" s="352">
        <f>ROUND(('2020-FORM GAO-70a'!D9),2)</f>
        <v>0</v>
      </c>
    </row>
    <row r="99" spans="1:52" ht="15" x14ac:dyDescent="0.2">
      <c r="A99" t="s">
        <v>1950</v>
      </c>
      <c r="D99" s="349">
        <f>ROUND((IF(D98="",0,(D98/C70))),2)</f>
        <v>0</v>
      </c>
      <c r="E99" s="83"/>
      <c r="M99" t="s">
        <v>1950</v>
      </c>
      <c r="P99" s="349">
        <f>ROUND((IF(P98="",0,(P98/O70))),2)</f>
        <v>0</v>
      </c>
      <c r="Q99" s="83"/>
      <c r="Y99" t="s">
        <v>1950</v>
      </c>
      <c r="AB99" s="349">
        <f>ROUND((IF($AB$98="",0,($AB$98/$AA$70))),2)</f>
        <v>0</v>
      </c>
      <c r="AK99" t="s">
        <v>1950</v>
      </c>
      <c r="AN99" s="349">
        <f>ROUND((IF($AN$98="",0,($AN$98/$AM$70))),2)</f>
        <v>0</v>
      </c>
      <c r="AW99" t="s">
        <v>1950</v>
      </c>
      <c r="AZ99" s="349">
        <f>ROUND((IF($AZ$98="",0,($AZ$98/$AY$70))),2)</f>
        <v>0</v>
      </c>
    </row>
    <row r="100" spans="1:52" ht="15" x14ac:dyDescent="0.2">
      <c r="A100" t="s">
        <v>1952</v>
      </c>
      <c r="D100" s="349">
        <f>ROUND((IF(D97-D99&lt;0,0,D97-D99)),2)</f>
        <v>0</v>
      </c>
      <c r="E100" s="83"/>
      <c r="M100" t="s">
        <v>1952</v>
      </c>
      <c r="P100" s="349">
        <f>ROUND((IF(P97-P99&lt;0,0,P97-P99)),2)</f>
        <v>0</v>
      </c>
      <c r="Q100" s="83"/>
      <c r="Y100" t="s">
        <v>1952</v>
      </c>
      <c r="AB100" s="349">
        <f>ROUND((IF($AB$97-$AB$99&lt;0,0,$AB$97-$AB$99)),2)</f>
        <v>0</v>
      </c>
      <c r="AK100" t="s">
        <v>1952</v>
      </c>
      <c r="AN100" s="349">
        <f>ROUND((IF($AN$97-$AN$99&lt;0,0,$AN$97-$AN$99)),2)</f>
        <v>0</v>
      </c>
      <c r="AW100" t="s">
        <v>1952</v>
      </c>
      <c r="AZ100" s="349">
        <f>ROUND((IF($AZ$97-$AZ$99&lt;0,0,$AZ$97-$AZ$99)),2)</f>
        <v>0</v>
      </c>
    </row>
    <row r="101" spans="1:52" x14ac:dyDescent="0.2">
      <c r="A101" t="s">
        <v>1951</v>
      </c>
      <c r="D101" s="438">
        <f>'2024-FORM GAO-70a'!D12</f>
        <v>0</v>
      </c>
      <c r="E101" s="83"/>
      <c r="M101" t="s">
        <v>1951</v>
      </c>
      <c r="P101" s="438">
        <f>'2024-FORM GAO-70a'!D12</f>
        <v>0</v>
      </c>
      <c r="Q101" s="83"/>
      <c r="Y101" t="s">
        <v>1951</v>
      </c>
      <c r="AB101" s="438">
        <f>'2022-FORM GAO-70a'!D12</f>
        <v>0</v>
      </c>
      <c r="AK101" t="s">
        <v>1951</v>
      </c>
      <c r="AN101" s="438">
        <f>ROUND(('2021-FORM GAO-70a'!D12),2)</f>
        <v>0</v>
      </c>
      <c r="AW101" t="s">
        <v>1951</v>
      </c>
      <c r="AZ101" s="352">
        <f>ROUND(('2020-FORM GAO-70a'!D12),2)</f>
        <v>0</v>
      </c>
    </row>
    <row r="102" spans="1:52" x14ac:dyDescent="0.2">
      <c r="A102" s="342" t="s">
        <v>1953</v>
      </c>
      <c r="B102" s="342"/>
      <c r="C102" s="342"/>
      <c r="D102" s="353">
        <f>ROUND((SUM(D100:D101)),2)</f>
        <v>0</v>
      </c>
      <c r="E102" s="83"/>
      <c r="M102" s="342" t="s">
        <v>1953</v>
      </c>
      <c r="N102" s="342"/>
      <c r="O102" s="342"/>
      <c r="P102" s="353">
        <f>ROUND((SUM(P100:P101)),2)</f>
        <v>0</v>
      </c>
      <c r="Q102" s="83"/>
      <c r="Y102" s="342" t="s">
        <v>1953</v>
      </c>
      <c r="Z102" s="342"/>
      <c r="AA102" s="342"/>
      <c r="AB102" s="353">
        <f>ROUND((SUM(AB100:AB101)),2)</f>
        <v>0</v>
      </c>
      <c r="AK102" s="342" t="s">
        <v>1953</v>
      </c>
      <c r="AL102" s="342"/>
      <c r="AM102" s="342"/>
      <c r="AN102" s="353">
        <f>ROUND((SUM(AN100:AN101)),2)</f>
        <v>0</v>
      </c>
      <c r="AW102" s="342" t="s">
        <v>1953</v>
      </c>
      <c r="AX102" s="342"/>
      <c r="AY102" s="342"/>
      <c r="AZ102" s="353">
        <f>ROUND((SUM(AZ100:AZ101)),2)</f>
        <v>0</v>
      </c>
    </row>
    <row r="103" spans="1:52" x14ac:dyDescent="0.2">
      <c r="A103" s="344" t="s">
        <v>1954</v>
      </c>
      <c r="B103" s="344"/>
      <c r="C103" s="344"/>
      <c r="D103" s="350"/>
      <c r="E103" s="83"/>
      <c r="M103" s="344" t="s">
        <v>1954</v>
      </c>
      <c r="N103" s="344"/>
      <c r="O103" s="344"/>
      <c r="P103" s="350"/>
      <c r="Q103" s="83"/>
      <c r="Y103" s="344" t="s">
        <v>1954</v>
      </c>
      <c r="Z103" s="344"/>
      <c r="AA103" s="344"/>
      <c r="AB103" s="350"/>
      <c r="AK103" s="344" t="s">
        <v>1954</v>
      </c>
      <c r="AL103" s="344"/>
      <c r="AM103" s="344"/>
      <c r="AN103" s="350"/>
      <c r="AW103" s="344" t="s">
        <v>1954</v>
      </c>
      <c r="AX103" s="344"/>
      <c r="AY103" s="344"/>
      <c r="AZ103" s="350"/>
    </row>
    <row r="104" spans="1:52" x14ac:dyDescent="0.2">
      <c r="A104" t="s">
        <v>1936</v>
      </c>
      <c r="D104" s="346">
        <f>D78</f>
        <v>-8600</v>
      </c>
      <c r="E104" s="83"/>
      <c r="M104" t="s">
        <v>1936</v>
      </c>
      <c r="P104" s="346">
        <f>P78</f>
        <v>-8600</v>
      </c>
      <c r="Q104" s="83"/>
      <c r="Y104" t="s">
        <v>1936</v>
      </c>
      <c r="AB104" s="346">
        <f>$AB$78</f>
        <v>-12900</v>
      </c>
      <c r="AK104" t="s">
        <v>1936</v>
      </c>
      <c r="AN104" s="346">
        <f>$AN$78</f>
        <v>-8600</v>
      </c>
      <c r="AW104" t="s">
        <v>1936</v>
      </c>
      <c r="AZ104" s="346">
        <f>$AZ$78</f>
        <v>-8600</v>
      </c>
    </row>
    <row r="105" spans="1:52" ht="15" x14ac:dyDescent="0.2">
      <c r="A105" t="s">
        <v>1937</v>
      </c>
      <c r="D105" s="437">
        <f>ROUND((IF(D104&lt;0,0,IF(B63="S",VLOOKUP(D104,G7:K14,5,TRUE),0))),2)</f>
        <v>0</v>
      </c>
      <c r="E105" s="83"/>
      <c r="M105" t="s">
        <v>1937</v>
      </c>
      <c r="P105" s="437">
        <f>ROUND((IF(P104&lt;0,0,IF(N63="S",VLOOKUP(P104,S7:W14,5,TRUE),0))),2)</f>
        <v>0</v>
      </c>
      <c r="Q105" s="83"/>
      <c r="Y105" t="s">
        <v>1937</v>
      </c>
      <c r="AB105" s="437">
        <f>ROUND((IF($AB$104&lt;0,0,IF($Z$63="S",VLOOKUP($AB$104,$AE$7:$AI$14,5,TRUE),0))),2)</f>
        <v>0</v>
      </c>
      <c r="AK105" t="s">
        <v>1937</v>
      </c>
      <c r="AN105" s="437">
        <f>ROUND((IF($AN$104&lt;0,0,IF($AL$63="S",VLOOKUP($AN$104,$AQ$7:$AU$14,5,TRUE),0))),2)</f>
        <v>0</v>
      </c>
      <c r="AW105" t="s">
        <v>1937</v>
      </c>
      <c r="AZ105" s="349">
        <f>ROUND((IF($AZ$104&lt;0,0,IF($AX$63="S",VLOOKUP($AZ$104,$BC$7:$BG$14,5,TRUE),0))),2)</f>
        <v>0</v>
      </c>
    </row>
    <row r="106" spans="1:52" ht="15" x14ac:dyDescent="0.2">
      <c r="A106" t="s">
        <v>1938</v>
      </c>
      <c r="D106" s="437">
        <f>ROUND((IF(D104&lt;0,0,IF(B63="M",VLOOKUP(D104,G21:K28,5,TRUE),0))),2)</f>
        <v>0</v>
      </c>
      <c r="E106" s="83"/>
      <c r="M106" t="s">
        <v>1938</v>
      </c>
      <c r="P106" s="437">
        <f>ROUND((IF(P104&lt;0,0,IF(N63="M",VLOOKUP(P104,S21:W28,5,TRUE),0))),2)</f>
        <v>0</v>
      </c>
      <c r="Q106" s="83"/>
      <c r="Y106" t="s">
        <v>1938</v>
      </c>
      <c r="AB106" s="437">
        <f>ROUND((IF($AB$104&lt;0,0,IF($Z$63="M",VLOOKUP($AB$104,$AE$21:$AI$28,5,TRUE),0))),2)</f>
        <v>0</v>
      </c>
      <c r="AK106" t="s">
        <v>1938</v>
      </c>
      <c r="AN106" s="437">
        <f>ROUND((IF($AN$104&lt;0,0,IF($AL$63="M",VLOOKUP($AN$104,$AQ$21:$AU$28,5,TRUE),0))),2)</f>
        <v>0</v>
      </c>
      <c r="AW106" t="s">
        <v>1938</v>
      </c>
      <c r="AZ106" s="349">
        <f>ROUND((IF($AZ$104&lt;0,0,IF($AX$63="M",VLOOKUP($AZ$104,$BC$21:$BG$28,5,TRUE),0))),2)</f>
        <v>0</v>
      </c>
    </row>
    <row r="107" spans="1:52" ht="15" x14ac:dyDescent="0.2">
      <c r="A107" t="s">
        <v>1935</v>
      </c>
      <c r="D107" s="437">
        <f>ROUND((IF(D104&lt;0,0,IF(B63="H",VLOOKUP(D104,G35:K42,5,TRUE),0))),2)</f>
        <v>0</v>
      </c>
      <c r="E107" s="83"/>
      <c r="M107" t="s">
        <v>1935</v>
      </c>
      <c r="P107" s="437">
        <f>ROUND((IF(P104&lt;0,0,IF(N63="H",VLOOKUP(P104,S35:W42,5,TRUE),0))),2)</f>
        <v>0</v>
      </c>
      <c r="Q107" s="83"/>
      <c r="Y107" t="s">
        <v>1935</v>
      </c>
      <c r="AB107" s="437">
        <f>ROUND((IF($AB$104&lt;0,0,IF($Z$63="H",VLOOKUP($AB$104,$AE35:$AI$42,5,TRUE),0))),2)</f>
        <v>0</v>
      </c>
      <c r="AK107" t="s">
        <v>1935</v>
      </c>
      <c r="AN107" s="437">
        <f>ROUND((IF($AN$104&lt;0,0,IF($AL$63="H",VLOOKUP($AN$104,$AQ35:$AU$42,5,TRUE),0))),2)</f>
        <v>0</v>
      </c>
      <c r="AW107" t="s">
        <v>1935</v>
      </c>
      <c r="AZ107" s="349">
        <f>ROUND((IF($AZ$104&lt;0,0,IF($AX$63="H",VLOOKUP($AZ$104,$BC35:$BG$42,5,TRUE),0))),2)</f>
        <v>0</v>
      </c>
    </row>
    <row r="108" spans="1:52" x14ac:dyDescent="0.2">
      <c r="A108" t="s">
        <v>1945</v>
      </c>
      <c r="D108" s="346">
        <f>ROUND((SUM(D105:D107)),2)</f>
        <v>0</v>
      </c>
      <c r="E108" s="83"/>
      <c r="M108" t="s">
        <v>1945</v>
      </c>
      <c r="P108" s="346">
        <f>ROUND((SUM(P105:P107)),2)</f>
        <v>0</v>
      </c>
      <c r="Q108" s="83"/>
      <c r="Y108" t="s">
        <v>1945</v>
      </c>
      <c r="AB108" s="346">
        <f>ROUND((SUM(AB105:AB107)),2)</f>
        <v>0</v>
      </c>
      <c r="AK108" t="s">
        <v>1945</v>
      </c>
      <c r="AN108" s="346">
        <f>ROUND((SUM(AN105:AN107)),2)</f>
        <v>0</v>
      </c>
      <c r="AW108" t="s">
        <v>1945</v>
      </c>
      <c r="AZ108" s="346">
        <f>ROUND((SUM(AZ105:AZ107)),2)</f>
        <v>0</v>
      </c>
    </row>
    <row r="109" spans="1:52" ht="15" x14ac:dyDescent="0.2">
      <c r="A109" t="s">
        <v>1955</v>
      </c>
      <c r="D109" s="437">
        <f>ROUND((IF(D104&lt;0,0,IF(B63="S",VLOOKUP(D104,G7:K14,4,TRUE),0))),2)</f>
        <v>0</v>
      </c>
      <c r="E109" s="83"/>
      <c r="M109" t="s">
        <v>1955</v>
      </c>
      <c r="P109" s="437">
        <f>ROUND((IF(P104&lt;0,0,IF(N63="S",VLOOKUP(P104,S7:W14,4,TRUE),0))),2)</f>
        <v>0</v>
      </c>
      <c r="Q109" s="83"/>
      <c r="Y109" t="s">
        <v>1955</v>
      </c>
      <c r="AB109" s="437">
        <f>ROUND((IF($AB$104&lt;0,0,IF($Z$63="S",VLOOKUP($AB$104,$AE$7:$AI$14,4,TRUE),0))),2)</f>
        <v>0</v>
      </c>
      <c r="AK109" t="s">
        <v>1955</v>
      </c>
      <c r="AN109" s="437">
        <f>ROUND((IF($AN$104&lt;0,0,IF($AL$63="S",VLOOKUP($AN$104,$AQ$7:$AU$14,4,TRUE),0))),2)</f>
        <v>0</v>
      </c>
      <c r="AW109" t="s">
        <v>1955</v>
      </c>
      <c r="AZ109" s="349">
        <f>ROUND((IF($AZ$104&lt;0,0,IF($AX$63="S",VLOOKUP($AZ$104,$BC$7:$BG$14,4,TRUE),0))),2)</f>
        <v>0</v>
      </c>
    </row>
    <row r="110" spans="1:52" ht="15" x14ac:dyDescent="0.2">
      <c r="A110" t="s">
        <v>1939</v>
      </c>
      <c r="D110" s="437">
        <f>ROUND((IF(D104&lt;0,0,IF(B63="M",VLOOKUP(D104,G21:K28,4,TRUE),0))),2)</f>
        <v>0</v>
      </c>
      <c r="E110" s="83"/>
      <c r="M110" t="s">
        <v>1939</v>
      </c>
      <c r="P110" s="437">
        <f>ROUND((IF(P104&lt;0,0,IF(N63="M",VLOOKUP(P104,S21:W28,4,TRUE),0))),2)</f>
        <v>0</v>
      </c>
      <c r="Q110" s="83"/>
      <c r="Y110" t="s">
        <v>1939</v>
      </c>
      <c r="AB110" s="437">
        <f>ROUND((IF($AB$104&lt;0,0,IF($Z$63="M",VLOOKUP($AB$104,$AE$21:$AI$28,4,TRUE),0))),2)</f>
        <v>0</v>
      </c>
      <c r="AK110" t="s">
        <v>1939</v>
      </c>
      <c r="AN110" s="437">
        <f>ROUND((IF($AN$104&lt;0,0,IF($AL$63="M",VLOOKUP($AN$104,$AQ$21:$AU$28,4,TRUE),0))),2)</f>
        <v>0</v>
      </c>
      <c r="AW110" t="s">
        <v>1939</v>
      </c>
      <c r="AZ110" s="349">
        <f>ROUND((IF($AZ$104&lt;0,0,IF($AX$63="M",VLOOKUP($AZ$104,$BC$21:$BG$28,4,TRUE),0))),2)</f>
        <v>0</v>
      </c>
    </row>
    <row r="111" spans="1:52" ht="15" x14ac:dyDescent="0.2">
      <c r="A111" t="s">
        <v>1933</v>
      </c>
      <c r="D111" s="437">
        <f>ROUND((IF(D104&lt;0,0,IF(B63="H",VLOOKUP(D104,G35:K42,4,TRUE),0))),2)</f>
        <v>0</v>
      </c>
      <c r="E111" s="83"/>
      <c r="M111" t="s">
        <v>1933</v>
      </c>
      <c r="P111" s="437">
        <f>ROUND((IF(P104&lt;0,0,IF(N63="H",VLOOKUP(P104,S35:W42,4,TRUE),0))),2)</f>
        <v>0</v>
      </c>
      <c r="Q111" s="83"/>
      <c r="Y111" t="s">
        <v>1933</v>
      </c>
      <c r="AB111" s="437">
        <f>ROUND((IF($AB$104&lt;0,0,IF($Z$63="H",VLOOKUP($AB$104,$AE$35:$AI$42,4,TRUE),0))),2)</f>
        <v>0</v>
      </c>
      <c r="AK111" t="s">
        <v>1933</v>
      </c>
      <c r="AN111" s="437">
        <f>ROUND((IF($AN$104&lt;0,0,IF($AL$63="H",VLOOKUP($AN$104,$AQ$35:$AU$42,4,TRUE),0))),2)</f>
        <v>0</v>
      </c>
      <c r="AW111" t="s">
        <v>1933</v>
      </c>
      <c r="AZ111" s="349">
        <f>ROUND((IF($AZ$104&lt;0,0,IF($AX$63="H",VLOOKUP($AZ$104,$BC$35:$BG$42,4,TRUE),0))),2)</f>
        <v>0</v>
      </c>
    </row>
    <row r="112" spans="1:52" x14ac:dyDescent="0.2">
      <c r="A112" t="s">
        <v>1973</v>
      </c>
      <c r="D112" s="354">
        <f>ROUND((SUM(D109:D111)),2)</f>
        <v>0</v>
      </c>
      <c r="E112" s="83"/>
      <c r="M112" t="s">
        <v>1973</v>
      </c>
      <c r="P112" s="354">
        <f>ROUND((SUM(P109:P111)),2)</f>
        <v>0</v>
      </c>
      <c r="Q112" s="83"/>
      <c r="Y112" t="s">
        <v>1973</v>
      </c>
      <c r="AB112" s="354">
        <f>ROUND((SUM(AB109:AB111)),2)</f>
        <v>0</v>
      </c>
      <c r="AK112" t="s">
        <v>1973</v>
      </c>
      <c r="AN112" s="354">
        <f>ROUND((SUM(AN109:AN111)),2)</f>
        <v>0</v>
      </c>
      <c r="AW112" t="s">
        <v>1973</v>
      </c>
      <c r="AZ112" s="354">
        <f>ROUND((SUM(AZ109:AZ111)),2)</f>
        <v>0</v>
      </c>
    </row>
    <row r="113" spans="1:52" x14ac:dyDescent="0.2">
      <c r="A113" t="s">
        <v>1934</v>
      </c>
      <c r="D113" s="346">
        <f>ROUND((D104-D108),2)</f>
        <v>-8600</v>
      </c>
      <c r="E113" s="83"/>
      <c r="M113" t="s">
        <v>1934</v>
      </c>
      <c r="P113" s="346">
        <f>ROUND((P104-P108),2)</f>
        <v>-8600</v>
      </c>
      <c r="Q113" s="83"/>
      <c r="Y113" t="s">
        <v>1934</v>
      </c>
      <c r="AB113" s="346">
        <f>ROUND((AB104-AB108),2)</f>
        <v>-12900</v>
      </c>
      <c r="AK113" t="s">
        <v>1934</v>
      </c>
      <c r="AN113" s="346">
        <f>ROUND((AN104-AN108),2)</f>
        <v>-8600</v>
      </c>
      <c r="AW113" t="s">
        <v>1934</v>
      </c>
      <c r="AZ113" s="346">
        <f>ROUND((AZ104-AZ108),2)</f>
        <v>-8600</v>
      </c>
    </row>
    <row r="114" spans="1:52" x14ac:dyDescent="0.2">
      <c r="A114" t="s">
        <v>1946</v>
      </c>
      <c r="D114" s="346">
        <f>ROUND((D113*D112),2)</f>
        <v>0</v>
      </c>
      <c r="E114" s="83"/>
      <c r="M114" t="s">
        <v>1946</v>
      </c>
      <c r="P114" s="346">
        <f>ROUND((P113*P112),2)</f>
        <v>0</v>
      </c>
      <c r="Q114" s="83"/>
      <c r="Y114" t="s">
        <v>1946</v>
      </c>
      <c r="AB114" s="346">
        <f>ROUND((AB113*AB112),2)</f>
        <v>0</v>
      </c>
      <c r="AK114" t="s">
        <v>1946</v>
      </c>
      <c r="AN114" s="346">
        <f>ROUND((AN113*AN112),2)</f>
        <v>0</v>
      </c>
      <c r="AW114" t="s">
        <v>1946</v>
      </c>
      <c r="AZ114" s="346">
        <f>ROUND((AZ113*AZ112),2)</f>
        <v>0</v>
      </c>
    </row>
    <row r="115" spans="1:52" ht="15" x14ac:dyDescent="0.2">
      <c r="A115" t="s">
        <v>1941</v>
      </c>
      <c r="D115" s="437">
        <f>ROUND((IF(D104&lt;0,0,IF(B63="S",VLOOKUP(D104,G7:K14,3,TRUE),0))),2)</f>
        <v>0</v>
      </c>
      <c r="E115" s="83"/>
      <c r="M115" t="s">
        <v>1941</v>
      </c>
      <c r="P115" s="437">
        <f>ROUND((IF(P104&lt;0,0,IF(N63="S",VLOOKUP(P104,S7:W14,3,TRUE),0))),2)</f>
        <v>0</v>
      </c>
      <c r="Q115" s="83"/>
      <c r="Y115" t="s">
        <v>1941</v>
      </c>
      <c r="AB115" s="437">
        <f>ROUND((IF($AB$104&lt;0,0,IF($Z$63="S",VLOOKUP($AB$104,AE$7:$AI14,3,TRUE),0))),2)</f>
        <v>0</v>
      </c>
      <c r="AK115" t="s">
        <v>1941</v>
      </c>
      <c r="AN115" s="437">
        <f>ROUND((IF($AN$104&lt;0,0,IF($AL$63="S",VLOOKUP($AN$104,AQ$7:$AU14,3,TRUE),0))),2)</f>
        <v>0</v>
      </c>
      <c r="AW115" t="s">
        <v>1941</v>
      </c>
      <c r="AZ115" s="349">
        <f>ROUND((IF($AZ$104&lt;0,0,IF($AX$63="S",VLOOKUP($AZ$104,BC$7:$BG14,3,TRUE),0))),2)</f>
        <v>0</v>
      </c>
    </row>
    <row r="116" spans="1:52" ht="15" x14ac:dyDescent="0.2">
      <c r="A116" t="s">
        <v>1942</v>
      </c>
      <c r="D116" s="437">
        <f>ROUND((IF(D104&lt;0,0,IF(B63="M",VLOOKUP(D104,G21:K28,3,TRUE),0))),2)</f>
        <v>0</v>
      </c>
      <c r="E116" s="83"/>
      <c r="M116" t="s">
        <v>1942</v>
      </c>
      <c r="P116" s="437">
        <f>ROUND((IF(P104&lt;0,0,IF(N63="M",VLOOKUP(P104,S21:W28,3,TRUE),0))),2)</f>
        <v>0</v>
      </c>
      <c r="Q116" s="83"/>
      <c r="Y116" t="s">
        <v>1942</v>
      </c>
      <c r="AB116" s="437">
        <f>ROUND((IF($AB$104&lt;0,0,IF($Z$63="M",VLOOKUP($AB$104,$AE$21:$AI$28,3,TRUE),0))),2)</f>
        <v>0</v>
      </c>
      <c r="AK116" t="s">
        <v>1942</v>
      </c>
      <c r="AN116" s="437">
        <f>ROUND((IF($AN$104&lt;0,0,IF($AL$63="M",VLOOKUP($AN$104,$AQ$21:$AU$28,3,TRUE),0))),2)</f>
        <v>0</v>
      </c>
      <c r="AW116" t="s">
        <v>1942</v>
      </c>
      <c r="AZ116" s="349">
        <f>ROUND((IF($AZ$104&lt;0,0,IF($AX$63="M",VLOOKUP($AZ$104,$BC$21:$BG$28,3,TRUE),0))),2)</f>
        <v>0</v>
      </c>
    </row>
    <row r="117" spans="1:52" ht="15" x14ac:dyDescent="0.2">
      <c r="A117" t="s">
        <v>1943</v>
      </c>
      <c r="D117" s="437">
        <f>ROUND((IF(D104&lt;0,0,IF(B63="H",VLOOKUP(D104,G35:K42,3,TRUE),0))),2)</f>
        <v>0</v>
      </c>
      <c r="E117" s="83"/>
      <c r="M117" t="s">
        <v>1943</v>
      </c>
      <c r="P117" s="437">
        <f>ROUND((IF(P104&lt;0,0,IF(N63="H",VLOOKUP(P104,S35:W42,3,TRUE),0))),2)</f>
        <v>0</v>
      </c>
      <c r="Q117" s="83"/>
      <c r="Y117" t="s">
        <v>1943</v>
      </c>
      <c r="AB117" s="437">
        <f>ROUND((IF($AB$104&lt;0,0,IF($Z$63="H",VLOOKUP($AB$104,$AE$35:$AI$42,3,TRUE),0))),2)</f>
        <v>0</v>
      </c>
      <c r="AK117" t="s">
        <v>1943</v>
      </c>
      <c r="AN117" s="437">
        <f>ROUND((IF($AN$104&lt;0,0,IF($AL$63="H",VLOOKUP($AN$104,$AQ$35:$AU$42,3,TRUE),0))),2)</f>
        <v>0</v>
      </c>
      <c r="AW117" t="s">
        <v>1943</v>
      </c>
      <c r="AZ117" s="349">
        <f>ROUND((IF($AZ$104&lt;0,0,IF($AX$63="H",VLOOKUP($AZ$104,$BC$35:$BG$42,3,TRUE),0))),2)</f>
        <v>0</v>
      </c>
    </row>
    <row r="118" spans="1:52" x14ac:dyDescent="0.2">
      <c r="A118" t="s">
        <v>1947</v>
      </c>
      <c r="D118" s="346">
        <f>ROUND((SUM(D114:D117)),2)</f>
        <v>0</v>
      </c>
      <c r="E118" s="83"/>
      <c r="M118" t="s">
        <v>1947</v>
      </c>
      <c r="P118" s="346">
        <f>ROUND((SUM(P114:P117)),2)</f>
        <v>0</v>
      </c>
      <c r="Q118" s="83"/>
      <c r="Y118" t="s">
        <v>1947</v>
      </c>
      <c r="AB118" s="346">
        <f>ROUND((SUM(AB114:AB117)),2)</f>
        <v>0</v>
      </c>
      <c r="AK118" t="s">
        <v>1947</v>
      </c>
      <c r="AN118" s="346">
        <f>ROUND((SUM(AN114:AN117)),2)</f>
        <v>0</v>
      </c>
      <c r="AW118" t="s">
        <v>1947</v>
      </c>
      <c r="AZ118" s="346">
        <f>ROUND((SUM(AZ114:AZ117)),2)</f>
        <v>0</v>
      </c>
    </row>
    <row r="119" spans="1:52" x14ac:dyDescent="0.2">
      <c r="A119" t="s">
        <v>1948</v>
      </c>
      <c r="D119" s="346">
        <f>ROUND((D118/C70),2)</f>
        <v>0</v>
      </c>
      <c r="E119" s="83"/>
      <c r="M119" t="s">
        <v>1948</v>
      </c>
      <c r="P119" s="346">
        <f>ROUND((P118/O70),2)</f>
        <v>0</v>
      </c>
      <c r="Q119" s="83"/>
      <c r="Y119" t="s">
        <v>1948</v>
      </c>
      <c r="AB119" s="346">
        <f>ROUND(($AB$118/$AA$70),2)</f>
        <v>0</v>
      </c>
      <c r="AK119" t="s">
        <v>1948</v>
      </c>
      <c r="AN119" s="346">
        <f>ROUND(($AN$118/$AM$70),2)</f>
        <v>0</v>
      </c>
      <c r="AW119" t="s">
        <v>1948</v>
      </c>
      <c r="AZ119" s="346">
        <f>ROUND(($AZ$118/$AY$70),2)</f>
        <v>0</v>
      </c>
    </row>
    <row r="120" spans="1:52" x14ac:dyDescent="0.2">
      <c r="A120" t="s">
        <v>1956</v>
      </c>
      <c r="D120" s="438">
        <f>'2024-FORM GAO-70a'!D9</f>
        <v>0</v>
      </c>
      <c r="E120" s="83"/>
      <c r="M120" t="s">
        <v>1956</v>
      </c>
      <c r="P120" s="438">
        <f>'2024-FORM GAO-70a'!D9</f>
        <v>0</v>
      </c>
      <c r="Q120" s="83"/>
      <c r="Y120" t="s">
        <v>1956</v>
      </c>
      <c r="AB120" s="438">
        <f>'2022-FORM GAO-70a'!D9</f>
        <v>0</v>
      </c>
      <c r="AK120" t="s">
        <v>1956</v>
      </c>
      <c r="AN120" s="438">
        <f>'2021-FORM GAO-70a'!D9</f>
        <v>0</v>
      </c>
      <c r="AW120" t="s">
        <v>1956</v>
      </c>
      <c r="AZ120" s="352">
        <f>ROUND(('2020-FORM GAO-70a'!D9),2)</f>
        <v>0</v>
      </c>
    </row>
    <row r="121" spans="1:52" ht="15" x14ac:dyDescent="0.2">
      <c r="A121" t="s">
        <v>1957</v>
      </c>
      <c r="D121" s="349">
        <f>ROUND((IF(D120=" ",0,(D120/C70))),2)</f>
        <v>0</v>
      </c>
      <c r="E121" s="83"/>
      <c r="M121" t="s">
        <v>1957</v>
      </c>
      <c r="P121" s="349">
        <f>ROUND((IF(P120=" ",0,(P120/O70))),2)</f>
        <v>0</v>
      </c>
      <c r="Q121" s="83"/>
      <c r="Y121" t="s">
        <v>1957</v>
      </c>
      <c r="AB121" s="349">
        <f>ROUND((IF($AB$120=" ",0,($AB$120/$AA$70))),2)</f>
        <v>0</v>
      </c>
      <c r="AK121" t="s">
        <v>1957</v>
      </c>
      <c r="AN121" s="349">
        <f>ROUND((IF($AN$120=" ",0,($AN$120/$AM$70))),2)</f>
        <v>0</v>
      </c>
      <c r="AW121" t="s">
        <v>1957</v>
      </c>
      <c r="AZ121" s="349">
        <f>ROUND((IF($AZ$120=" ",0,($AZ$120/$AY$70))),2)</f>
        <v>0</v>
      </c>
    </row>
    <row r="122" spans="1:52" ht="15" x14ac:dyDescent="0.2">
      <c r="A122" t="s">
        <v>1958</v>
      </c>
      <c r="D122" s="349">
        <f>ROUND((IF(D119-D121&lt;0,0,D119-D121)),2)</f>
        <v>0</v>
      </c>
      <c r="E122" s="83"/>
      <c r="M122" t="s">
        <v>1958</v>
      </c>
      <c r="P122" s="349">
        <f>ROUND((IF(P119-P121&lt;0,0,P119-P121)),2)</f>
        <v>0</v>
      </c>
      <c r="Q122" s="83"/>
      <c r="Y122" t="s">
        <v>1958</v>
      </c>
      <c r="AB122" s="349">
        <f>ROUND((IF($AB$119-$AB$121&lt;0,0,$AB$119-$AB$121)),2)</f>
        <v>0</v>
      </c>
      <c r="AK122" t="s">
        <v>1958</v>
      </c>
      <c r="AN122" s="349">
        <f>ROUND((IF($AN$119-$AN$121&lt;0,0,$AN$119-$AN$121)),2)</f>
        <v>0</v>
      </c>
      <c r="AW122" t="s">
        <v>1958</v>
      </c>
      <c r="AZ122" s="349">
        <f>ROUND((IF($AZ$119-$AZ$121&lt;0,0,$AZ$119-$AZ$121)),2)</f>
        <v>0</v>
      </c>
    </row>
    <row r="123" spans="1:52" x14ac:dyDescent="0.2">
      <c r="A123" t="s">
        <v>1951</v>
      </c>
      <c r="D123" s="440">
        <f>'2024-FORM GAO-70a'!D12</f>
        <v>0</v>
      </c>
      <c r="E123" s="83"/>
      <c r="M123" t="s">
        <v>1951</v>
      </c>
      <c r="P123" s="440">
        <f>'2024-FORM GAO-70a'!D12</f>
        <v>0</v>
      </c>
      <c r="Q123" s="83"/>
      <c r="Y123" t="s">
        <v>1951</v>
      </c>
      <c r="AB123" s="440">
        <f>'2022-FORM GAO-70a'!D12</f>
        <v>0</v>
      </c>
      <c r="AK123" t="s">
        <v>1951</v>
      </c>
      <c r="AN123" s="440">
        <f>'2021-FORM GAO-70a'!D12</f>
        <v>0</v>
      </c>
      <c r="AW123" t="s">
        <v>1951</v>
      </c>
      <c r="AZ123" s="346">
        <f>ROUND(('2020-FORM GAO-70a'!D12),2)</f>
        <v>0</v>
      </c>
    </row>
    <row r="124" spans="1:52" x14ac:dyDescent="0.2">
      <c r="A124" t="s">
        <v>1959</v>
      </c>
      <c r="D124" s="346">
        <f>ROUND((SUM(D122:D123)),2)</f>
        <v>0</v>
      </c>
      <c r="E124" s="83"/>
      <c r="M124" t="s">
        <v>1959</v>
      </c>
      <c r="P124" s="346">
        <f>ROUND((SUM(P122:P123)),2)</f>
        <v>0</v>
      </c>
      <c r="Q124" s="83"/>
      <c r="Y124" t="s">
        <v>1959</v>
      </c>
      <c r="AB124" s="346">
        <f>ROUND((SUM(AB122:AB123)),2)</f>
        <v>0</v>
      </c>
      <c r="AK124" t="s">
        <v>1959</v>
      </c>
      <c r="AN124" s="346">
        <f>ROUND((SUM(AN122:AN123)),2)</f>
        <v>0</v>
      </c>
      <c r="AW124" t="s">
        <v>1959</v>
      </c>
      <c r="AZ124" s="346">
        <f>ROUND((SUM(AZ122:AZ123)),2)</f>
        <v>0</v>
      </c>
    </row>
    <row r="125" spans="1:52" x14ac:dyDescent="0.2">
      <c r="A125" s="344" t="s">
        <v>1960</v>
      </c>
      <c r="B125" s="344"/>
      <c r="C125" s="344"/>
      <c r="D125" s="350"/>
      <c r="E125" s="83"/>
      <c r="M125" s="344" t="s">
        <v>1960</v>
      </c>
      <c r="N125" s="344"/>
      <c r="O125" s="344"/>
      <c r="P125" s="350"/>
      <c r="Q125" s="83"/>
      <c r="Y125" s="344" t="s">
        <v>1960</v>
      </c>
      <c r="Z125" s="344"/>
      <c r="AA125" s="344"/>
      <c r="AB125" s="350"/>
      <c r="AK125" s="344" t="s">
        <v>1960</v>
      </c>
      <c r="AL125" s="344"/>
      <c r="AM125" s="344"/>
      <c r="AN125" s="350"/>
      <c r="AW125" s="344" t="s">
        <v>1960</v>
      </c>
      <c r="AX125" s="344"/>
      <c r="AY125" s="344"/>
      <c r="AZ125" s="350"/>
    </row>
    <row r="126" spans="1:52" x14ac:dyDescent="0.2">
      <c r="A126" t="s">
        <v>1961</v>
      </c>
      <c r="D126" s="346">
        <f>D80</f>
        <v>0</v>
      </c>
      <c r="E126" s="83"/>
      <c r="M126" t="s">
        <v>1961</v>
      </c>
      <c r="P126" s="346">
        <f>P80</f>
        <v>0</v>
      </c>
      <c r="Q126" s="83"/>
      <c r="Y126" t="s">
        <v>1961</v>
      </c>
      <c r="AB126" s="346">
        <f>$AB$80</f>
        <v>0</v>
      </c>
      <c r="AK126" t="s">
        <v>1961</v>
      </c>
      <c r="AN126" s="346">
        <f>$AN$80</f>
        <v>0</v>
      </c>
      <c r="AW126" t="s">
        <v>1961</v>
      </c>
      <c r="AZ126" s="346">
        <f>$AZ$80</f>
        <v>0</v>
      </c>
    </row>
    <row r="127" spans="1:52" ht="15" x14ac:dyDescent="0.2">
      <c r="A127" t="s">
        <v>1962</v>
      </c>
      <c r="D127" s="437">
        <f>ROUND((IF(D126&lt;0,0,IF(B63="S",VLOOKUP(D126,A7:E14,5,TRUE),0))),2)</f>
        <v>0</v>
      </c>
      <c r="E127" s="83"/>
      <c r="M127" t="s">
        <v>1962</v>
      </c>
      <c r="P127" s="437">
        <f>ROUND((IF(P126&lt;0,0,IF(N63="S",VLOOKUP(P126,M7:Q14,5,TRUE),0))),2)</f>
        <v>0</v>
      </c>
      <c r="Q127" s="83"/>
      <c r="Y127" t="s">
        <v>1962</v>
      </c>
      <c r="AB127" s="437">
        <f>ROUND((IF($AB$126&lt;0,0,IF($Z$63="S",VLOOKUP($AB$126,Y$7:$AC$14,5,TRUE),0))),2)</f>
        <v>0</v>
      </c>
      <c r="AK127" t="s">
        <v>1962</v>
      </c>
      <c r="AN127" s="437">
        <f>ROUND((IF($AN$126&lt;0,0,IF($AL$63="S",VLOOKUP($AN$126,AK$7:$AO$14,5,TRUE),0))),2)</f>
        <v>0</v>
      </c>
      <c r="AW127" t="s">
        <v>1962</v>
      </c>
      <c r="AZ127" s="349">
        <f>ROUND((IF($AZ$126&lt;0,0,IF($AX$63="S",VLOOKUP($AZ$126,AW$7:$BA$14,5,TRUE),0))),2)</f>
        <v>0</v>
      </c>
    </row>
    <row r="128" spans="1:52" ht="15" x14ac:dyDescent="0.2">
      <c r="A128" t="s">
        <v>1963</v>
      </c>
      <c r="D128" s="437">
        <f>ROUND((IF(D126&lt;0,0,IF(B63="M",VLOOKUP(D126,A21:E28,5,TRUE),0))),2)</f>
        <v>0</v>
      </c>
      <c r="E128" s="83"/>
      <c r="M128" t="s">
        <v>1963</v>
      </c>
      <c r="P128" s="437">
        <f>ROUND((IF(P126&lt;0,0,IF(N63="M",VLOOKUP(P126,M21:Q28,5,TRUE),0))),2)</f>
        <v>0</v>
      </c>
      <c r="Q128" s="83"/>
      <c r="Y128" t="s">
        <v>1963</v>
      </c>
      <c r="AB128" s="437">
        <f>ROUND((IF($AB$126&lt;0,0,IF($Z$63="M",VLOOKUP($AB$126,$Y$21:$AC$28,5,TRUE),0))),2)</f>
        <v>0</v>
      </c>
      <c r="AK128" t="s">
        <v>1963</v>
      </c>
      <c r="AN128" s="437">
        <f>ROUND((IF($AN$126&lt;0,0,IF($AL$63="M",VLOOKUP($AN$126,$AK$21:$AO$28,5,TRUE),0))),2)</f>
        <v>0</v>
      </c>
      <c r="AW128" t="s">
        <v>1963</v>
      </c>
      <c r="AZ128" s="349">
        <f>ROUND((IF($AZ$126&lt;0,0,IF($AX$63="M",VLOOKUP($AZ$126,$AW$21:$BA$28,5,TRUE),0))),2)</f>
        <v>0</v>
      </c>
    </row>
    <row r="129" spans="1:52" x14ac:dyDescent="0.2">
      <c r="A129" t="s">
        <v>1945</v>
      </c>
      <c r="D129" s="346">
        <f>ROUND((SUM(D127:D128)),2)</f>
        <v>0</v>
      </c>
      <c r="E129" s="83"/>
      <c r="M129" t="s">
        <v>1945</v>
      </c>
      <c r="P129" s="346">
        <f>ROUND((SUM(P127:P128)),2)</f>
        <v>0</v>
      </c>
      <c r="Q129" s="83"/>
      <c r="Y129" t="s">
        <v>1945</v>
      </c>
      <c r="AB129" s="346">
        <f>ROUND((SUM(AB127:AB128)),2)</f>
        <v>0</v>
      </c>
      <c r="AK129" t="s">
        <v>1945</v>
      </c>
      <c r="AN129" s="346">
        <f>ROUND((SUM(AN127:AN128)),2)</f>
        <v>0</v>
      </c>
      <c r="AW129" t="s">
        <v>1945</v>
      </c>
      <c r="AZ129" s="346">
        <f>ROUND((SUM(AZ127:AZ128)),2)</f>
        <v>0</v>
      </c>
    </row>
    <row r="130" spans="1:52" ht="15" x14ac:dyDescent="0.2">
      <c r="A130" t="s">
        <v>1940</v>
      </c>
      <c r="D130" s="437">
        <f>ROUND((IF(D126&lt;0,0,IF(B63="S",VLOOKUP(D126,A7:E14,4,TRUE),0))),2)</f>
        <v>0</v>
      </c>
      <c r="E130" s="83"/>
      <c r="M130" t="s">
        <v>1940</v>
      </c>
      <c r="P130" s="437">
        <f>ROUND((IF(P126&lt;0,0,IF(N63="S",VLOOKUP(P126,M7:Q14,4,TRUE),0))),2)</f>
        <v>0</v>
      </c>
      <c r="Q130" s="83"/>
      <c r="Y130" t="s">
        <v>1940</v>
      </c>
      <c r="AB130" s="437">
        <f>ROUND((IF($AB$126&lt;0,0,IF($Z$63="S",VLOOKUP($AB$126,$Y$7:$AC$14,4,TRUE),0))),2)</f>
        <v>0</v>
      </c>
      <c r="AK130" t="s">
        <v>1940</v>
      </c>
      <c r="AN130" s="437">
        <f>ROUND((IF($AN$126&lt;0,0,IF($AL$63="S",VLOOKUP($AN$126,$AK$7:$AO$14,4,TRUE),0))),2)</f>
        <v>0</v>
      </c>
      <c r="AW130" t="s">
        <v>1940</v>
      </c>
      <c r="AZ130" s="349">
        <f>ROUND((IF($AZ$126&lt;0,0,IF($AX$63="S",VLOOKUP($AZ$126,$AW$7:$BA$14,4,TRUE),0))),2)</f>
        <v>0</v>
      </c>
    </row>
    <row r="131" spans="1:52" ht="15" x14ac:dyDescent="0.2">
      <c r="A131" t="s">
        <v>1939</v>
      </c>
      <c r="D131" s="437">
        <f>ROUND((IF(D126&lt;0,0,IF(B63="M",VLOOKUP(D126,A21:E28,4,TRUE),0))),2)</f>
        <v>0</v>
      </c>
      <c r="E131" s="83"/>
      <c r="M131" t="s">
        <v>1939</v>
      </c>
      <c r="P131" s="437">
        <f>ROUND((IF(P126&lt;0,0,IF(N63="M",VLOOKUP(P126,M21:Q28,4,TRUE),0))),2)</f>
        <v>0</v>
      </c>
      <c r="Q131" s="83"/>
      <c r="Y131" t="s">
        <v>1939</v>
      </c>
      <c r="AB131" s="437">
        <f>ROUND((IF($AB$126&lt;0,0,IF($Z$63="M",VLOOKUP($AB$126,$Y$21:$AC$28,4,TRUE),0))),2)</f>
        <v>0</v>
      </c>
      <c r="AK131" t="s">
        <v>1939</v>
      </c>
      <c r="AN131" s="437">
        <f>ROUND((IF($AN$126&lt;0,0,IF($AL$63="M",VLOOKUP($AN$126,$AK$21:$AO$28,4,TRUE),0))),2)</f>
        <v>0</v>
      </c>
      <c r="AW131" t="s">
        <v>1939</v>
      </c>
      <c r="AZ131" s="349">
        <f>ROUND((IF($AZ$126&lt;0,0,IF($AX$63="M",VLOOKUP($AZ$126,$AW$21:$BA$28,4,TRUE),0))),2)</f>
        <v>0</v>
      </c>
    </row>
    <row r="132" spans="1:52" x14ac:dyDescent="0.2">
      <c r="D132" s="354">
        <f>ROUND((SUM(D130:D131)),2)</f>
        <v>0</v>
      </c>
      <c r="E132" s="83"/>
      <c r="P132" s="354">
        <f>ROUND((SUM(P130:P131)),2)</f>
        <v>0</v>
      </c>
      <c r="Q132" s="83"/>
      <c r="AB132" s="354">
        <f>ROUND((SUM(AB130:AB131)),2)</f>
        <v>0</v>
      </c>
      <c r="AN132" s="354">
        <f>ROUND((SUM(AN130:AN131)),2)</f>
        <v>0</v>
      </c>
      <c r="AZ132" s="354">
        <f>ROUND((SUM(AZ130:AZ131)),2)</f>
        <v>0</v>
      </c>
    </row>
    <row r="133" spans="1:52" x14ac:dyDescent="0.2">
      <c r="A133" t="s">
        <v>1964</v>
      </c>
      <c r="D133" s="346">
        <f>ROUND((D126-D129),2)</f>
        <v>0</v>
      </c>
      <c r="E133" s="83"/>
      <c r="M133" t="s">
        <v>1964</v>
      </c>
      <c r="P133" s="346">
        <f>ROUND((P126-P129),2)</f>
        <v>0</v>
      </c>
      <c r="Q133" s="83"/>
      <c r="Y133" t="s">
        <v>1964</v>
      </c>
      <c r="AB133" s="346">
        <f>ROUND(($AB$126-$AB$129),2)</f>
        <v>0</v>
      </c>
      <c r="AK133" t="s">
        <v>1964</v>
      </c>
      <c r="AN133" s="346">
        <f>ROUND(($AN$126-$AN$129),2)</f>
        <v>0</v>
      </c>
      <c r="AW133" t="s">
        <v>1964</v>
      </c>
      <c r="AZ133" s="346">
        <f>ROUND(($AZ$126-$AZ$129),2)</f>
        <v>0</v>
      </c>
    </row>
    <row r="134" spans="1:52" x14ac:dyDescent="0.2">
      <c r="A134" t="s">
        <v>1965</v>
      </c>
      <c r="D134" s="346">
        <f>ROUND((D133*D132),2)</f>
        <v>0</v>
      </c>
      <c r="E134" s="83"/>
      <c r="M134" t="s">
        <v>1965</v>
      </c>
      <c r="P134" s="346">
        <f>ROUND((P133*P132),2)</f>
        <v>0</v>
      </c>
      <c r="Q134" s="83"/>
      <c r="Y134" t="s">
        <v>1965</v>
      </c>
      <c r="AB134" s="346">
        <f>ROUND((AB133*AB132),2)</f>
        <v>0</v>
      </c>
      <c r="AK134" t="s">
        <v>1965</v>
      </c>
      <c r="AN134" s="346">
        <f>ROUND((AN133*AN132),2)</f>
        <v>0</v>
      </c>
      <c r="AW134" t="s">
        <v>1965</v>
      </c>
      <c r="AZ134" s="346">
        <f>ROUND((AZ133*AZ132),2)</f>
        <v>0</v>
      </c>
    </row>
    <row r="135" spans="1:52" ht="15" x14ac:dyDescent="0.2">
      <c r="A135" t="s">
        <v>1941</v>
      </c>
      <c r="D135" s="437">
        <f>ROUND((IF(D126&lt;0,0,IF(B63="S",VLOOKUP(D126,A7:E14,3,TRUE),0))),2)</f>
        <v>0</v>
      </c>
      <c r="E135" s="83"/>
      <c r="M135" t="s">
        <v>1941</v>
      </c>
      <c r="P135" s="437">
        <f>ROUND((IF(P126&lt;0,0,IF(N63="S",VLOOKUP(P126,M7:Q14,3,TRUE),0))),2)</f>
        <v>0</v>
      </c>
      <c r="Q135" s="83"/>
      <c r="Y135" t="s">
        <v>1941</v>
      </c>
      <c r="AB135" s="437">
        <f>ROUND((IF($AB$126&lt;0,0,IF($Z$63="S",VLOOKUP($AB$126,$Y$7:$AC14,3,TRUE),0))),2)</f>
        <v>0</v>
      </c>
      <c r="AK135" t="s">
        <v>1941</v>
      </c>
      <c r="AN135" s="437">
        <f>ROUND((IF($AN$126&lt;0,0,IF($AL$63="S",VLOOKUP($AN$126,$AK$7:$AO14,3,TRUE),0))),2)</f>
        <v>0</v>
      </c>
      <c r="AW135" t="s">
        <v>1941</v>
      </c>
      <c r="AZ135" s="349">
        <f>ROUND((IF($AZ$126&lt;0,0,IF($AX$63="S",VLOOKUP($AZ$126,$AW$7:$BA14,3,TRUE),0))),2)</f>
        <v>0</v>
      </c>
    </row>
    <row r="136" spans="1:52" ht="15" x14ac:dyDescent="0.2">
      <c r="A136" t="s">
        <v>1942</v>
      </c>
      <c r="D136" s="349">
        <f>ROUND((IF(D126&lt;0,0,IF(B63="M",VLOOKUP(D126,A21:E28,3,TRUE),0))),2)</f>
        <v>0</v>
      </c>
      <c r="E136" s="83"/>
      <c r="M136" t="s">
        <v>1942</v>
      </c>
      <c r="P136" s="349">
        <f>ROUND((IF(P126&lt;0,0,IF(N63="M",VLOOKUP(P126,M21:Q28,3,TRUE),0))),2)</f>
        <v>0</v>
      </c>
      <c r="Q136" s="83"/>
      <c r="Y136" t="s">
        <v>1942</v>
      </c>
      <c r="AB136" s="349">
        <f>ROUND((IF($AB$126&lt;0,0,IF($Z$63="M",VLOOKUP($AB$126,$Y$21:$AC$28,3,TRUE),0))),2)</f>
        <v>0</v>
      </c>
      <c r="AK136" t="s">
        <v>1942</v>
      </c>
      <c r="AN136" s="349">
        <f>ROUND((IF($AN$126&lt;0,0,IF($AL$63="M",VLOOKUP($AN$126,$AK$21:$AO$28,3,TRUE),0))),2)</f>
        <v>0</v>
      </c>
      <c r="AW136" t="s">
        <v>1942</v>
      </c>
      <c r="AZ136" s="349">
        <f>ROUND((IF($AZ$126&lt;0,0,IF($AX$63="M",VLOOKUP($AZ$126,$AW$21:$BA$28,3,TRUE),0))),2)</f>
        <v>0</v>
      </c>
    </row>
    <row r="137" spans="1:52" x14ac:dyDescent="0.2">
      <c r="A137" t="s">
        <v>1947</v>
      </c>
      <c r="D137" s="346">
        <f>ROUND((SUM(D134:D136)),2)</f>
        <v>0</v>
      </c>
      <c r="E137" s="83"/>
      <c r="M137" t="s">
        <v>1947</v>
      </c>
      <c r="P137" s="346">
        <f>ROUND((SUM(P134:P136)),2)</f>
        <v>0</v>
      </c>
      <c r="Q137" s="83"/>
      <c r="Y137" t="s">
        <v>1947</v>
      </c>
      <c r="AB137" s="346">
        <f>ROUND((SUM(AB134:AB136)),2)</f>
        <v>0</v>
      </c>
      <c r="AK137" t="s">
        <v>1947</v>
      </c>
      <c r="AN137" s="346">
        <f>ROUND((SUM(AN134:AN136)),2)</f>
        <v>0</v>
      </c>
      <c r="AW137" t="s">
        <v>1947</v>
      </c>
      <c r="AZ137" s="346">
        <f>ROUND((SUM(AZ134:AZ136)),2)</f>
        <v>0</v>
      </c>
    </row>
    <row r="138" spans="1:52" x14ac:dyDescent="0.2">
      <c r="A138" t="s">
        <v>1948</v>
      </c>
      <c r="D138" s="346">
        <f>ROUND((D137/C70),2)</f>
        <v>0</v>
      </c>
      <c r="E138" s="83"/>
      <c r="M138" t="s">
        <v>1948</v>
      </c>
      <c r="P138" s="346">
        <f>ROUND((P137/O70),2)</f>
        <v>0</v>
      </c>
      <c r="Q138" s="83"/>
      <c r="Y138" t="s">
        <v>1948</v>
      </c>
      <c r="AB138" s="346">
        <f>ROUND((AB137/$AA$70),2)</f>
        <v>0</v>
      </c>
      <c r="AK138" t="s">
        <v>1948</v>
      </c>
      <c r="AN138" s="346">
        <f>ROUND((AN137/$AM$70),2)</f>
        <v>0</v>
      </c>
      <c r="AW138" t="s">
        <v>1948</v>
      </c>
      <c r="AZ138" s="346">
        <f>ROUND((AZ137/$AY$70),2)</f>
        <v>0</v>
      </c>
    </row>
    <row r="139" spans="1:52" x14ac:dyDescent="0.2">
      <c r="A139" t="s">
        <v>1951</v>
      </c>
      <c r="D139" s="438">
        <f>'2024-FORM GAO-70a'!D12</f>
        <v>0</v>
      </c>
      <c r="E139" s="83"/>
      <c r="M139" t="s">
        <v>1951</v>
      </c>
      <c r="P139" s="438">
        <f>'2024-FORM GAO-70a'!D12</f>
        <v>0</v>
      </c>
      <c r="Q139" s="83"/>
      <c r="Y139" t="s">
        <v>1951</v>
      </c>
      <c r="AB139" s="438">
        <f>'2022-FORM GAO-70a'!D12</f>
        <v>0</v>
      </c>
      <c r="AK139" t="s">
        <v>1951</v>
      </c>
      <c r="AN139" s="438">
        <f>'2021-FORM GAO-70a'!D12</f>
        <v>0</v>
      </c>
      <c r="AW139" t="s">
        <v>1951</v>
      </c>
      <c r="AZ139" s="352">
        <f>ROUND(('2020-FORM GAO-70a'!D12),2)</f>
        <v>0</v>
      </c>
    </row>
    <row r="140" spans="1:52" x14ac:dyDescent="0.2">
      <c r="A140" s="342" t="s">
        <v>1966</v>
      </c>
      <c r="B140" s="342"/>
      <c r="C140" s="342"/>
      <c r="D140" s="353">
        <f>ROUND((SUM(D138:D139)),2)</f>
        <v>0</v>
      </c>
      <c r="E140" s="83"/>
      <c r="M140" s="342" t="s">
        <v>1966</v>
      </c>
      <c r="N140" s="342"/>
      <c r="O140" s="342"/>
      <c r="P140" s="353">
        <f>ROUND((SUM(P138:P139)),2)</f>
        <v>0</v>
      </c>
      <c r="Q140" s="83"/>
      <c r="Y140" s="342" t="s">
        <v>1966</v>
      </c>
      <c r="Z140" s="342"/>
      <c r="AA140" s="342"/>
      <c r="AB140" s="353">
        <f>ROUND((SUM(AB138:AB139)),2)</f>
        <v>0</v>
      </c>
      <c r="AK140" s="342" t="s">
        <v>1966</v>
      </c>
      <c r="AL140" s="342"/>
      <c r="AM140" s="342"/>
      <c r="AN140" s="353">
        <f>ROUND((SUM(AN138:AN139)),2)</f>
        <v>0</v>
      </c>
      <c r="AW140" s="342" t="s">
        <v>1966</v>
      </c>
      <c r="AX140" s="342"/>
      <c r="AY140" s="342"/>
      <c r="AZ140" s="353">
        <f>ROUND((SUM(AZ138:AZ139)),2)</f>
        <v>0</v>
      </c>
    </row>
    <row r="141" spans="1:52" ht="15" x14ac:dyDescent="0.2">
      <c r="A141" t="s">
        <v>1972</v>
      </c>
      <c r="D141" s="437">
        <f>ROUND((IF(B64="Y",0,IF(B66&gt;=2020,D102,0))),2)</f>
        <v>0</v>
      </c>
      <c r="E141" s="83"/>
      <c r="M141" t="s">
        <v>1972</v>
      </c>
      <c r="P141" s="437">
        <f>ROUND((IF(N64="Y",0,IF(N66&gt;=2020,P102,0))),2)</f>
        <v>0</v>
      </c>
      <c r="Q141" s="83"/>
      <c r="Y141" t="s">
        <v>1972</v>
      </c>
      <c r="AB141" s="437">
        <f>ROUND((IF($Z$64="Y",0,IF($Z$66&gt;=2020,$AB$102,0))),2)</f>
        <v>0</v>
      </c>
      <c r="AK141" t="s">
        <v>1972</v>
      </c>
      <c r="AN141" s="437">
        <f>ROUND((IF($AL$64="Y",0,IF($AL$66&gt;=2020,$AN$102,0))),2)</f>
        <v>0</v>
      </c>
      <c r="AW141" t="s">
        <v>1972</v>
      </c>
      <c r="AZ141" s="349">
        <f>ROUND((IF($AX$64="Y",0,IF($AX$66&gt;=2020,$AZ$102,0))),2)</f>
        <v>0</v>
      </c>
    </row>
    <row r="142" spans="1:52" ht="15" x14ac:dyDescent="0.2">
      <c r="A142" t="s">
        <v>1971</v>
      </c>
      <c r="D142" s="437">
        <f>ROUND((IF(B66&lt;2020,0,IF(B64="Y",D124,0))),2)</f>
        <v>0</v>
      </c>
      <c r="E142" s="83"/>
      <c r="M142" t="s">
        <v>1971</v>
      </c>
      <c r="P142" s="437">
        <f>ROUND((IF(N66&lt;2020,0,IF(N64="Y",P124,0))),2)</f>
        <v>0</v>
      </c>
      <c r="Q142" s="83"/>
      <c r="Y142" t="s">
        <v>1971</v>
      </c>
      <c r="AB142" s="437">
        <f>ROUND((IF($Z$66&lt;2020,0,IF($Z$64="Y",$AB$124,0))),2)</f>
        <v>0</v>
      </c>
      <c r="AK142" t="s">
        <v>1971</v>
      </c>
      <c r="AN142" s="437">
        <f>ROUND((IF($AL$66&lt;2020,0,IF($AL$64="Y",$AN$124,0))),2)</f>
        <v>0</v>
      </c>
      <c r="AW142" t="s">
        <v>1971</v>
      </c>
      <c r="AZ142" s="349">
        <f>ROUND((IF($AX$66&lt;2020,0,IF($AX$64="Y",$AZ$124,0))),2)</f>
        <v>0</v>
      </c>
    </row>
    <row r="143" spans="1:52" ht="15" x14ac:dyDescent="0.2">
      <c r="A143" t="s">
        <v>1970</v>
      </c>
      <c r="D143" s="437">
        <f>ROUND((IF(B66=" ",0,IF(B66&lt;2020,D140,0))),2)</f>
        <v>0</v>
      </c>
      <c r="E143" s="83"/>
      <c r="M143" t="s">
        <v>1970</v>
      </c>
      <c r="P143" s="437">
        <f>ROUND((IF(N66=" ",0,IF(N66&lt;2020,P140,0))),2)</f>
        <v>0</v>
      </c>
      <c r="Q143" s="83"/>
      <c r="Y143" t="s">
        <v>1970</v>
      </c>
      <c r="AB143" s="437">
        <f>ROUND((IF($Z$66=" ",0,IF($Z$66&lt;2020,$AB$140,0))),2)</f>
        <v>0</v>
      </c>
      <c r="AK143" t="s">
        <v>1970</v>
      </c>
      <c r="AN143" s="437">
        <f>ROUND((IF($AL$66=" ",0,IF($AL$66&lt;2020,$AN$140,0))),2)</f>
        <v>0</v>
      </c>
      <c r="AW143" t="s">
        <v>1970</v>
      </c>
      <c r="AZ143" s="349">
        <f>ROUND((IF($AX$66=" ",0,IF($AX$66&lt;2020,$AZ$140,0))),2)</f>
        <v>0</v>
      </c>
    </row>
    <row r="144" spans="1:52" ht="15" x14ac:dyDescent="0.2">
      <c r="A144" s="343" t="s">
        <v>5</v>
      </c>
      <c r="B144" s="343"/>
      <c r="C144" s="343"/>
      <c r="D144" s="356">
        <f>ROUND((IF(B63="E",0,SUM(D141:D143))),2)</f>
        <v>0</v>
      </c>
      <c r="E144" s="83"/>
      <c r="M144" s="343" t="s">
        <v>5</v>
      </c>
      <c r="N144" s="343"/>
      <c r="O144" s="343"/>
      <c r="P144" s="356">
        <f>ROUND((IF(N63="E",0,SUM(P141:P143))),2)</f>
        <v>0</v>
      </c>
      <c r="Q144" s="83"/>
      <c r="Y144" s="343" t="s">
        <v>5</v>
      </c>
      <c r="Z144" s="343"/>
      <c r="AA144" s="343"/>
      <c r="AB144" s="356">
        <f>ROUND((IF($Z$63="E",0,SUM($AB$141:$AB$143))),2)</f>
        <v>0</v>
      </c>
      <c r="AK144" s="343" t="s">
        <v>5</v>
      </c>
      <c r="AL144" s="343"/>
      <c r="AM144" s="343"/>
      <c r="AN144" s="356">
        <f>ROUND((IF($AL$63="E",0,SUM($AN$141:$AN$143))),2)</f>
        <v>0</v>
      </c>
      <c r="AW144" s="343" t="s">
        <v>5</v>
      </c>
      <c r="AX144" s="343"/>
      <c r="AY144" s="343"/>
      <c r="AZ144" s="356">
        <f>ROUND((IF($AX$63="E",0,SUM($AZ$141:$AZ$143))),2)</f>
        <v>0</v>
      </c>
    </row>
    <row r="145" spans="1:52" ht="15" x14ac:dyDescent="0.2">
      <c r="A145" s="343" t="s">
        <v>1974</v>
      </c>
      <c r="B145" s="343"/>
      <c r="C145" s="343"/>
      <c r="D145" s="356">
        <f>ROUND(((B70*B67)+B68),2)</f>
        <v>0</v>
      </c>
      <c r="E145" s="83"/>
      <c r="M145" s="343" t="s">
        <v>1974</v>
      </c>
      <c r="N145" s="343"/>
      <c r="O145" s="343"/>
      <c r="P145" s="356">
        <f>ROUND(((N70*N67)+N68),2)</f>
        <v>0</v>
      </c>
      <c r="Q145" s="83"/>
      <c r="Y145" s="343" t="s">
        <v>1974</v>
      </c>
      <c r="Z145" s="343"/>
      <c r="AA145" s="343"/>
      <c r="AB145" s="356">
        <f>ROUND(((Z70*Z67)+Z68),2)</f>
        <v>0</v>
      </c>
      <c r="AK145" s="343" t="s">
        <v>1974</v>
      </c>
      <c r="AL145" s="343"/>
      <c r="AM145" s="343"/>
      <c r="AN145" s="356">
        <f>ROUND(((AL70*AL67)+AL68),2)</f>
        <v>0</v>
      </c>
      <c r="AW145" s="343" t="s">
        <v>1974</v>
      </c>
      <c r="AX145" s="343"/>
      <c r="AY145" s="343"/>
      <c r="AZ145" s="356">
        <f>ROUND(((AX70*AX67)+AX68),2)</f>
        <v>0</v>
      </c>
    </row>
    <row r="146" spans="1:52" x14ac:dyDescent="0.2">
      <c r="D146" s="346"/>
      <c r="P146" s="346"/>
      <c r="AB146" s="346"/>
      <c r="AN146" s="346"/>
      <c r="AZ146" s="346"/>
    </row>
    <row r="147" spans="1:52" x14ac:dyDescent="0.2">
      <c r="D147" s="346"/>
      <c r="P147" s="346"/>
      <c r="AB147" s="346"/>
      <c r="AN147" s="346"/>
      <c r="AZ147" s="346"/>
    </row>
    <row r="148" spans="1:52" x14ac:dyDescent="0.2">
      <c r="D148" s="346"/>
      <c r="P148" s="346"/>
      <c r="AB148" s="346"/>
      <c r="AN148" s="346"/>
      <c r="AZ148" s="346"/>
    </row>
    <row r="149" spans="1:52" x14ac:dyDescent="0.2">
      <c r="D149" s="346"/>
      <c r="P149" s="346"/>
      <c r="AB149" s="346"/>
      <c r="AN149" s="346"/>
      <c r="AZ149" s="346"/>
    </row>
    <row r="150" spans="1:52" x14ac:dyDescent="0.2">
      <c r="D150" s="346"/>
      <c r="P150" s="346"/>
      <c r="AB150" s="346"/>
      <c r="AN150" s="346"/>
      <c r="AZ150" s="346"/>
    </row>
    <row r="291" spans="1:125"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Q291" s="122" t="s">
        <v>12</v>
      </c>
      <c r="AR291" s="122"/>
      <c r="AS291" s="122"/>
      <c r="AT291" s="122"/>
      <c r="AU291" s="122"/>
      <c r="AW291" s="122" t="s">
        <v>12</v>
      </c>
      <c r="AX291" s="122"/>
      <c r="AY291" s="122"/>
      <c r="AZ291" s="122"/>
      <c r="BA291" s="122"/>
      <c r="BC291" s="122" t="s">
        <v>12</v>
      </c>
      <c r="BD291" s="122"/>
      <c r="BE291" s="122"/>
      <c r="BF291" s="122"/>
      <c r="BG291" s="122"/>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t="s">
        <v>12</v>
      </c>
      <c r="CH291" s="122"/>
      <c r="CI291" s="122"/>
      <c r="CJ291" s="122"/>
      <c r="CK291" s="122"/>
      <c r="CL291" s="153"/>
      <c r="CM291" s="122" t="s">
        <v>12</v>
      </c>
      <c r="CN291" s="122"/>
      <c r="CO291" s="122"/>
      <c r="CP291" s="122"/>
      <c r="CQ291" s="122"/>
      <c r="CR291" s="153"/>
      <c r="CS291" s="122" t="s">
        <v>12</v>
      </c>
      <c r="CT291" s="122"/>
      <c r="CU291" s="122"/>
      <c r="CV291" s="122"/>
      <c r="CW291" s="122"/>
      <c r="CX291" s="153"/>
      <c r="CY291" s="122" t="s">
        <v>12</v>
      </c>
      <c r="CZ291" s="122"/>
      <c r="DA291" s="122"/>
      <c r="DB291" s="122"/>
      <c r="DC291" s="122"/>
      <c r="DD291" s="153"/>
      <c r="DE291" s="122"/>
      <c r="DF291" s="122"/>
      <c r="DG291" s="122"/>
      <c r="DH291" s="122"/>
      <c r="DI291" s="122"/>
      <c r="DJ291" s="122"/>
      <c r="DK291" s="122"/>
      <c r="DL291" s="122"/>
      <c r="DM291" s="122"/>
      <c r="DN291" s="122"/>
      <c r="DO291" s="122"/>
      <c r="DP291" s="122"/>
      <c r="DQ291" s="122"/>
      <c r="DR291" s="122"/>
      <c r="DS291" s="122"/>
      <c r="DT291" s="122"/>
      <c r="DU291" s="122"/>
    </row>
  </sheetData>
  <sheetProtection algorithmName="SHA-512" hashValue="ezdECrYJtt8mqVvlP+0fMRNLj1E3GUkJmQwJtV9ZGdKGDIhqpvOqBo1DIPU7hES20byhm4qFLm3Vmr5e280IQQ==" saltValue="o9FyMwwjwvIBzwSsLBN2ww==" spinCount="100000" sheet="1" objects="1" scenarios="1"/>
  <mergeCells count="168">
    <mergeCell ref="A17:E17"/>
    <mergeCell ref="G17:K17"/>
    <mergeCell ref="A19:B19"/>
    <mergeCell ref="G19:H19"/>
    <mergeCell ref="A31:E31"/>
    <mergeCell ref="G31:K31"/>
    <mergeCell ref="A33:B33"/>
    <mergeCell ref="G33:H33"/>
    <mergeCell ref="Y1:AC1"/>
    <mergeCell ref="M17:Q17"/>
    <mergeCell ref="S17:W17"/>
    <mergeCell ref="Y17:AC17"/>
    <mergeCell ref="M19:N19"/>
    <mergeCell ref="S19:T19"/>
    <mergeCell ref="Y19:Z19"/>
    <mergeCell ref="AE1:AI1"/>
    <mergeCell ref="AK1:AO1"/>
    <mergeCell ref="AQ1:AU1"/>
    <mergeCell ref="A1:E1"/>
    <mergeCell ref="G1:K1"/>
    <mergeCell ref="A3:E3"/>
    <mergeCell ref="G3:K3"/>
    <mergeCell ref="A5:B5"/>
    <mergeCell ref="C5:D5"/>
    <mergeCell ref="G5:H5"/>
    <mergeCell ref="I5:J5"/>
    <mergeCell ref="DQ1:DU1"/>
    <mergeCell ref="DW1:EA1"/>
    <mergeCell ref="EC1:EG1"/>
    <mergeCell ref="EI1:EM1"/>
    <mergeCell ref="EO1:ES1"/>
    <mergeCell ref="M3:Q3"/>
    <mergeCell ref="S3:W3"/>
    <mergeCell ref="Y3:AC3"/>
    <mergeCell ref="AE3:AI3"/>
    <mergeCell ref="AK3:AO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K3:DO3"/>
    <mergeCell ref="DQ3:DU3"/>
    <mergeCell ref="DW3:EA3"/>
    <mergeCell ref="EC3:EF3"/>
    <mergeCell ref="M5:N5"/>
    <mergeCell ref="O5:P5"/>
    <mergeCell ref="S5:T5"/>
    <mergeCell ref="U5:V5"/>
    <mergeCell ref="Y5:Z5"/>
    <mergeCell ref="AA5:AB5"/>
    <mergeCell ref="CA3:CE3"/>
    <mergeCell ref="CG3:CK3"/>
    <mergeCell ref="CM3:CQ3"/>
    <mergeCell ref="CS3:CW3"/>
    <mergeCell ref="CY3:DC3"/>
    <mergeCell ref="DE3:DI3"/>
    <mergeCell ref="AQ3:AU3"/>
    <mergeCell ref="AW3:BA3"/>
    <mergeCell ref="BC3:BG3"/>
    <mergeCell ref="BI3:BM3"/>
    <mergeCell ref="BO3:BS3"/>
    <mergeCell ref="BU3:BY3"/>
    <mergeCell ref="AW5:AX5"/>
    <mergeCell ref="AY5:AZ5"/>
    <mergeCell ref="BU5:BV5"/>
    <mergeCell ref="BC17:BG17"/>
    <mergeCell ref="BI17:BM17"/>
    <mergeCell ref="BO17:BS17"/>
    <mergeCell ref="BC5:BD5"/>
    <mergeCell ref="BE5:BF5"/>
    <mergeCell ref="BI5:BJ5"/>
    <mergeCell ref="BK5:BL5"/>
    <mergeCell ref="AE5:AF5"/>
    <mergeCell ref="AG5:AH5"/>
    <mergeCell ref="AK5:AL5"/>
    <mergeCell ref="AM5:AN5"/>
    <mergeCell ref="AQ5:AR5"/>
    <mergeCell ref="AS5:AT5"/>
    <mergeCell ref="AQ17:AU17"/>
    <mergeCell ref="AW17:BA17"/>
    <mergeCell ref="EK17:EL17"/>
    <mergeCell ref="EO17:EP17"/>
    <mergeCell ref="EQ17:ER17"/>
    <mergeCell ref="EI17:EJ17"/>
    <mergeCell ref="AE17:AI17"/>
    <mergeCell ref="AK17:AO17"/>
    <mergeCell ref="DQ5:DR5"/>
    <mergeCell ref="DS5:DT5"/>
    <mergeCell ref="DW5:DX5"/>
    <mergeCell ref="DY5:DZ5"/>
    <mergeCell ref="CY5:CZ5"/>
    <mergeCell ref="DA5:DB5"/>
    <mergeCell ref="DE5:DF5"/>
    <mergeCell ref="DG5:DH5"/>
    <mergeCell ref="DK5:DL5"/>
    <mergeCell ref="DM5:DN5"/>
    <mergeCell ref="CG5:CH5"/>
    <mergeCell ref="CI5:CJ5"/>
    <mergeCell ref="CM5:CN5"/>
    <mergeCell ref="CO5:CP5"/>
    <mergeCell ref="CS5:CT5"/>
    <mergeCell ref="CU5:CV5"/>
    <mergeCell ref="BO5:BP5"/>
    <mergeCell ref="BQ5:BR5"/>
    <mergeCell ref="EI5:EJ5"/>
    <mergeCell ref="EK5:EL5"/>
    <mergeCell ref="EO5:EP5"/>
    <mergeCell ref="EQ5:ER5"/>
    <mergeCell ref="DW15:EA15"/>
    <mergeCell ref="EC5:ED5"/>
    <mergeCell ref="EE5:EF5"/>
    <mergeCell ref="BW5:BX5"/>
    <mergeCell ref="CA5:CB5"/>
    <mergeCell ref="CC5:CD5"/>
    <mergeCell ref="CM19:CN19"/>
    <mergeCell ref="CS19:CT19"/>
    <mergeCell ref="CY19:CZ19"/>
    <mergeCell ref="DE19:DF19"/>
    <mergeCell ref="DK19:DL19"/>
    <mergeCell ref="DQ19:DR19"/>
    <mergeCell ref="BC19:BD19"/>
    <mergeCell ref="BU17:BY17"/>
    <mergeCell ref="AW19:AX19"/>
    <mergeCell ref="DK17:DO17"/>
    <mergeCell ref="DQ17:DU17"/>
    <mergeCell ref="BI19:BJ19"/>
    <mergeCell ref="BO19:BP19"/>
    <mergeCell ref="BU19:BV19"/>
    <mergeCell ref="CA19:CB19"/>
    <mergeCell ref="CG19:CH19"/>
    <mergeCell ref="DW17:DX17"/>
    <mergeCell ref="EC17:ED17"/>
    <mergeCell ref="EE17:EF17"/>
    <mergeCell ref="CA17:CE17"/>
    <mergeCell ref="CG17:CK17"/>
    <mergeCell ref="CM17:CQ17"/>
    <mergeCell ref="CS17:CW17"/>
    <mergeCell ref="CY17:DC17"/>
    <mergeCell ref="DE17:DI17"/>
    <mergeCell ref="AE19:AF19"/>
    <mergeCell ref="AK19:AL19"/>
    <mergeCell ref="AQ19:AR19"/>
    <mergeCell ref="AW31:BA31"/>
    <mergeCell ref="BC31:BG31"/>
    <mergeCell ref="M33:N33"/>
    <mergeCell ref="S33:T33"/>
    <mergeCell ref="Y33:Z33"/>
    <mergeCell ref="AE33:AF33"/>
    <mergeCell ref="AK33:AL33"/>
    <mergeCell ref="AQ33:AR33"/>
    <mergeCell ref="AW33:AX33"/>
    <mergeCell ref="BC33:BD33"/>
    <mergeCell ref="M31:Q31"/>
    <mergeCell ref="S31:W31"/>
    <mergeCell ref="Y31:AC31"/>
    <mergeCell ref="AE31:AI31"/>
    <mergeCell ref="AK31:AO31"/>
    <mergeCell ref="AQ31:AU31"/>
  </mergeCells>
  <pageMargins left="0.75" right="0.75" top="1" bottom="1" header="0.5" footer="0.5"/>
  <pageSetup orientation="portrait"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G291"/>
  <sheetViews>
    <sheetView zoomScale="87" zoomScaleNormal="87" workbookViewId="0">
      <pane ySplit="1" topLeftCell="A101" activePane="bottomLeft" state="frozen"/>
      <selection pane="bottomLeft" activeCell="D144" sqref="D144"/>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4.85546875" customWidth="1"/>
    <col min="38" max="38" width="18.85546875" customWidth="1"/>
    <col min="39" max="39" width="14.28515625" customWidth="1"/>
    <col min="40" max="40" width="14.42578125" customWidth="1"/>
    <col min="41" max="41" width="16.7109375" customWidth="1"/>
    <col min="43" max="43" width="19.42578125" customWidth="1"/>
    <col min="44" max="44" width="16.7109375" customWidth="1"/>
    <col min="45" max="45" width="17.28515625" customWidth="1"/>
    <col min="46" max="46" width="11.5703125" customWidth="1"/>
    <col min="47" max="47" width="16.57031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5703125" style="154"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140625" style="92"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85546875" style="92" customWidth="1"/>
    <col min="116" max="118" width="19.42578125" style="92" customWidth="1"/>
    <col min="119" max="119" width="12.7109375" customWidth="1"/>
    <col min="121" max="121" width="26.5703125" customWidth="1"/>
    <col min="122" max="122" width="13.7109375" customWidth="1"/>
    <col min="123" max="123" width="28.28515625" style="92" customWidth="1"/>
    <col min="124" max="124" width="12.85546875" style="92" customWidth="1"/>
    <col min="125" max="125" width="22.7109375" style="92" customWidth="1"/>
    <col min="126" max="126" width="22.5703125" style="92" customWidth="1"/>
    <col min="127" max="127" width="27.28515625" customWidth="1"/>
    <col min="128" max="128" width="13.7109375" customWidth="1"/>
    <col min="129" max="129" width="11.28515625" customWidth="1"/>
    <col min="130" max="130" width="12.85546875" customWidth="1"/>
    <col min="131" max="131" width="12.5703125" customWidth="1"/>
  </cols>
  <sheetData>
    <row r="1" spans="1:137" ht="23.25" x14ac:dyDescent="0.35">
      <c r="A1" s="734" t="s">
        <v>2795</v>
      </c>
      <c r="B1" s="734"/>
      <c r="C1" s="734"/>
      <c r="D1" s="734"/>
      <c r="E1" s="734"/>
      <c r="F1" s="519"/>
      <c r="G1" s="734" t="s">
        <v>2795</v>
      </c>
      <c r="H1" s="734"/>
      <c r="I1" s="734"/>
      <c r="J1" s="734"/>
      <c r="K1" s="734"/>
      <c r="M1" s="734" t="s">
        <v>2591</v>
      </c>
      <c r="N1" s="734"/>
      <c r="O1" s="734"/>
      <c r="P1" s="734"/>
      <c r="Q1" s="734"/>
      <c r="R1" s="516"/>
      <c r="S1" s="734" t="s">
        <v>2591</v>
      </c>
      <c r="T1" s="734"/>
      <c r="U1" s="734"/>
      <c r="V1" s="734"/>
      <c r="W1" s="734"/>
      <c r="Y1" s="734" t="s">
        <v>2227</v>
      </c>
      <c r="Z1" s="734"/>
      <c r="AA1" s="734"/>
      <c r="AB1" s="734"/>
      <c r="AC1" s="734"/>
      <c r="AD1" s="516"/>
      <c r="AE1" s="734" t="s">
        <v>2227</v>
      </c>
      <c r="AF1" s="734"/>
      <c r="AG1" s="734"/>
      <c r="AH1" s="734"/>
      <c r="AI1" s="734"/>
      <c r="AK1" s="734" t="s">
        <v>1907</v>
      </c>
      <c r="AL1" s="734"/>
      <c r="AM1" s="734"/>
      <c r="AN1" s="734"/>
      <c r="AO1" s="734"/>
      <c r="AP1" s="516"/>
      <c r="AQ1" s="734" t="s">
        <v>1907</v>
      </c>
      <c r="AR1" s="734"/>
      <c r="AS1" s="734"/>
      <c r="AT1" s="734"/>
      <c r="AU1" s="734"/>
      <c r="AW1" s="734" t="s">
        <v>1868</v>
      </c>
      <c r="AX1" s="734"/>
      <c r="AY1" s="734"/>
      <c r="AZ1" s="734"/>
      <c r="BA1" s="734"/>
      <c r="BB1" s="83"/>
      <c r="BC1" s="734" t="s">
        <v>1867</v>
      </c>
      <c r="BD1" s="734"/>
      <c r="BE1" s="734"/>
      <c r="BF1" s="734"/>
      <c r="BG1" s="734"/>
      <c r="BH1" s="83"/>
      <c r="BI1" s="734" t="s">
        <v>1471</v>
      </c>
      <c r="BJ1" s="734"/>
      <c r="BK1" s="734"/>
      <c r="BL1" s="734"/>
      <c r="BM1" s="734"/>
      <c r="BN1" s="83"/>
      <c r="BO1" s="734" t="s">
        <v>1360</v>
      </c>
      <c r="BP1" s="734"/>
      <c r="BQ1" s="734"/>
      <c r="BR1" s="734"/>
      <c r="BS1" s="734"/>
      <c r="BT1" s="83"/>
      <c r="BU1" s="734" t="s">
        <v>1227</v>
      </c>
      <c r="BV1" s="734"/>
      <c r="BW1" s="734"/>
      <c r="BX1" s="734"/>
      <c r="BY1" s="734"/>
      <c r="BZ1" s="83"/>
      <c r="CA1" s="734" t="s">
        <v>1190</v>
      </c>
      <c r="CB1" s="734"/>
      <c r="CC1" s="734"/>
      <c r="CD1" s="734"/>
      <c r="CE1" s="734"/>
      <c r="CF1" s="83"/>
      <c r="CG1" s="734" t="s">
        <v>1138</v>
      </c>
      <c r="CH1" s="734"/>
      <c r="CI1" s="734"/>
      <c r="CJ1" s="734"/>
      <c r="CK1" s="734"/>
      <c r="CL1" s="83"/>
      <c r="CM1" s="734" t="s">
        <v>139</v>
      </c>
      <c r="CN1" s="734"/>
      <c r="CO1" s="734"/>
      <c r="CP1" s="734"/>
      <c r="CQ1" s="734"/>
      <c r="CR1" s="83"/>
      <c r="CS1" s="734" t="s">
        <v>97</v>
      </c>
      <c r="CT1" s="734"/>
      <c r="CU1" s="734"/>
      <c r="CV1" s="734"/>
      <c r="CW1" s="734"/>
      <c r="CY1" s="734" t="s">
        <v>1036</v>
      </c>
      <c r="CZ1" s="734"/>
      <c r="DA1" s="734"/>
      <c r="DB1" s="734"/>
      <c r="DC1" s="734"/>
      <c r="DE1" s="734" t="s">
        <v>1037</v>
      </c>
      <c r="DF1" s="734"/>
      <c r="DG1" s="734"/>
      <c r="DH1" s="734"/>
      <c r="DI1" s="734"/>
      <c r="DK1" s="734" t="s">
        <v>1038</v>
      </c>
      <c r="DL1" s="734"/>
      <c r="DM1" s="734"/>
      <c r="DN1" s="734"/>
      <c r="DO1" s="734"/>
      <c r="DP1" s="92"/>
      <c r="DQ1" s="734" t="s">
        <v>1039</v>
      </c>
      <c r="DR1" s="734"/>
      <c r="DS1" s="734"/>
      <c r="DT1" s="734"/>
      <c r="DU1" s="734"/>
      <c r="DV1"/>
      <c r="DW1" s="735" t="s">
        <v>1040</v>
      </c>
      <c r="DX1" s="735"/>
      <c r="DY1" s="735"/>
      <c r="DZ1" s="735"/>
      <c r="EA1" s="735"/>
      <c r="EC1" s="735" t="s">
        <v>1041</v>
      </c>
      <c r="ED1" s="735"/>
      <c r="EE1" s="735"/>
      <c r="EF1" s="735"/>
      <c r="EG1" s="735"/>
    </row>
    <row r="2" spans="1:137"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83"/>
      <c r="BC2" s="92"/>
      <c r="BD2" s="92"/>
      <c r="BE2" s="92"/>
      <c r="BF2" s="92"/>
      <c r="BG2" s="92"/>
      <c r="BH2" s="83"/>
      <c r="BI2" s="92"/>
      <c r="BJ2" s="92"/>
      <c r="BK2" s="92"/>
      <c r="BL2" s="92"/>
      <c r="BM2" s="92"/>
      <c r="BN2" s="83"/>
      <c r="BO2" s="92"/>
      <c r="BP2" s="92"/>
      <c r="BQ2" s="92"/>
      <c r="BR2" s="92"/>
      <c r="BS2" s="92"/>
      <c r="BT2" s="83"/>
      <c r="BU2" s="92"/>
      <c r="BV2" s="92"/>
      <c r="BW2" s="92"/>
      <c r="BX2" s="92"/>
      <c r="BY2" s="92"/>
      <c r="BZ2" s="83"/>
      <c r="CA2" s="92"/>
      <c r="CB2" s="92"/>
      <c r="CC2" s="92"/>
      <c r="CD2" s="92"/>
      <c r="CE2" s="92"/>
      <c r="CF2" s="83"/>
      <c r="CG2" s="92"/>
      <c r="CH2" s="92"/>
      <c r="CI2" s="92"/>
      <c r="CJ2" s="92"/>
      <c r="CK2" s="92"/>
      <c r="CL2" s="83"/>
      <c r="CR2" s="83"/>
      <c r="DK2" s="93" t="s">
        <v>1042</v>
      </c>
      <c r="DO2" s="92"/>
      <c r="DP2" s="92"/>
      <c r="DQ2" s="93" t="s">
        <v>1042</v>
      </c>
      <c r="DR2" s="92"/>
      <c r="DV2"/>
      <c r="DW2" s="94" t="s">
        <v>1043</v>
      </c>
      <c r="DX2" s="95">
        <v>3500</v>
      </c>
      <c r="DY2" s="92"/>
      <c r="DZ2" s="92"/>
      <c r="EA2" s="96"/>
      <c r="EB2" s="97"/>
      <c r="EC2" s="94" t="s">
        <v>1043</v>
      </c>
      <c r="ED2" s="95">
        <v>3400</v>
      </c>
      <c r="EE2" s="92"/>
      <c r="EF2" s="92"/>
      <c r="EG2" s="96"/>
    </row>
    <row r="3" spans="1:137" ht="17.25" x14ac:dyDescent="0.25">
      <c r="A3" s="749" t="s">
        <v>1979</v>
      </c>
      <c r="B3" s="749"/>
      <c r="C3" s="749"/>
      <c r="D3" s="749"/>
      <c r="E3" s="749"/>
      <c r="F3" s="520"/>
      <c r="G3" s="749" t="s">
        <v>1980</v>
      </c>
      <c r="H3" s="749"/>
      <c r="I3" s="749"/>
      <c r="J3" s="749"/>
      <c r="K3" s="749"/>
      <c r="M3" s="749" t="s">
        <v>1979</v>
      </c>
      <c r="N3" s="749"/>
      <c r="O3" s="749"/>
      <c r="P3" s="749"/>
      <c r="Q3" s="749"/>
      <c r="R3" s="517"/>
      <c r="S3" s="749" t="s">
        <v>1980</v>
      </c>
      <c r="T3" s="749"/>
      <c r="U3" s="749"/>
      <c r="V3" s="749"/>
      <c r="W3" s="749"/>
      <c r="Y3" s="749" t="s">
        <v>1979</v>
      </c>
      <c r="Z3" s="749"/>
      <c r="AA3" s="749"/>
      <c r="AB3" s="749"/>
      <c r="AC3" s="749"/>
      <c r="AD3" s="517"/>
      <c r="AE3" s="749" t="s">
        <v>1980</v>
      </c>
      <c r="AF3" s="749"/>
      <c r="AG3" s="749"/>
      <c r="AH3" s="749"/>
      <c r="AI3" s="749"/>
      <c r="AK3" s="736" t="s">
        <v>1979</v>
      </c>
      <c r="AL3" s="736"/>
      <c r="AM3" s="736"/>
      <c r="AN3" s="736"/>
      <c r="AO3" s="736"/>
      <c r="AP3" s="517"/>
      <c r="AQ3" s="736" t="s">
        <v>1980</v>
      </c>
      <c r="AR3" s="736"/>
      <c r="AS3" s="736"/>
      <c r="AT3" s="736"/>
      <c r="AU3" s="736"/>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L3" s="83"/>
      <c r="CM3" s="736" t="s">
        <v>1044</v>
      </c>
      <c r="CN3" s="736"/>
      <c r="CO3" s="736"/>
      <c r="CP3" s="736"/>
      <c r="CQ3" s="736"/>
      <c r="CR3" s="83"/>
      <c r="CS3" s="736" t="s">
        <v>1044</v>
      </c>
      <c r="CT3" s="736"/>
      <c r="CU3" s="736"/>
      <c r="CV3" s="736"/>
      <c r="CW3" s="736"/>
      <c r="CY3" s="736" t="s">
        <v>1044</v>
      </c>
      <c r="CZ3" s="736"/>
      <c r="DA3" s="736"/>
      <c r="DB3" s="736"/>
      <c r="DC3" s="736"/>
      <c r="DE3" s="736" t="s">
        <v>1044</v>
      </c>
      <c r="DF3" s="736"/>
      <c r="DG3" s="736"/>
      <c r="DH3" s="736"/>
      <c r="DI3" s="736"/>
      <c r="DK3" s="736" t="s">
        <v>1044</v>
      </c>
      <c r="DL3" s="736"/>
      <c r="DM3" s="736"/>
      <c r="DN3" s="736"/>
      <c r="DO3" s="736"/>
      <c r="DP3" s="92"/>
      <c r="DQ3" s="738" t="s">
        <v>1044</v>
      </c>
      <c r="DR3" s="738"/>
      <c r="DS3" s="738"/>
      <c r="DT3" s="738"/>
      <c r="DU3"/>
      <c r="DV3"/>
      <c r="DW3" s="98" t="s">
        <v>1045</v>
      </c>
      <c r="DX3" s="92"/>
      <c r="DY3" s="92"/>
      <c r="DZ3" s="92"/>
      <c r="EA3" s="92"/>
      <c r="EC3" s="98" t="s">
        <v>1045</v>
      </c>
      <c r="ED3" s="92"/>
      <c r="EE3" s="92"/>
      <c r="EF3" s="92"/>
      <c r="EG3" s="92"/>
    </row>
    <row r="4" spans="1:137"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83"/>
      <c r="BC4" s="99"/>
      <c r="BD4" s="92"/>
      <c r="BE4" s="92"/>
      <c r="BF4" s="92"/>
      <c r="BG4" s="92"/>
      <c r="BH4" s="83"/>
      <c r="BI4" s="99"/>
      <c r="BJ4" s="92"/>
      <c r="BK4" s="92"/>
      <c r="BL4" s="92"/>
      <c r="BM4" s="92"/>
      <c r="BN4" s="83"/>
      <c r="BO4" s="99"/>
      <c r="BP4" s="92"/>
      <c r="BQ4" s="92"/>
      <c r="BR4" s="92"/>
      <c r="BS4" s="92"/>
      <c r="BT4" s="83"/>
      <c r="BU4" s="99"/>
      <c r="BV4" s="92"/>
      <c r="BW4" s="92"/>
      <c r="BX4" s="92"/>
      <c r="BY4" s="92"/>
      <c r="BZ4" s="83"/>
      <c r="CA4" s="99"/>
      <c r="CB4" s="92"/>
      <c r="CC4" s="92"/>
      <c r="CD4" s="92"/>
      <c r="CE4" s="92"/>
      <c r="CF4" s="83"/>
      <c r="CG4" s="99"/>
      <c r="CH4" s="92"/>
      <c r="CI4" s="92"/>
      <c r="CJ4" s="92"/>
      <c r="CK4" s="92"/>
      <c r="CL4" s="83"/>
      <c r="CM4" s="99"/>
      <c r="CR4" s="83"/>
      <c r="CS4" s="99"/>
      <c r="CY4" s="99"/>
      <c r="DE4" s="99"/>
      <c r="DK4" s="99"/>
      <c r="DO4" s="92"/>
      <c r="DP4" s="92"/>
      <c r="DQ4" s="100" t="s">
        <v>1042</v>
      </c>
      <c r="DS4"/>
      <c r="DT4"/>
      <c r="DU4"/>
      <c r="DV4"/>
      <c r="DW4" s="92"/>
      <c r="DX4" s="92"/>
      <c r="DY4" s="92"/>
      <c r="DZ4" s="92"/>
      <c r="EA4" s="92"/>
      <c r="EC4" s="92"/>
      <c r="ED4" s="92"/>
      <c r="EE4" s="92"/>
      <c r="EF4" s="92"/>
      <c r="EG4" s="92"/>
    </row>
    <row r="5" spans="1:137"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E5" s="92"/>
      <c r="CF5" s="83"/>
      <c r="CG5" s="739" t="s">
        <v>1046</v>
      </c>
      <c r="CH5" s="740"/>
      <c r="CI5" s="741"/>
      <c r="CJ5" s="742"/>
      <c r="CK5" s="92"/>
      <c r="CL5" s="83"/>
      <c r="CM5" s="739" t="s">
        <v>1046</v>
      </c>
      <c r="CN5" s="740"/>
      <c r="CO5" s="741"/>
      <c r="CP5" s="742"/>
      <c r="CR5" s="83"/>
      <c r="CS5" s="739" t="s">
        <v>1046</v>
      </c>
      <c r="CT5" s="740"/>
      <c r="CU5" s="741"/>
      <c r="CV5" s="742"/>
      <c r="CY5" s="739" t="s">
        <v>1046</v>
      </c>
      <c r="CZ5" s="740"/>
      <c r="DA5" s="741"/>
      <c r="DB5" s="742"/>
      <c r="DE5" s="739" t="s">
        <v>1046</v>
      </c>
      <c r="DF5" s="740"/>
      <c r="DG5" s="741"/>
      <c r="DH5" s="742"/>
      <c r="DK5" s="739" t="s">
        <v>1046</v>
      </c>
      <c r="DL5" s="740"/>
      <c r="DM5" s="741"/>
      <c r="DN5" s="742"/>
      <c r="DO5" s="92"/>
      <c r="DP5" s="92"/>
      <c r="DQ5" s="743" t="s">
        <v>1046</v>
      </c>
      <c r="DR5" s="744"/>
      <c r="DS5" s="745"/>
      <c r="DT5" s="746"/>
      <c r="DU5"/>
      <c r="DV5"/>
      <c r="DW5" s="739" t="s">
        <v>1046</v>
      </c>
      <c r="DX5" s="740"/>
      <c r="DY5" s="741"/>
      <c r="DZ5" s="742"/>
      <c r="EA5" s="92"/>
      <c r="EC5" s="739" t="s">
        <v>1046</v>
      </c>
      <c r="ED5" s="740"/>
      <c r="EE5" s="741"/>
      <c r="EF5" s="742"/>
      <c r="EG5" s="92"/>
    </row>
    <row r="6" spans="1:137"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L6" s="83"/>
      <c r="CM6" s="101" t="s">
        <v>1047</v>
      </c>
      <c r="CN6" s="101" t="s">
        <v>1048</v>
      </c>
      <c r="CO6" s="101" t="s">
        <v>1049</v>
      </c>
      <c r="CP6" s="101" t="s">
        <v>1050</v>
      </c>
      <c r="CQ6" s="101" t="s">
        <v>1051</v>
      </c>
      <c r="CR6" s="83"/>
      <c r="CS6" s="101" t="s">
        <v>1047</v>
      </c>
      <c r="CT6" s="101" t="s">
        <v>1048</v>
      </c>
      <c r="CU6" s="101" t="s">
        <v>1049</v>
      </c>
      <c r="CV6" s="101" t="s">
        <v>1050</v>
      </c>
      <c r="CW6" s="101" t="s">
        <v>1051</v>
      </c>
      <c r="CY6" s="101" t="s">
        <v>1047</v>
      </c>
      <c r="CZ6" s="101" t="s">
        <v>1048</v>
      </c>
      <c r="DA6" s="101" t="s">
        <v>1049</v>
      </c>
      <c r="DB6" s="101" t="s">
        <v>1050</v>
      </c>
      <c r="DC6" s="101" t="s">
        <v>1051</v>
      </c>
      <c r="DE6" s="101" t="s">
        <v>1047</v>
      </c>
      <c r="DF6" s="101" t="s">
        <v>1048</v>
      </c>
      <c r="DG6" s="101" t="s">
        <v>1049</v>
      </c>
      <c r="DH6" s="101" t="s">
        <v>1050</v>
      </c>
      <c r="DI6" s="101" t="s">
        <v>1051</v>
      </c>
      <c r="DK6" s="101" t="s">
        <v>1047</v>
      </c>
      <c r="DL6" s="101" t="s">
        <v>1048</v>
      </c>
      <c r="DM6" s="101" t="s">
        <v>1049</v>
      </c>
      <c r="DN6" s="101" t="s">
        <v>1050</v>
      </c>
      <c r="DO6" s="101" t="s">
        <v>1051</v>
      </c>
      <c r="DP6" s="92"/>
      <c r="DQ6" s="102" t="s">
        <v>1047</v>
      </c>
      <c r="DR6" s="102" t="s">
        <v>1048</v>
      </c>
      <c r="DS6" s="102" t="s">
        <v>1052</v>
      </c>
      <c r="DT6" s="101" t="s">
        <v>1050</v>
      </c>
      <c r="DU6" s="101" t="s">
        <v>1051</v>
      </c>
      <c r="DV6"/>
      <c r="DW6" s="101" t="s">
        <v>1047</v>
      </c>
      <c r="DX6" s="101" t="s">
        <v>1048</v>
      </c>
      <c r="DY6" s="101" t="s">
        <v>1049</v>
      </c>
      <c r="DZ6" s="101" t="s">
        <v>1050</v>
      </c>
      <c r="EA6" s="101" t="s">
        <v>1051</v>
      </c>
      <c r="EC6" s="101" t="s">
        <v>1047</v>
      </c>
      <c r="ED6" s="101" t="s">
        <v>1048</v>
      </c>
      <c r="EE6" s="101" t="s">
        <v>1049</v>
      </c>
      <c r="EF6" s="101" t="s">
        <v>1050</v>
      </c>
      <c r="EG6" s="101" t="s">
        <v>1051</v>
      </c>
    </row>
    <row r="7" spans="1:137" x14ac:dyDescent="0.2">
      <c r="A7" s="103">
        <v>0</v>
      </c>
      <c r="B7" s="103">
        <f t="shared" ref="B7:B13" si="0">A8</f>
        <v>5250</v>
      </c>
      <c r="C7" s="103">
        <v>0</v>
      </c>
      <c r="D7" s="103">
        <v>0</v>
      </c>
      <c r="E7" s="103">
        <v>0</v>
      </c>
      <c r="F7" s="292"/>
      <c r="G7" s="103">
        <v>0</v>
      </c>
      <c r="H7" s="103">
        <f t="shared" ref="H7:H13" si="1">G8</f>
        <v>6925</v>
      </c>
      <c r="I7" s="103">
        <v>0</v>
      </c>
      <c r="J7" s="103">
        <v>0</v>
      </c>
      <c r="K7" s="103">
        <v>0</v>
      </c>
      <c r="M7" s="103">
        <v>0</v>
      </c>
      <c r="N7" s="103">
        <f t="shared" ref="N7:N13" si="2">M8</f>
        <v>4350</v>
      </c>
      <c r="O7" s="103">
        <v>0</v>
      </c>
      <c r="P7" s="103">
        <v>0</v>
      </c>
      <c r="Q7" s="103">
        <v>0</v>
      </c>
      <c r="R7" s="292"/>
      <c r="S7" s="103">
        <v>0</v>
      </c>
      <c r="T7" s="103">
        <f t="shared" ref="T7:T13" si="3">S8</f>
        <v>6475</v>
      </c>
      <c r="U7" s="103">
        <v>0</v>
      </c>
      <c r="V7" s="103">
        <v>0</v>
      </c>
      <c r="W7" s="103">
        <v>0</v>
      </c>
      <c r="Y7" s="103">
        <v>0</v>
      </c>
      <c r="Z7" s="103">
        <f t="shared" ref="Z7:Z13" si="4">Y8</f>
        <v>3950</v>
      </c>
      <c r="AA7" s="103">
        <v>0</v>
      </c>
      <c r="AB7" s="103">
        <v>0</v>
      </c>
      <c r="AC7" s="103">
        <v>0</v>
      </c>
      <c r="AD7" s="292"/>
      <c r="AE7" s="103">
        <v>0</v>
      </c>
      <c r="AF7" s="103">
        <f t="shared" ref="AF7:AF13" si="5">AE8</f>
        <v>6275</v>
      </c>
      <c r="AG7" s="103">
        <v>0</v>
      </c>
      <c r="AH7" s="103">
        <v>0</v>
      </c>
      <c r="AI7" s="103">
        <v>0</v>
      </c>
      <c r="AK7" s="103">
        <v>0</v>
      </c>
      <c r="AL7" s="103">
        <v>3800</v>
      </c>
      <c r="AM7" s="103">
        <v>0</v>
      </c>
      <c r="AN7" s="103">
        <v>0</v>
      </c>
      <c r="AO7" s="103">
        <v>0</v>
      </c>
      <c r="AP7" s="292"/>
      <c r="AQ7" s="103">
        <v>0</v>
      </c>
      <c r="AR7" s="103">
        <v>6200</v>
      </c>
      <c r="AS7" s="103">
        <v>0</v>
      </c>
      <c r="AT7" s="103">
        <v>0</v>
      </c>
      <c r="AU7" s="103">
        <v>0</v>
      </c>
      <c r="AW7" s="103">
        <v>0</v>
      </c>
      <c r="AX7" s="103">
        <v>3800</v>
      </c>
      <c r="AY7" s="103">
        <v>0</v>
      </c>
      <c r="AZ7" s="103">
        <v>0</v>
      </c>
      <c r="BA7" s="103">
        <v>0</v>
      </c>
      <c r="BB7" s="83"/>
      <c r="BC7" s="103">
        <v>0</v>
      </c>
      <c r="BD7" s="103">
        <v>3700</v>
      </c>
      <c r="BE7" s="103">
        <v>0</v>
      </c>
      <c r="BF7" s="103">
        <v>0</v>
      </c>
      <c r="BG7" s="103">
        <v>0</v>
      </c>
      <c r="BH7" s="83"/>
      <c r="BI7" s="103">
        <v>0</v>
      </c>
      <c r="BJ7" s="103">
        <v>2300</v>
      </c>
      <c r="BK7" s="103">
        <v>0</v>
      </c>
      <c r="BL7" s="103">
        <v>0</v>
      </c>
      <c r="BM7" s="103">
        <v>0</v>
      </c>
      <c r="BN7" s="83"/>
      <c r="BO7" s="103">
        <v>0</v>
      </c>
      <c r="BP7" s="103">
        <v>2250</v>
      </c>
      <c r="BQ7" s="103">
        <v>0</v>
      </c>
      <c r="BR7" s="103">
        <v>0</v>
      </c>
      <c r="BS7" s="103">
        <v>0</v>
      </c>
      <c r="BT7" s="83"/>
      <c r="BU7" s="103">
        <v>0</v>
      </c>
      <c r="BV7" s="103">
        <v>2300</v>
      </c>
      <c r="BW7" s="103">
        <v>0</v>
      </c>
      <c r="BX7" s="103">
        <v>0</v>
      </c>
      <c r="BY7" s="103">
        <v>0</v>
      </c>
      <c r="BZ7" s="83"/>
      <c r="CA7" s="103">
        <v>0</v>
      </c>
      <c r="CB7" s="103">
        <v>2250</v>
      </c>
      <c r="CC7" s="103">
        <v>0</v>
      </c>
      <c r="CD7" s="103">
        <v>0</v>
      </c>
      <c r="CE7" s="103">
        <v>0</v>
      </c>
      <c r="CF7" s="83"/>
      <c r="CG7" s="103">
        <v>0</v>
      </c>
      <c r="CH7" s="103">
        <v>2200</v>
      </c>
      <c r="CI7" s="103">
        <v>0</v>
      </c>
      <c r="CJ7" s="103">
        <v>0</v>
      </c>
      <c r="CK7" s="103">
        <v>0</v>
      </c>
      <c r="CL7" s="83"/>
      <c r="CM7" s="103">
        <v>0</v>
      </c>
      <c r="CN7" s="103">
        <v>2150</v>
      </c>
      <c r="CO7" s="103">
        <v>0</v>
      </c>
      <c r="CP7" s="103">
        <v>0</v>
      </c>
      <c r="CQ7" s="103">
        <v>0</v>
      </c>
      <c r="CR7" s="83"/>
      <c r="CS7" s="103">
        <v>0</v>
      </c>
      <c r="CT7" s="103">
        <v>2100</v>
      </c>
      <c r="CU7" s="103">
        <v>0</v>
      </c>
      <c r="CV7" s="103">
        <v>0</v>
      </c>
      <c r="CW7" s="103" t="s">
        <v>1053</v>
      </c>
      <c r="CY7" s="103">
        <v>0</v>
      </c>
      <c r="CZ7" s="103">
        <v>6050</v>
      </c>
      <c r="DA7" s="103">
        <v>0</v>
      </c>
      <c r="DB7" s="103">
        <v>0</v>
      </c>
      <c r="DC7" s="103" t="s">
        <v>1053</v>
      </c>
      <c r="DE7" s="103">
        <v>0</v>
      </c>
      <c r="DF7" s="103">
        <v>6050</v>
      </c>
      <c r="DG7" s="103">
        <v>0</v>
      </c>
      <c r="DH7" s="103">
        <v>0</v>
      </c>
      <c r="DI7" s="103" t="s">
        <v>1053</v>
      </c>
      <c r="DK7" s="103">
        <v>0</v>
      </c>
      <c r="DL7" s="103">
        <v>7180</v>
      </c>
      <c r="DM7" s="103">
        <v>0</v>
      </c>
      <c r="DN7" s="103">
        <v>0</v>
      </c>
      <c r="DO7" s="103" t="s">
        <v>1053</v>
      </c>
      <c r="DP7" s="92"/>
      <c r="DQ7" s="104">
        <v>0</v>
      </c>
      <c r="DR7" s="104">
        <v>2650</v>
      </c>
      <c r="DS7" s="103">
        <v>0</v>
      </c>
      <c r="DT7" s="103">
        <v>0</v>
      </c>
      <c r="DU7" s="105" t="s">
        <v>1053</v>
      </c>
      <c r="DV7"/>
      <c r="DW7" s="103">
        <v>0</v>
      </c>
      <c r="DX7" s="103">
        <v>2650</v>
      </c>
      <c r="DY7" s="103">
        <v>0</v>
      </c>
      <c r="DZ7" s="103">
        <v>0</v>
      </c>
      <c r="EA7" s="103" t="s">
        <v>1053</v>
      </c>
      <c r="EC7" s="103">
        <v>0</v>
      </c>
      <c r="ED7" s="103">
        <v>2650</v>
      </c>
      <c r="EE7" s="103">
        <v>0</v>
      </c>
      <c r="EF7" s="103">
        <v>0</v>
      </c>
      <c r="EG7" s="103" t="s">
        <v>1053</v>
      </c>
    </row>
    <row r="8" spans="1:137" x14ac:dyDescent="0.2">
      <c r="A8" s="103">
        <v>5250</v>
      </c>
      <c r="B8" s="103">
        <f t="shared" si="0"/>
        <v>16250</v>
      </c>
      <c r="C8" s="103">
        <v>0</v>
      </c>
      <c r="D8" s="106">
        <v>0.1</v>
      </c>
      <c r="E8" s="103">
        <f t="shared" ref="E8:E14" si="6">A8</f>
        <v>5250</v>
      </c>
      <c r="F8" s="292"/>
      <c r="G8" s="103">
        <v>6925</v>
      </c>
      <c r="H8" s="103">
        <f t="shared" si="1"/>
        <v>12425</v>
      </c>
      <c r="I8" s="103">
        <v>0</v>
      </c>
      <c r="J8" s="106">
        <v>0.1</v>
      </c>
      <c r="K8" s="103">
        <f t="shared" ref="K8:K14" si="7">G8</f>
        <v>6925</v>
      </c>
      <c r="M8" s="103">
        <v>4350</v>
      </c>
      <c r="N8" s="103">
        <f t="shared" si="2"/>
        <v>14625</v>
      </c>
      <c r="O8" s="103">
        <v>0</v>
      </c>
      <c r="P8" s="106">
        <v>0.1</v>
      </c>
      <c r="Q8" s="103">
        <f t="shared" ref="Q8:Q14" si="8">M8</f>
        <v>4350</v>
      </c>
      <c r="R8" s="292"/>
      <c r="S8" s="103">
        <v>6475</v>
      </c>
      <c r="T8" s="103">
        <f t="shared" si="3"/>
        <v>11613</v>
      </c>
      <c r="U8" s="103">
        <v>0</v>
      </c>
      <c r="V8" s="106">
        <v>0.1</v>
      </c>
      <c r="W8" s="103">
        <f t="shared" ref="W8:W14" si="9">S8</f>
        <v>6475</v>
      </c>
      <c r="Y8" s="103">
        <v>3950</v>
      </c>
      <c r="Z8" s="103">
        <f t="shared" si="4"/>
        <v>13900</v>
      </c>
      <c r="AA8" s="103">
        <v>0</v>
      </c>
      <c r="AB8" s="106">
        <v>0.1</v>
      </c>
      <c r="AC8" s="103">
        <v>3950</v>
      </c>
      <c r="AD8" s="292"/>
      <c r="AE8" s="103">
        <v>6275</v>
      </c>
      <c r="AF8" s="103">
        <f t="shared" si="5"/>
        <v>11250</v>
      </c>
      <c r="AG8" s="103">
        <v>0</v>
      </c>
      <c r="AH8" s="106">
        <v>0.1</v>
      </c>
      <c r="AI8" s="103">
        <f t="shared" ref="AI8:AI14" si="10">AE8</f>
        <v>6275</v>
      </c>
      <c r="AK8" s="103">
        <v>3800</v>
      </c>
      <c r="AL8" s="103">
        <v>13675</v>
      </c>
      <c r="AM8" s="103">
        <v>0</v>
      </c>
      <c r="AN8" s="106">
        <v>0.1</v>
      </c>
      <c r="AO8" s="103">
        <v>3800</v>
      </c>
      <c r="AP8" s="292"/>
      <c r="AQ8" s="103">
        <v>6200</v>
      </c>
      <c r="AR8" s="103">
        <v>11138</v>
      </c>
      <c r="AS8" s="103">
        <v>0</v>
      </c>
      <c r="AT8" s="106">
        <v>0.1</v>
      </c>
      <c r="AU8" s="103">
        <v>6200</v>
      </c>
      <c r="AW8" s="103">
        <v>3800</v>
      </c>
      <c r="AX8" s="103">
        <v>13500</v>
      </c>
      <c r="AY8" s="103">
        <v>0</v>
      </c>
      <c r="AZ8" s="106">
        <v>0.1</v>
      </c>
      <c r="BA8" s="103">
        <v>3800</v>
      </c>
      <c r="BB8" s="83"/>
      <c r="BC8" s="103">
        <v>3700</v>
      </c>
      <c r="BD8" s="103">
        <v>13225</v>
      </c>
      <c r="BE8" s="103">
        <v>0</v>
      </c>
      <c r="BF8" s="106">
        <v>0.1</v>
      </c>
      <c r="BG8" s="103">
        <v>3700</v>
      </c>
      <c r="BH8" s="83"/>
      <c r="BI8" s="103">
        <v>2300</v>
      </c>
      <c r="BJ8" s="103">
        <v>11625</v>
      </c>
      <c r="BK8" s="103">
        <v>0</v>
      </c>
      <c r="BL8" s="106">
        <v>0.1</v>
      </c>
      <c r="BM8" s="103">
        <v>2300</v>
      </c>
      <c r="BN8" s="83"/>
      <c r="BO8" s="103">
        <v>2250</v>
      </c>
      <c r="BP8" s="103">
        <v>11525</v>
      </c>
      <c r="BQ8" s="103">
        <v>0</v>
      </c>
      <c r="BR8" s="106">
        <v>0.1</v>
      </c>
      <c r="BS8" s="103">
        <v>2250</v>
      </c>
      <c r="BT8" s="83"/>
      <c r="BU8" s="103">
        <v>2300</v>
      </c>
      <c r="BV8" s="103">
        <v>11525</v>
      </c>
      <c r="BW8" s="103">
        <v>0</v>
      </c>
      <c r="BX8" s="106">
        <v>0.1</v>
      </c>
      <c r="BY8" s="103">
        <v>2300</v>
      </c>
      <c r="BZ8" s="83"/>
      <c r="CA8" s="103">
        <v>2250</v>
      </c>
      <c r="CB8" s="103">
        <v>11325</v>
      </c>
      <c r="CC8" s="103">
        <v>0</v>
      </c>
      <c r="CD8" s="106">
        <v>0.1</v>
      </c>
      <c r="CE8" s="103">
        <v>2250</v>
      </c>
      <c r="CF8" s="83"/>
      <c r="CG8" s="103">
        <v>2200</v>
      </c>
      <c r="CH8" s="103">
        <v>11125</v>
      </c>
      <c r="CI8" s="103">
        <v>0</v>
      </c>
      <c r="CJ8" s="106">
        <v>0.1</v>
      </c>
      <c r="CK8" s="103">
        <v>2200</v>
      </c>
      <c r="CL8" s="83"/>
      <c r="CM8" s="103">
        <v>2150</v>
      </c>
      <c r="CN8" s="103">
        <v>10850</v>
      </c>
      <c r="CO8" s="103">
        <v>0</v>
      </c>
      <c r="CP8" s="106">
        <v>0.1</v>
      </c>
      <c r="CQ8" s="103">
        <v>2150</v>
      </c>
      <c r="CR8" s="83"/>
      <c r="CS8" s="103">
        <v>2100</v>
      </c>
      <c r="CT8" s="103">
        <v>10600</v>
      </c>
      <c r="CU8" s="103">
        <v>0</v>
      </c>
      <c r="CV8" s="106">
        <v>0.1</v>
      </c>
      <c r="CW8" s="103">
        <v>2100</v>
      </c>
      <c r="CY8" s="103">
        <v>6050</v>
      </c>
      <c r="CZ8" s="103">
        <v>10425</v>
      </c>
      <c r="DA8" s="103">
        <v>0</v>
      </c>
      <c r="DB8" s="106">
        <v>0.1</v>
      </c>
      <c r="DC8" s="103">
        <v>6050</v>
      </c>
      <c r="DE8" s="103">
        <v>6050</v>
      </c>
      <c r="DF8" s="103">
        <v>10425</v>
      </c>
      <c r="DG8" s="103">
        <v>0</v>
      </c>
      <c r="DH8" s="106">
        <v>0.1</v>
      </c>
      <c r="DI8" s="103">
        <v>6050</v>
      </c>
      <c r="DK8" s="103">
        <v>7180</v>
      </c>
      <c r="DL8" s="103">
        <v>10400</v>
      </c>
      <c r="DM8" s="103">
        <v>0</v>
      </c>
      <c r="DN8" s="106">
        <v>0.1</v>
      </c>
      <c r="DO8" s="103">
        <v>7180</v>
      </c>
      <c r="DP8" s="92"/>
      <c r="DQ8" s="107">
        <v>2650</v>
      </c>
      <c r="DR8" s="107">
        <v>10400</v>
      </c>
      <c r="DS8" s="103">
        <v>0</v>
      </c>
      <c r="DT8" s="106">
        <v>0.1</v>
      </c>
      <c r="DU8" s="105" t="s">
        <v>1054</v>
      </c>
      <c r="DV8"/>
      <c r="DW8" s="103">
        <v>2650</v>
      </c>
      <c r="DX8" s="103">
        <v>10300</v>
      </c>
      <c r="DY8" s="103">
        <v>0</v>
      </c>
      <c r="DZ8" s="106">
        <v>0.1</v>
      </c>
      <c r="EA8" s="103">
        <v>2650</v>
      </c>
      <c r="EC8" s="103">
        <v>2650</v>
      </c>
      <c r="ED8" s="103">
        <v>10120</v>
      </c>
      <c r="EE8" s="103">
        <v>0</v>
      </c>
      <c r="EF8" s="106">
        <v>0.1</v>
      </c>
      <c r="EG8" s="103">
        <v>2650</v>
      </c>
    </row>
    <row r="9" spans="1:137" x14ac:dyDescent="0.2">
      <c r="A9" s="103">
        <v>16250</v>
      </c>
      <c r="B9" s="103">
        <f t="shared" si="0"/>
        <v>49975</v>
      </c>
      <c r="C9" s="103">
        <v>1100</v>
      </c>
      <c r="D9" s="106">
        <v>0.12</v>
      </c>
      <c r="E9" s="103">
        <f t="shared" si="6"/>
        <v>16250</v>
      </c>
      <c r="F9" s="292"/>
      <c r="G9" s="103">
        <v>12425</v>
      </c>
      <c r="H9" s="103">
        <f t="shared" si="1"/>
        <v>29288</v>
      </c>
      <c r="I9" s="103">
        <v>550</v>
      </c>
      <c r="J9" s="106">
        <v>0.12</v>
      </c>
      <c r="K9" s="103">
        <f t="shared" si="7"/>
        <v>12425</v>
      </c>
      <c r="M9" s="103">
        <v>14625</v>
      </c>
      <c r="N9" s="103">
        <f t="shared" si="2"/>
        <v>46125</v>
      </c>
      <c r="O9" s="103">
        <v>1027.5</v>
      </c>
      <c r="P9" s="106">
        <v>0.12</v>
      </c>
      <c r="Q9" s="103">
        <f t="shared" si="8"/>
        <v>14625</v>
      </c>
      <c r="R9" s="292"/>
      <c r="S9" s="103">
        <v>11613</v>
      </c>
      <c r="T9" s="103">
        <f t="shared" si="3"/>
        <v>27363</v>
      </c>
      <c r="U9" s="103">
        <v>513.75</v>
      </c>
      <c r="V9" s="106">
        <v>0.12</v>
      </c>
      <c r="W9" s="103">
        <f t="shared" si="9"/>
        <v>11613</v>
      </c>
      <c r="Y9" s="103">
        <v>13900</v>
      </c>
      <c r="Z9" s="103">
        <f t="shared" si="4"/>
        <v>44475</v>
      </c>
      <c r="AA9" s="103">
        <v>995</v>
      </c>
      <c r="AB9" s="106">
        <v>0.12</v>
      </c>
      <c r="AC9" s="103">
        <v>13900</v>
      </c>
      <c r="AD9" s="292"/>
      <c r="AE9" s="103">
        <v>11250</v>
      </c>
      <c r="AF9" s="103">
        <f t="shared" si="5"/>
        <v>26538</v>
      </c>
      <c r="AG9" s="103">
        <v>497.5</v>
      </c>
      <c r="AH9" s="106">
        <v>0.12</v>
      </c>
      <c r="AI9" s="103">
        <f t="shared" si="10"/>
        <v>11250</v>
      </c>
      <c r="AK9" s="103">
        <v>13675</v>
      </c>
      <c r="AL9" s="103">
        <v>43925</v>
      </c>
      <c r="AM9" s="103">
        <v>987.5</v>
      </c>
      <c r="AN9" s="106">
        <v>0.12</v>
      </c>
      <c r="AO9" s="103">
        <v>13675</v>
      </c>
      <c r="AP9" s="292"/>
      <c r="AQ9" s="103">
        <v>11138</v>
      </c>
      <c r="AR9" s="103">
        <v>26263</v>
      </c>
      <c r="AS9" s="103">
        <v>493.75</v>
      </c>
      <c r="AT9" s="106">
        <v>0.12</v>
      </c>
      <c r="AU9" s="103">
        <v>11138</v>
      </c>
      <c r="AW9" s="103">
        <v>13500</v>
      </c>
      <c r="AX9" s="103">
        <v>43275</v>
      </c>
      <c r="AY9" s="103">
        <v>970</v>
      </c>
      <c r="AZ9" s="106">
        <v>0.12</v>
      </c>
      <c r="BA9" s="103">
        <v>13500</v>
      </c>
      <c r="BB9" s="83"/>
      <c r="BC9" s="103">
        <v>13225</v>
      </c>
      <c r="BD9" s="103">
        <v>42400</v>
      </c>
      <c r="BE9" s="103">
        <v>952.5</v>
      </c>
      <c r="BF9" s="106">
        <v>0.12</v>
      </c>
      <c r="BG9" s="103">
        <v>13225</v>
      </c>
      <c r="BH9" s="83"/>
      <c r="BI9" s="103">
        <v>11625</v>
      </c>
      <c r="BJ9" s="103">
        <v>40250</v>
      </c>
      <c r="BK9" s="103">
        <v>932.5</v>
      </c>
      <c r="BL9" s="106">
        <v>0.15</v>
      </c>
      <c r="BM9" s="103">
        <v>11625</v>
      </c>
      <c r="BN9" s="83"/>
      <c r="BO9" s="103">
        <v>11525</v>
      </c>
      <c r="BP9" s="103">
        <v>39900</v>
      </c>
      <c r="BQ9" s="103">
        <v>927.5</v>
      </c>
      <c r="BR9" s="106">
        <v>0.15</v>
      </c>
      <c r="BS9" s="103">
        <v>11525</v>
      </c>
      <c r="BT9" s="83"/>
      <c r="BU9" s="103">
        <v>11525</v>
      </c>
      <c r="BV9" s="103">
        <v>39750</v>
      </c>
      <c r="BW9" s="103">
        <v>922.5</v>
      </c>
      <c r="BX9" s="106">
        <v>0.15</v>
      </c>
      <c r="BY9" s="103">
        <v>11525</v>
      </c>
      <c r="BZ9" s="83"/>
      <c r="CA9" s="103">
        <v>11325</v>
      </c>
      <c r="CB9" s="103">
        <v>39150</v>
      </c>
      <c r="CC9" s="103">
        <v>907.5</v>
      </c>
      <c r="CD9" s="106">
        <v>0.15</v>
      </c>
      <c r="CE9" s="103">
        <v>11325</v>
      </c>
      <c r="CF9" s="83"/>
      <c r="CG9" s="103">
        <v>11125</v>
      </c>
      <c r="CH9" s="103">
        <v>38450</v>
      </c>
      <c r="CI9" s="103">
        <v>892.5</v>
      </c>
      <c r="CJ9" s="106">
        <v>0.15</v>
      </c>
      <c r="CK9" s="103">
        <v>11125</v>
      </c>
      <c r="CL9" s="83"/>
      <c r="CM9" s="103">
        <v>10850</v>
      </c>
      <c r="CN9" s="103">
        <v>37500</v>
      </c>
      <c r="CO9" s="103">
        <v>870</v>
      </c>
      <c r="CP9" s="106">
        <v>0.15</v>
      </c>
      <c r="CQ9" s="103">
        <v>10850</v>
      </c>
      <c r="CR9" s="83"/>
      <c r="CS9" s="103">
        <v>10600</v>
      </c>
      <c r="CT9" s="103">
        <v>36600</v>
      </c>
      <c r="CU9" s="103">
        <v>850</v>
      </c>
      <c r="CV9" s="106">
        <v>0.15</v>
      </c>
      <c r="CW9" s="103">
        <v>10600</v>
      </c>
      <c r="CY9" s="103">
        <v>10425</v>
      </c>
      <c r="CZ9" s="103">
        <v>36050</v>
      </c>
      <c r="DA9" s="103">
        <v>437.5</v>
      </c>
      <c r="DB9" s="106">
        <v>0.15</v>
      </c>
      <c r="DC9" s="103">
        <v>1045</v>
      </c>
      <c r="DE9" s="103">
        <v>10425</v>
      </c>
      <c r="DF9" s="103">
        <v>36050</v>
      </c>
      <c r="DG9" s="103">
        <f>437.5</f>
        <v>437.5</v>
      </c>
      <c r="DH9" s="106">
        <v>0.15</v>
      </c>
      <c r="DI9" s="103">
        <v>1045</v>
      </c>
      <c r="DK9" s="103">
        <v>10400</v>
      </c>
      <c r="DL9" s="103">
        <v>36200</v>
      </c>
      <c r="DM9" s="103">
        <v>322</v>
      </c>
      <c r="DN9" s="106">
        <v>0.15</v>
      </c>
      <c r="DO9" s="103">
        <v>10400</v>
      </c>
      <c r="DP9" s="92"/>
      <c r="DQ9" s="107">
        <v>10400</v>
      </c>
      <c r="DR9" s="107">
        <v>35400</v>
      </c>
      <c r="DS9" s="103">
        <v>775</v>
      </c>
      <c r="DT9" s="106">
        <v>0.15</v>
      </c>
      <c r="DU9" s="107">
        <v>10400</v>
      </c>
      <c r="DV9"/>
      <c r="DW9" s="103">
        <v>10300</v>
      </c>
      <c r="DX9" s="103">
        <v>33960</v>
      </c>
      <c r="DY9" s="103">
        <v>765</v>
      </c>
      <c r="DZ9" s="106">
        <v>0.15</v>
      </c>
      <c r="EA9" s="103">
        <v>10300</v>
      </c>
      <c r="EC9" s="103">
        <v>10120</v>
      </c>
      <c r="ED9" s="103">
        <v>33520</v>
      </c>
      <c r="EE9" s="103">
        <v>747</v>
      </c>
      <c r="EF9" s="106">
        <v>0.15</v>
      </c>
      <c r="EG9" s="103">
        <v>10120</v>
      </c>
    </row>
    <row r="10" spans="1:137" x14ac:dyDescent="0.2">
      <c r="A10" s="103">
        <v>49975</v>
      </c>
      <c r="B10" s="103">
        <f t="shared" si="0"/>
        <v>100625</v>
      </c>
      <c r="C10" s="103">
        <v>5147</v>
      </c>
      <c r="D10" s="106">
        <v>0.22</v>
      </c>
      <c r="E10" s="103">
        <f t="shared" si="6"/>
        <v>49975</v>
      </c>
      <c r="F10" s="292"/>
      <c r="G10" s="103">
        <v>29288</v>
      </c>
      <c r="H10" s="103">
        <f t="shared" si="1"/>
        <v>54613</v>
      </c>
      <c r="I10" s="103">
        <v>2573.5</v>
      </c>
      <c r="J10" s="106">
        <v>0.22</v>
      </c>
      <c r="K10" s="103">
        <f t="shared" si="7"/>
        <v>29288</v>
      </c>
      <c r="M10" s="103">
        <v>46125</v>
      </c>
      <c r="N10" s="103">
        <f t="shared" si="2"/>
        <v>93425</v>
      </c>
      <c r="O10" s="103">
        <v>4807.5</v>
      </c>
      <c r="P10" s="106">
        <v>0.22</v>
      </c>
      <c r="Q10" s="103">
        <f t="shared" si="8"/>
        <v>46125</v>
      </c>
      <c r="R10" s="292"/>
      <c r="S10" s="103">
        <v>27363</v>
      </c>
      <c r="T10" s="103">
        <f t="shared" si="3"/>
        <v>51013</v>
      </c>
      <c r="U10" s="103">
        <v>2403.75</v>
      </c>
      <c r="V10" s="106">
        <v>0.22</v>
      </c>
      <c r="W10" s="103">
        <f t="shared" si="9"/>
        <v>27363</v>
      </c>
      <c r="Y10" s="103">
        <v>44475</v>
      </c>
      <c r="Z10" s="103">
        <f t="shared" si="4"/>
        <v>90325</v>
      </c>
      <c r="AA10" s="103">
        <v>4664</v>
      </c>
      <c r="AB10" s="106">
        <v>0.22</v>
      </c>
      <c r="AC10" s="103">
        <v>44475</v>
      </c>
      <c r="AD10" s="292"/>
      <c r="AE10" s="103">
        <v>26538</v>
      </c>
      <c r="AF10" s="103">
        <f t="shared" si="5"/>
        <v>49463</v>
      </c>
      <c r="AG10" s="103">
        <v>2332</v>
      </c>
      <c r="AH10" s="106">
        <v>0.22</v>
      </c>
      <c r="AI10" s="103">
        <f t="shared" si="10"/>
        <v>26538</v>
      </c>
      <c r="AK10" s="103">
        <v>43925</v>
      </c>
      <c r="AL10" s="103">
        <v>89325</v>
      </c>
      <c r="AM10" s="103">
        <v>4617.5</v>
      </c>
      <c r="AN10" s="106">
        <v>0.22</v>
      </c>
      <c r="AO10" s="103">
        <v>43925</v>
      </c>
      <c r="AP10" s="292"/>
      <c r="AQ10" s="103">
        <v>26263</v>
      </c>
      <c r="AR10" s="103">
        <v>48963</v>
      </c>
      <c r="AS10" s="103">
        <v>2308.75</v>
      </c>
      <c r="AT10" s="106">
        <v>0.22</v>
      </c>
      <c r="AU10" s="103">
        <v>26263</v>
      </c>
      <c r="AW10" s="103">
        <v>43275</v>
      </c>
      <c r="AX10" s="103">
        <v>88000</v>
      </c>
      <c r="AY10" s="103">
        <v>4543</v>
      </c>
      <c r="AZ10" s="106">
        <v>0.22</v>
      </c>
      <c r="BA10" s="103">
        <v>43275</v>
      </c>
      <c r="BB10" s="83"/>
      <c r="BC10" s="103">
        <v>42400</v>
      </c>
      <c r="BD10" s="103">
        <v>86200</v>
      </c>
      <c r="BE10" s="103">
        <v>4453.5</v>
      </c>
      <c r="BF10" s="106">
        <v>0.22</v>
      </c>
      <c r="BG10" s="103">
        <v>42400</v>
      </c>
      <c r="BH10" s="83"/>
      <c r="BI10" s="103">
        <v>40250</v>
      </c>
      <c r="BJ10" s="103">
        <v>94200</v>
      </c>
      <c r="BK10" s="103">
        <v>5226.25</v>
      </c>
      <c r="BL10" s="106">
        <v>0.25</v>
      </c>
      <c r="BM10" s="103">
        <v>40250</v>
      </c>
      <c r="BN10" s="83"/>
      <c r="BO10" s="103">
        <v>39900</v>
      </c>
      <c r="BP10" s="103">
        <v>93400</v>
      </c>
      <c r="BQ10" s="103">
        <v>5183.75</v>
      </c>
      <c r="BR10" s="106">
        <v>0.25</v>
      </c>
      <c r="BS10" s="103">
        <v>39900</v>
      </c>
      <c r="BT10" s="83"/>
      <c r="BU10" s="103">
        <v>39750</v>
      </c>
      <c r="BV10" s="103">
        <v>93050</v>
      </c>
      <c r="BW10" s="103">
        <v>5156.25</v>
      </c>
      <c r="BX10" s="106">
        <v>0.25</v>
      </c>
      <c r="BY10" s="103">
        <v>39750</v>
      </c>
      <c r="BZ10" s="83"/>
      <c r="CA10" s="103">
        <v>39150</v>
      </c>
      <c r="CB10" s="103">
        <v>91600</v>
      </c>
      <c r="CC10" s="103">
        <v>5081.25</v>
      </c>
      <c r="CD10" s="106">
        <v>0.25</v>
      </c>
      <c r="CE10" s="103">
        <v>39150</v>
      </c>
      <c r="CF10" s="83"/>
      <c r="CG10" s="103">
        <v>38450</v>
      </c>
      <c r="CH10" s="103">
        <v>90050</v>
      </c>
      <c r="CI10" s="103">
        <v>4991.25</v>
      </c>
      <c r="CJ10" s="106">
        <v>0.25</v>
      </c>
      <c r="CK10" s="103">
        <v>38450</v>
      </c>
      <c r="CL10" s="83"/>
      <c r="CM10" s="103">
        <v>37500</v>
      </c>
      <c r="CN10" s="103">
        <v>87800</v>
      </c>
      <c r="CO10" s="103">
        <v>4867.5</v>
      </c>
      <c r="CP10" s="106">
        <v>0.25</v>
      </c>
      <c r="CQ10" s="103">
        <v>37500</v>
      </c>
      <c r="CR10" s="83"/>
      <c r="CS10" s="103">
        <v>36600</v>
      </c>
      <c r="CT10" s="103">
        <v>85700</v>
      </c>
      <c r="CU10" s="103">
        <v>4750</v>
      </c>
      <c r="CV10" s="106">
        <v>0.25</v>
      </c>
      <c r="CW10" s="103">
        <v>36600</v>
      </c>
      <c r="CY10" s="103">
        <v>36050</v>
      </c>
      <c r="CZ10" s="103">
        <v>67700</v>
      </c>
      <c r="DA10" s="103">
        <v>4281.25</v>
      </c>
      <c r="DB10" s="106">
        <v>0.25</v>
      </c>
      <c r="DC10" s="103">
        <v>36050</v>
      </c>
      <c r="DE10" s="103">
        <v>36050</v>
      </c>
      <c r="DF10" s="103">
        <v>67700</v>
      </c>
      <c r="DG10" s="103">
        <v>4281.25</v>
      </c>
      <c r="DH10" s="106">
        <v>0.25</v>
      </c>
      <c r="DI10" s="103">
        <v>36050</v>
      </c>
      <c r="DK10" s="103">
        <v>36200</v>
      </c>
      <c r="DL10" s="103">
        <v>66530</v>
      </c>
      <c r="DM10" s="103">
        <v>4192</v>
      </c>
      <c r="DN10" s="106">
        <v>0.25</v>
      </c>
      <c r="DO10" s="103">
        <v>36200</v>
      </c>
      <c r="DP10" s="92"/>
      <c r="DQ10" s="107">
        <v>35400</v>
      </c>
      <c r="DR10" s="107">
        <v>84300</v>
      </c>
      <c r="DS10" s="103">
        <v>4525</v>
      </c>
      <c r="DT10" s="106">
        <v>0.25</v>
      </c>
      <c r="DU10" s="107">
        <v>35400</v>
      </c>
      <c r="DV10"/>
      <c r="DW10" s="103">
        <v>33960</v>
      </c>
      <c r="DX10" s="103">
        <v>79725</v>
      </c>
      <c r="DY10" s="103">
        <v>4314</v>
      </c>
      <c r="DZ10" s="106">
        <v>0.25</v>
      </c>
      <c r="EA10" s="103">
        <v>33960</v>
      </c>
      <c r="EC10" s="103">
        <v>33520</v>
      </c>
      <c r="ED10" s="103">
        <v>77075</v>
      </c>
      <c r="EE10" s="103">
        <v>4257</v>
      </c>
      <c r="EF10" s="106">
        <v>0.25</v>
      </c>
      <c r="EG10" s="103">
        <v>33520</v>
      </c>
    </row>
    <row r="11" spans="1:137" x14ac:dyDescent="0.2">
      <c r="A11" s="103">
        <v>100625</v>
      </c>
      <c r="B11" s="103">
        <f t="shared" si="0"/>
        <v>187350</v>
      </c>
      <c r="C11" s="103">
        <v>16290</v>
      </c>
      <c r="D11" s="106">
        <v>0.24</v>
      </c>
      <c r="E11" s="103">
        <f t="shared" si="6"/>
        <v>100625</v>
      </c>
      <c r="F11" s="292"/>
      <c r="G11" s="103">
        <v>54613</v>
      </c>
      <c r="H11" s="103">
        <f t="shared" si="1"/>
        <v>97975</v>
      </c>
      <c r="I11" s="103">
        <v>8145</v>
      </c>
      <c r="J11" s="106">
        <v>0.24</v>
      </c>
      <c r="K11" s="103">
        <f t="shared" si="7"/>
        <v>54613</v>
      </c>
      <c r="M11" s="103">
        <v>93425</v>
      </c>
      <c r="N11" s="103">
        <f t="shared" si="2"/>
        <v>174400</v>
      </c>
      <c r="O11" s="103">
        <v>15213.5</v>
      </c>
      <c r="P11" s="106">
        <v>0.24</v>
      </c>
      <c r="Q11" s="103">
        <f t="shared" si="8"/>
        <v>93425</v>
      </c>
      <c r="R11" s="292"/>
      <c r="S11" s="103">
        <v>51013</v>
      </c>
      <c r="T11" s="103">
        <f t="shared" si="3"/>
        <v>91500</v>
      </c>
      <c r="U11" s="103">
        <v>7606.75</v>
      </c>
      <c r="V11" s="106">
        <v>0.24</v>
      </c>
      <c r="W11" s="103">
        <f t="shared" si="9"/>
        <v>51013</v>
      </c>
      <c r="Y11" s="103">
        <v>90325</v>
      </c>
      <c r="Z11" s="103">
        <f t="shared" si="4"/>
        <v>168875</v>
      </c>
      <c r="AA11" s="103">
        <v>14751</v>
      </c>
      <c r="AB11" s="106">
        <v>0.24</v>
      </c>
      <c r="AC11" s="103">
        <v>90325</v>
      </c>
      <c r="AD11" s="292"/>
      <c r="AE11" s="103">
        <v>49463</v>
      </c>
      <c r="AF11" s="103">
        <f t="shared" si="5"/>
        <v>88738</v>
      </c>
      <c r="AG11" s="103">
        <v>7375.5</v>
      </c>
      <c r="AH11" s="106">
        <v>0.24</v>
      </c>
      <c r="AI11" s="103">
        <f t="shared" si="10"/>
        <v>49463</v>
      </c>
      <c r="AK11" s="103">
        <v>89325</v>
      </c>
      <c r="AL11" s="103">
        <v>167100</v>
      </c>
      <c r="AM11" s="103">
        <v>14605.5</v>
      </c>
      <c r="AN11" s="106">
        <v>0.24</v>
      </c>
      <c r="AO11" s="103">
        <v>89325</v>
      </c>
      <c r="AP11" s="292"/>
      <c r="AQ11" s="103">
        <v>48963</v>
      </c>
      <c r="AR11" s="103">
        <v>87850</v>
      </c>
      <c r="AS11" s="103">
        <v>7302.75</v>
      </c>
      <c r="AT11" s="106">
        <v>0.24</v>
      </c>
      <c r="AU11" s="103">
        <v>48963</v>
      </c>
      <c r="AW11" s="103">
        <v>88000</v>
      </c>
      <c r="AX11" s="103">
        <v>164525</v>
      </c>
      <c r="AY11" s="103">
        <v>14382.5</v>
      </c>
      <c r="AZ11" s="106">
        <v>0.24</v>
      </c>
      <c r="BA11" s="103">
        <v>88000</v>
      </c>
      <c r="BB11" s="83"/>
      <c r="BC11" s="103">
        <v>86200</v>
      </c>
      <c r="BD11" s="103">
        <v>161200</v>
      </c>
      <c r="BE11" s="103">
        <v>14089.5</v>
      </c>
      <c r="BF11" s="106">
        <v>0.24</v>
      </c>
      <c r="BG11" s="103">
        <v>86200</v>
      </c>
      <c r="BH11" s="83"/>
      <c r="BI11" s="103">
        <v>94200</v>
      </c>
      <c r="BJ11" s="103">
        <v>193950</v>
      </c>
      <c r="BK11" s="103">
        <v>18713.75</v>
      </c>
      <c r="BL11" s="106">
        <v>0.28000000000000003</v>
      </c>
      <c r="BM11" s="103">
        <v>94200</v>
      </c>
      <c r="BN11" s="83"/>
      <c r="BO11" s="103">
        <v>93400</v>
      </c>
      <c r="BP11" s="103">
        <v>192400</v>
      </c>
      <c r="BQ11" s="103">
        <v>18558.75</v>
      </c>
      <c r="BR11" s="106">
        <v>0.28000000000000003</v>
      </c>
      <c r="BS11" s="103">
        <v>93400</v>
      </c>
      <c r="BT11" s="83"/>
      <c r="BU11" s="103">
        <v>93050</v>
      </c>
      <c r="BV11" s="103">
        <v>191600</v>
      </c>
      <c r="BW11" s="103">
        <v>18481.25</v>
      </c>
      <c r="BX11" s="106">
        <v>0.28000000000000003</v>
      </c>
      <c r="BY11" s="103">
        <v>93050</v>
      </c>
      <c r="BZ11" s="83"/>
      <c r="CA11" s="103">
        <v>91600</v>
      </c>
      <c r="CB11" s="103">
        <v>188600</v>
      </c>
      <c r="CC11" s="103">
        <v>18193.75</v>
      </c>
      <c r="CD11" s="106">
        <v>0.28000000000000003</v>
      </c>
      <c r="CE11" s="103">
        <v>91600</v>
      </c>
      <c r="CF11" s="83"/>
      <c r="CG11" s="103">
        <v>90050</v>
      </c>
      <c r="CH11" s="103">
        <v>185450</v>
      </c>
      <c r="CI11" s="103">
        <v>17891.25</v>
      </c>
      <c r="CJ11" s="106">
        <v>0.28000000000000003</v>
      </c>
      <c r="CK11" s="103">
        <v>90050</v>
      </c>
      <c r="CL11" s="83"/>
      <c r="CM11" s="103">
        <v>87800</v>
      </c>
      <c r="CN11" s="103">
        <v>180800</v>
      </c>
      <c r="CO11" s="103">
        <v>17442.5</v>
      </c>
      <c r="CP11" s="106">
        <v>0.28000000000000003</v>
      </c>
      <c r="CQ11" s="103">
        <v>87800</v>
      </c>
      <c r="CR11" s="83"/>
      <c r="CS11" s="103">
        <v>85700</v>
      </c>
      <c r="CT11" s="103">
        <v>176500</v>
      </c>
      <c r="CU11" s="103">
        <v>17025</v>
      </c>
      <c r="CV11" s="106">
        <v>0.28000000000000003</v>
      </c>
      <c r="CW11" s="103">
        <v>85700</v>
      </c>
      <c r="CY11" s="103">
        <v>67700</v>
      </c>
      <c r="CZ11" s="103">
        <v>84450</v>
      </c>
      <c r="DA11" s="103">
        <v>12193.75</v>
      </c>
      <c r="DB11" s="106">
        <v>0.27</v>
      </c>
      <c r="DC11" s="103">
        <v>67700</v>
      </c>
      <c r="DE11" s="103">
        <v>67700</v>
      </c>
      <c r="DF11" s="103">
        <v>84450</v>
      </c>
      <c r="DG11" s="103">
        <v>12193.75</v>
      </c>
      <c r="DH11" s="106">
        <v>0.27</v>
      </c>
      <c r="DI11" s="103">
        <v>67700</v>
      </c>
      <c r="DK11" s="103">
        <v>66530</v>
      </c>
      <c r="DL11" s="103">
        <v>173600</v>
      </c>
      <c r="DM11" s="103">
        <v>11774.5</v>
      </c>
      <c r="DN11" s="106">
        <v>0.28000000000000003</v>
      </c>
      <c r="DO11" s="103">
        <v>66530</v>
      </c>
      <c r="DP11" s="92"/>
      <c r="DQ11" s="107">
        <v>84300</v>
      </c>
      <c r="DR11" s="107">
        <v>173600</v>
      </c>
      <c r="DS11" s="103">
        <v>16750</v>
      </c>
      <c r="DT11" s="106">
        <v>0.28000000000000003</v>
      </c>
      <c r="DU11" s="107">
        <v>84300</v>
      </c>
      <c r="DV11"/>
      <c r="DW11" s="103">
        <v>79725</v>
      </c>
      <c r="DX11" s="103">
        <v>166500</v>
      </c>
      <c r="DY11" s="103">
        <v>15755.25</v>
      </c>
      <c r="DZ11" s="106">
        <v>0.28000000000000003</v>
      </c>
      <c r="EA11" s="103">
        <v>79725</v>
      </c>
      <c r="EC11" s="103">
        <v>77075</v>
      </c>
      <c r="ED11" s="103">
        <v>162800</v>
      </c>
      <c r="EE11" s="103">
        <v>15145.75</v>
      </c>
      <c r="EF11" s="106">
        <v>0.28000000000000003</v>
      </c>
      <c r="EG11" s="103">
        <v>77075</v>
      </c>
    </row>
    <row r="12" spans="1:137" x14ac:dyDescent="0.2">
      <c r="A12" s="103">
        <v>187350</v>
      </c>
      <c r="B12" s="103">
        <f t="shared" si="0"/>
        <v>236500</v>
      </c>
      <c r="C12" s="103">
        <v>37104</v>
      </c>
      <c r="D12" s="106">
        <v>0.32</v>
      </c>
      <c r="E12" s="103">
        <f t="shared" si="6"/>
        <v>187350</v>
      </c>
      <c r="F12" s="292"/>
      <c r="G12" s="103">
        <v>97975</v>
      </c>
      <c r="H12" s="103">
        <f t="shared" si="1"/>
        <v>122550</v>
      </c>
      <c r="I12" s="103">
        <v>18552</v>
      </c>
      <c r="J12" s="106">
        <v>0.32</v>
      </c>
      <c r="K12" s="103">
        <f t="shared" si="7"/>
        <v>97975</v>
      </c>
      <c r="M12" s="103">
        <v>174400</v>
      </c>
      <c r="N12" s="103">
        <f t="shared" si="2"/>
        <v>220300</v>
      </c>
      <c r="O12" s="103">
        <v>34647.5</v>
      </c>
      <c r="P12" s="106">
        <v>0.32</v>
      </c>
      <c r="Q12" s="103">
        <f t="shared" si="8"/>
        <v>174400</v>
      </c>
      <c r="R12" s="292"/>
      <c r="S12" s="103">
        <v>91500</v>
      </c>
      <c r="T12" s="103">
        <f t="shared" si="3"/>
        <v>114450</v>
      </c>
      <c r="U12" s="103">
        <v>17323.75</v>
      </c>
      <c r="V12" s="106">
        <v>0.32</v>
      </c>
      <c r="W12" s="103">
        <f t="shared" si="9"/>
        <v>91500</v>
      </c>
      <c r="Y12" s="103">
        <v>168875</v>
      </c>
      <c r="Z12" s="103">
        <f t="shared" si="4"/>
        <v>213375</v>
      </c>
      <c r="AA12" s="103">
        <v>33603</v>
      </c>
      <c r="AB12" s="106">
        <v>0.32</v>
      </c>
      <c r="AC12" s="103">
        <v>168875</v>
      </c>
      <c r="AD12" s="292"/>
      <c r="AE12" s="103">
        <v>88738</v>
      </c>
      <c r="AF12" s="103">
        <f t="shared" si="5"/>
        <v>110988</v>
      </c>
      <c r="AG12" s="103">
        <v>16801.5</v>
      </c>
      <c r="AH12" s="106">
        <v>0.32</v>
      </c>
      <c r="AI12" s="103">
        <f t="shared" si="10"/>
        <v>88738</v>
      </c>
      <c r="AK12" s="103">
        <v>167100</v>
      </c>
      <c r="AL12" s="103">
        <v>211150</v>
      </c>
      <c r="AM12" s="103">
        <v>33271.5</v>
      </c>
      <c r="AN12" s="106">
        <v>0.32</v>
      </c>
      <c r="AO12" s="103">
        <v>167100</v>
      </c>
      <c r="AP12" s="292"/>
      <c r="AQ12" s="103">
        <v>87850</v>
      </c>
      <c r="AR12" s="103">
        <v>109875</v>
      </c>
      <c r="AS12" s="103">
        <v>16635.75</v>
      </c>
      <c r="AT12" s="106">
        <v>0.32</v>
      </c>
      <c r="AU12" s="103">
        <v>87850</v>
      </c>
      <c r="AW12" s="103">
        <v>164525</v>
      </c>
      <c r="AX12" s="103">
        <v>207900</v>
      </c>
      <c r="AY12" s="103">
        <v>32748.5</v>
      </c>
      <c r="AZ12" s="106">
        <v>0.32</v>
      </c>
      <c r="BA12" s="103">
        <v>164525</v>
      </c>
      <c r="BB12" s="83"/>
      <c r="BC12" s="103">
        <v>161200</v>
      </c>
      <c r="BD12" s="103">
        <v>203700</v>
      </c>
      <c r="BE12" s="103">
        <v>32089.5</v>
      </c>
      <c r="BF12" s="106">
        <v>0.32</v>
      </c>
      <c r="BG12" s="103">
        <v>161200</v>
      </c>
      <c r="BH12" s="83"/>
      <c r="BI12" s="103">
        <v>193950</v>
      </c>
      <c r="BJ12" s="103">
        <v>419000</v>
      </c>
      <c r="BK12" s="103">
        <v>46643.75</v>
      </c>
      <c r="BL12" s="106">
        <v>0.33</v>
      </c>
      <c r="BM12" s="103">
        <v>193950</v>
      </c>
      <c r="BN12" s="83"/>
      <c r="BO12" s="103">
        <v>192400</v>
      </c>
      <c r="BP12" s="103">
        <v>415600</v>
      </c>
      <c r="BQ12" s="103">
        <v>46278.75</v>
      </c>
      <c r="BR12" s="106">
        <v>0.33</v>
      </c>
      <c r="BS12" s="103">
        <v>192400</v>
      </c>
      <c r="BT12" s="83"/>
      <c r="BU12" s="103">
        <v>191600</v>
      </c>
      <c r="BV12" s="103">
        <v>413800</v>
      </c>
      <c r="BW12" s="103">
        <v>46075.25</v>
      </c>
      <c r="BX12" s="106">
        <v>0.33</v>
      </c>
      <c r="BY12" s="103">
        <v>191600</v>
      </c>
      <c r="BZ12" s="83"/>
      <c r="CA12" s="103">
        <v>188600</v>
      </c>
      <c r="CB12" s="103">
        <v>407350</v>
      </c>
      <c r="CC12" s="103">
        <v>45353.75</v>
      </c>
      <c r="CD12" s="106">
        <v>0.33</v>
      </c>
      <c r="CE12" s="103">
        <v>188600</v>
      </c>
      <c r="CF12" s="83"/>
      <c r="CG12" s="103">
        <v>185450</v>
      </c>
      <c r="CH12" s="103">
        <v>400550</v>
      </c>
      <c r="CI12" s="103">
        <v>44603.25</v>
      </c>
      <c r="CJ12" s="106">
        <v>0.33</v>
      </c>
      <c r="CK12" s="103">
        <v>185450</v>
      </c>
      <c r="CL12" s="83"/>
      <c r="CM12" s="103">
        <v>180800</v>
      </c>
      <c r="CN12" s="103">
        <v>390500</v>
      </c>
      <c r="CO12" s="103">
        <v>43482.5</v>
      </c>
      <c r="CP12" s="106">
        <v>0.33</v>
      </c>
      <c r="CQ12" s="103">
        <v>180800</v>
      </c>
      <c r="CR12" s="83"/>
      <c r="CS12" s="103">
        <v>176500</v>
      </c>
      <c r="CT12" s="103">
        <v>381250</v>
      </c>
      <c r="CU12" s="103">
        <v>42449</v>
      </c>
      <c r="CV12" s="106">
        <v>0.33</v>
      </c>
      <c r="CW12" s="103">
        <v>176500</v>
      </c>
      <c r="CY12" s="103">
        <v>84450</v>
      </c>
      <c r="CZ12" s="103">
        <v>87700</v>
      </c>
      <c r="DA12" s="103">
        <v>16716.25</v>
      </c>
      <c r="DB12" s="106">
        <v>0.3</v>
      </c>
      <c r="DC12" s="103">
        <v>84450</v>
      </c>
      <c r="DE12" s="103">
        <v>84450</v>
      </c>
      <c r="DF12" s="103">
        <v>87700</v>
      </c>
      <c r="DG12" s="103">
        <v>16716.25</v>
      </c>
      <c r="DH12" s="106">
        <v>0.3</v>
      </c>
      <c r="DI12" s="103">
        <v>84450</v>
      </c>
      <c r="DK12" s="103">
        <v>173600</v>
      </c>
      <c r="DL12" s="103">
        <v>375000</v>
      </c>
      <c r="DM12" s="103">
        <v>41754.1</v>
      </c>
      <c r="DN12" s="106">
        <v>0.33</v>
      </c>
      <c r="DO12" s="103">
        <v>173600</v>
      </c>
      <c r="DP12" s="92"/>
      <c r="DQ12" s="107">
        <v>173600</v>
      </c>
      <c r="DR12" s="107">
        <v>375000</v>
      </c>
      <c r="DS12" s="103">
        <v>41754</v>
      </c>
      <c r="DT12" s="106">
        <v>0.33</v>
      </c>
      <c r="DU12" s="107">
        <v>173600</v>
      </c>
      <c r="DV12"/>
      <c r="DW12" s="103">
        <v>166500</v>
      </c>
      <c r="DX12" s="103">
        <v>359650</v>
      </c>
      <c r="DY12" s="103">
        <v>40052.25</v>
      </c>
      <c r="DZ12" s="106">
        <v>0.33</v>
      </c>
      <c r="EA12" s="103">
        <v>166500</v>
      </c>
      <c r="EC12" s="103">
        <v>162800</v>
      </c>
      <c r="ED12" s="103">
        <v>351650</v>
      </c>
      <c r="EE12" s="103">
        <v>39148.75</v>
      </c>
      <c r="EF12" s="106">
        <v>0.33</v>
      </c>
      <c r="EG12" s="103">
        <v>162800</v>
      </c>
    </row>
    <row r="13" spans="1:137" ht="25.5" x14ac:dyDescent="0.2">
      <c r="A13" s="103">
        <v>236500</v>
      </c>
      <c r="B13" s="103">
        <f t="shared" si="0"/>
        <v>583375</v>
      </c>
      <c r="C13" s="103">
        <v>52832</v>
      </c>
      <c r="D13" s="106">
        <v>0.35</v>
      </c>
      <c r="E13" s="103">
        <f t="shared" si="6"/>
        <v>236500</v>
      </c>
      <c r="F13" s="292"/>
      <c r="G13" s="103">
        <v>122550</v>
      </c>
      <c r="H13" s="103">
        <f t="shared" si="1"/>
        <v>295988</v>
      </c>
      <c r="I13" s="103">
        <v>26416</v>
      </c>
      <c r="J13" s="106">
        <v>0.35</v>
      </c>
      <c r="K13" s="103">
        <f t="shared" si="7"/>
        <v>122550</v>
      </c>
      <c r="M13" s="103">
        <v>220300</v>
      </c>
      <c r="N13" s="103">
        <f t="shared" si="2"/>
        <v>544250</v>
      </c>
      <c r="O13" s="103">
        <v>49335.5</v>
      </c>
      <c r="P13" s="106">
        <v>0.35</v>
      </c>
      <c r="Q13" s="103">
        <f t="shared" si="8"/>
        <v>220300</v>
      </c>
      <c r="R13" s="292"/>
      <c r="S13" s="103">
        <v>114450</v>
      </c>
      <c r="T13" s="103">
        <f t="shared" si="3"/>
        <v>276425</v>
      </c>
      <c r="U13" s="103">
        <v>24667.75</v>
      </c>
      <c r="V13" s="106">
        <v>0.35</v>
      </c>
      <c r="W13" s="103">
        <f t="shared" si="9"/>
        <v>114450</v>
      </c>
      <c r="Y13" s="103">
        <v>213375</v>
      </c>
      <c r="Z13" s="103">
        <f t="shared" si="4"/>
        <v>527550</v>
      </c>
      <c r="AA13" s="103">
        <v>47843</v>
      </c>
      <c r="AB13" s="106">
        <v>0.35</v>
      </c>
      <c r="AC13" s="103">
        <v>213375</v>
      </c>
      <c r="AD13" s="292"/>
      <c r="AE13" s="103">
        <v>110988</v>
      </c>
      <c r="AF13" s="103">
        <f t="shared" si="5"/>
        <v>268075</v>
      </c>
      <c r="AG13" s="103">
        <v>23921.5</v>
      </c>
      <c r="AH13" s="106">
        <v>0.35</v>
      </c>
      <c r="AI13" s="103">
        <f t="shared" si="10"/>
        <v>110988</v>
      </c>
      <c r="AK13" s="103">
        <v>211150</v>
      </c>
      <c r="AL13" s="103">
        <v>522200</v>
      </c>
      <c r="AM13" s="103">
        <v>47367.5</v>
      </c>
      <c r="AN13" s="106">
        <v>0.35</v>
      </c>
      <c r="AO13" s="103">
        <v>211150</v>
      </c>
      <c r="AP13" s="292"/>
      <c r="AQ13" s="103">
        <v>109875</v>
      </c>
      <c r="AR13" s="103">
        <v>265400</v>
      </c>
      <c r="AS13" s="103">
        <v>23683.75</v>
      </c>
      <c r="AT13" s="106">
        <v>0.35</v>
      </c>
      <c r="AU13" s="103">
        <v>109875</v>
      </c>
      <c r="AW13" s="103">
        <v>207900</v>
      </c>
      <c r="AX13" s="103">
        <v>514100</v>
      </c>
      <c r="AY13" s="103">
        <v>46628.5</v>
      </c>
      <c r="AZ13" s="106">
        <v>0.35</v>
      </c>
      <c r="BA13" s="103">
        <v>207900</v>
      </c>
      <c r="BB13" s="83"/>
      <c r="BC13" s="103">
        <v>203700</v>
      </c>
      <c r="BD13" s="103">
        <v>503700</v>
      </c>
      <c r="BE13" s="103">
        <v>45689.5</v>
      </c>
      <c r="BF13" s="106">
        <v>0.35</v>
      </c>
      <c r="BG13" s="103">
        <v>203700</v>
      </c>
      <c r="BH13" s="83"/>
      <c r="BI13" s="103">
        <v>419000</v>
      </c>
      <c r="BJ13" s="103">
        <v>420700</v>
      </c>
      <c r="BK13" s="103">
        <v>120910.25</v>
      </c>
      <c r="BL13" s="106">
        <v>0.35</v>
      </c>
      <c r="BM13" s="103">
        <v>419000</v>
      </c>
      <c r="BN13" s="83"/>
      <c r="BO13" s="103">
        <v>415600</v>
      </c>
      <c r="BP13" s="103">
        <v>417300</v>
      </c>
      <c r="BQ13" s="103">
        <v>119934.75</v>
      </c>
      <c r="BR13" s="106">
        <v>0.35</v>
      </c>
      <c r="BS13" s="103">
        <v>415600</v>
      </c>
      <c r="BT13" s="83"/>
      <c r="BU13" s="103">
        <v>413800</v>
      </c>
      <c r="BV13" s="103">
        <v>415500</v>
      </c>
      <c r="BW13" s="103">
        <v>119401.25</v>
      </c>
      <c r="BX13" s="106">
        <v>0.35</v>
      </c>
      <c r="BY13" s="103">
        <v>413800</v>
      </c>
      <c r="BZ13" s="83"/>
      <c r="CA13" s="103">
        <v>407350</v>
      </c>
      <c r="CB13" s="103">
        <v>409000</v>
      </c>
      <c r="CC13" s="103">
        <v>117541.25</v>
      </c>
      <c r="CD13" s="106">
        <v>0.35</v>
      </c>
      <c r="CE13" s="103">
        <v>407350</v>
      </c>
      <c r="CF13" s="83"/>
      <c r="CG13" s="103">
        <v>400550</v>
      </c>
      <c r="CH13" s="103">
        <v>402200</v>
      </c>
      <c r="CI13" s="103">
        <v>115586.25</v>
      </c>
      <c r="CJ13" s="106">
        <v>0.35</v>
      </c>
      <c r="CK13" s="103">
        <v>400550</v>
      </c>
      <c r="CL13" s="83"/>
      <c r="CM13" s="103">
        <v>390500</v>
      </c>
      <c r="CN13" s="103" t="s">
        <v>1057</v>
      </c>
      <c r="CO13" s="103">
        <v>112683.5</v>
      </c>
      <c r="CP13" s="106">
        <v>0.35</v>
      </c>
      <c r="CQ13" s="103">
        <v>390500</v>
      </c>
      <c r="CR13" s="83"/>
      <c r="CS13" s="103">
        <v>381250</v>
      </c>
      <c r="CT13" s="103" t="s">
        <v>13</v>
      </c>
      <c r="CU13" s="103">
        <v>110016.5</v>
      </c>
      <c r="CV13" s="106">
        <v>0.35</v>
      </c>
      <c r="CW13" s="103">
        <v>381250</v>
      </c>
      <c r="CY13" s="103">
        <v>87700</v>
      </c>
      <c r="CZ13" s="103">
        <v>173900</v>
      </c>
      <c r="DA13" s="103">
        <v>17691.25</v>
      </c>
      <c r="DB13" s="106">
        <v>0.28000000000000003</v>
      </c>
      <c r="DC13" s="103">
        <v>87700</v>
      </c>
      <c r="DE13" s="103">
        <v>87700</v>
      </c>
      <c r="DF13" s="103">
        <v>173900</v>
      </c>
      <c r="DG13" s="103">
        <v>17691.25</v>
      </c>
      <c r="DH13" s="106">
        <v>0.28000000000000003</v>
      </c>
      <c r="DI13" s="103">
        <v>87700</v>
      </c>
      <c r="DK13" s="103">
        <v>375000</v>
      </c>
      <c r="DL13" s="103" t="s">
        <v>13</v>
      </c>
      <c r="DM13" s="103">
        <v>108216.1</v>
      </c>
      <c r="DN13" s="106">
        <v>0.35</v>
      </c>
      <c r="DO13" s="103">
        <v>375000</v>
      </c>
      <c r="DP13" s="92"/>
      <c r="DQ13" s="107">
        <v>375000</v>
      </c>
      <c r="DR13" s="105" t="s">
        <v>13</v>
      </c>
      <c r="DS13" s="103">
        <v>108216</v>
      </c>
      <c r="DT13" s="106">
        <v>0.35</v>
      </c>
      <c r="DU13" s="107">
        <v>375000</v>
      </c>
      <c r="DV13"/>
      <c r="DW13" s="103">
        <v>359650</v>
      </c>
      <c r="DX13" s="103" t="s">
        <v>13</v>
      </c>
      <c r="DY13" s="103">
        <v>103791.75</v>
      </c>
      <c r="DZ13" s="106">
        <v>0.35</v>
      </c>
      <c r="EA13" s="103">
        <v>359650</v>
      </c>
      <c r="EC13" s="103">
        <v>351650</v>
      </c>
      <c r="ED13" s="103" t="s">
        <v>13</v>
      </c>
      <c r="EE13" s="103">
        <v>101469.25</v>
      </c>
      <c r="EF13" s="106">
        <v>0.35</v>
      </c>
      <c r="EG13" s="103">
        <v>351650</v>
      </c>
    </row>
    <row r="14" spans="1:137" x14ac:dyDescent="0.2">
      <c r="A14" s="103">
        <v>583375</v>
      </c>
      <c r="B14" s="103" t="s">
        <v>1057</v>
      </c>
      <c r="C14" s="103">
        <v>174238.5</v>
      </c>
      <c r="D14" s="106">
        <v>0.37</v>
      </c>
      <c r="E14" s="103">
        <f t="shared" si="6"/>
        <v>583375</v>
      </c>
      <c r="F14" s="292"/>
      <c r="G14" s="103">
        <v>295988</v>
      </c>
      <c r="H14" s="103" t="s">
        <v>1057</v>
      </c>
      <c r="I14" s="103">
        <v>87119.13</v>
      </c>
      <c r="J14" s="106">
        <v>0.37</v>
      </c>
      <c r="K14" s="103">
        <f t="shared" si="7"/>
        <v>295988</v>
      </c>
      <c r="M14" s="103">
        <v>544250</v>
      </c>
      <c r="N14" s="103" t="s">
        <v>1057</v>
      </c>
      <c r="O14" s="103">
        <v>162718</v>
      </c>
      <c r="P14" s="106">
        <v>0.37</v>
      </c>
      <c r="Q14" s="103">
        <f t="shared" si="8"/>
        <v>544250</v>
      </c>
      <c r="R14" s="292"/>
      <c r="S14" s="103">
        <v>276425</v>
      </c>
      <c r="T14" s="103" t="s">
        <v>1057</v>
      </c>
      <c r="U14" s="103">
        <v>81359</v>
      </c>
      <c r="V14" s="106">
        <v>0.37</v>
      </c>
      <c r="W14" s="103">
        <f t="shared" si="9"/>
        <v>276425</v>
      </c>
      <c r="Y14" s="103">
        <v>527550</v>
      </c>
      <c r="Z14" s="103" t="s">
        <v>1057</v>
      </c>
      <c r="AA14" s="103">
        <v>157804.25</v>
      </c>
      <c r="AB14" s="106">
        <v>0.37</v>
      </c>
      <c r="AC14" s="103">
        <v>527550</v>
      </c>
      <c r="AD14" s="292"/>
      <c r="AE14" s="103">
        <v>268075</v>
      </c>
      <c r="AF14" s="103" t="s">
        <v>1057</v>
      </c>
      <c r="AG14" s="103">
        <v>78902.13</v>
      </c>
      <c r="AH14" s="106">
        <v>0.37</v>
      </c>
      <c r="AI14" s="103">
        <f t="shared" si="10"/>
        <v>268075</v>
      </c>
      <c r="AK14" s="103">
        <v>522200</v>
      </c>
      <c r="AL14" s="103" t="s">
        <v>1057</v>
      </c>
      <c r="AM14" s="103">
        <v>156235</v>
      </c>
      <c r="AN14" s="106">
        <v>0.37</v>
      </c>
      <c r="AO14" s="103">
        <v>522200</v>
      </c>
      <c r="AP14" s="292"/>
      <c r="AQ14" s="103">
        <v>265400</v>
      </c>
      <c r="AR14" s="103" t="s">
        <v>1057</v>
      </c>
      <c r="AS14" s="103">
        <v>78117.5</v>
      </c>
      <c r="AT14" s="106">
        <v>0.37</v>
      </c>
      <c r="AU14" s="103">
        <v>265400</v>
      </c>
      <c r="AW14" s="103">
        <v>514100</v>
      </c>
      <c r="AX14" s="103" t="s">
        <v>1057</v>
      </c>
      <c r="AY14" s="103">
        <v>153798.5</v>
      </c>
      <c r="AZ14" s="106">
        <v>0.37</v>
      </c>
      <c r="BA14" s="103">
        <v>514100</v>
      </c>
      <c r="BB14" s="83"/>
      <c r="BC14" s="103">
        <v>503700</v>
      </c>
      <c r="BD14" s="103" t="s">
        <v>1057</v>
      </c>
      <c r="BE14" s="103">
        <v>150689.25</v>
      </c>
      <c r="BF14" s="106">
        <v>0.37</v>
      </c>
      <c r="BG14" s="103">
        <v>503700</v>
      </c>
      <c r="BH14" s="83"/>
      <c r="BI14" s="103">
        <v>420700</v>
      </c>
      <c r="BJ14" s="103" t="s">
        <v>1057</v>
      </c>
      <c r="BK14" s="103">
        <v>121505.25</v>
      </c>
      <c r="BL14" s="106">
        <v>0.39600000000000002</v>
      </c>
      <c r="BM14" s="103">
        <v>420700</v>
      </c>
      <c r="BN14" s="83"/>
      <c r="BO14" s="103">
        <v>417300</v>
      </c>
      <c r="BP14" s="103" t="s">
        <v>1057</v>
      </c>
      <c r="BQ14" s="103">
        <v>120529.75</v>
      </c>
      <c r="BR14" s="106">
        <v>0.39600000000000002</v>
      </c>
      <c r="BS14" s="103">
        <v>417300</v>
      </c>
      <c r="BT14" s="83"/>
      <c r="BU14" s="103">
        <v>415500</v>
      </c>
      <c r="BV14" s="103" t="s">
        <v>1057</v>
      </c>
      <c r="BW14" s="103">
        <v>119996.25</v>
      </c>
      <c r="BX14" s="106">
        <v>0.39600000000000002</v>
      </c>
      <c r="BY14" s="103">
        <v>415500</v>
      </c>
      <c r="BZ14" s="83"/>
      <c r="CA14" s="103">
        <v>409000</v>
      </c>
      <c r="CB14" s="103" t="s">
        <v>1057</v>
      </c>
      <c r="CC14" s="103">
        <v>118118.75</v>
      </c>
      <c r="CD14" s="106">
        <v>0.39600000000000002</v>
      </c>
      <c r="CE14" s="103">
        <v>409000</v>
      </c>
      <c r="CF14" s="83"/>
      <c r="CG14" s="103">
        <v>402200</v>
      </c>
      <c r="CH14" s="103" t="s">
        <v>1057</v>
      </c>
      <c r="CI14" s="103">
        <v>116163.75</v>
      </c>
      <c r="CJ14" s="106">
        <v>0.39600000000000002</v>
      </c>
      <c r="CK14" s="103">
        <v>402200</v>
      </c>
      <c r="CL14" s="83"/>
      <c r="CM14" s="103">
        <v>0</v>
      </c>
      <c r="CN14" s="103">
        <v>0</v>
      </c>
      <c r="CO14" s="103">
        <v>0</v>
      </c>
      <c r="CP14" s="106">
        <v>0</v>
      </c>
      <c r="CQ14" s="103">
        <v>0</v>
      </c>
      <c r="CR14" s="83"/>
      <c r="CS14" s="103">
        <v>0</v>
      </c>
      <c r="CT14" s="103">
        <v>0</v>
      </c>
      <c r="CU14" s="103">
        <v>0</v>
      </c>
      <c r="CV14" s="106">
        <v>0</v>
      </c>
      <c r="CW14" s="103">
        <v>0</v>
      </c>
      <c r="CY14" s="103">
        <v>173900</v>
      </c>
      <c r="CZ14" s="103">
        <v>375700</v>
      </c>
      <c r="DA14" s="103">
        <v>41827.25</v>
      </c>
      <c r="DB14" s="106">
        <v>0.33</v>
      </c>
      <c r="DC14" s="103">
        <v>173900</v>
      </c>
      <c r="DE14" s="103">
        <v>173900</v>
      </c>
      <c r="DF14" s="103">
        <v>375700</v>
      </c>
      <c r="DG14" s="103">
        <v>41827.25</v>
      </c>
      <c r="DH14" s="106">
        <v>0.33</v>
      </c>
      <c r="DI14" s="103">
        <v>173900</v>
      </c>
      <c r="DO14" s="92"/>
      <c r="DP14" s="92"/>
      <c r="DS14"/>
      <c r="DT14"/>
      <c r="DU14"/>
      <c r="DV14"/>
      <c r="DW14" s="92"/>
      <c r="DX14" s="92"/>
      <c r="DY14" s="92"/>
      <c r="DZ14" s="92"/>
      <c r="EA14" s="92"/>
      <c r="EC14" s="92"/>
      <c r="ED14" s="92"/>
      <c r="EE14" s="92"/>
      <c r="EF14" s="92"/>
      <c r="EG14" s="92"/>
    </row>
    <row r="15" spans="1:137"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L15" s="83"/>
      <c r="CM15" s="103">
        <v>0</v>
      </c>
      <c r="CN15" s="103">
        <v>0</v>
      </c>
      <c r="CO15" s="103">
        <v>0</v>
      </c>
      <c r="CP15" s="106">
        <v>0</v>
      </c>
      <c r="CQ15" s="103">
        <v>0</v>
      </c>
      <c r="CR15" s="83"/>
      <c r="CS15" s="103">
        <v>0</v>
      </c>
      <c r="CT15" s="103">
        <v>0</v>
      </c>
      <c r="CU15" s="103">
        <v>0</v>
      </c>
      <c r="CV15" s="106">
        <v>0</v>
      </c>
      <c r="CW15" s="103">
        <v>0</v>
      </c>
      <c r="CY15" s="103">
        <v>375700</v>
      </c>
      <c r="CZ15" s="103" t="s">
        <v>13</v>
      </c>
      <c r="DA15" s="103">
        <v>108421.25</v>
      </c>
      <c r="DB15" s="106">
        <v>0.35</v>
      </c>
      <c r="DC15" s="103">
        <v>375700</v>
      </c>
      <c r="DE15" s="103">
        <v>375700</v>
      </c>
      <c r="DF15" s="103" t="s">
        <v>13</v>
      </c>
      <c r="DG15" s="103">
        <v>108421.25</v>
      </c>
      <c r="DH15" s="106">
        <v>0.35</v>
      </c>
      <c r="DI15" s="103">
        <v>375700</v>
      </c>
      <c r="DK15" s="736" t="s">
        <v>1055</v>
      </c>
      <c r="DL15" s="736"/>
      <c r="DM15" s="736"/>
      <c r="DN15" s="736"/>
      <c r="DO15" s="736"/>
      <c r="DP15" s="92"/>
      <c r="DQ15" s="108" t="s">
        <v>1055</v>
      </c>
      <c r="DS15"/>
      <c r="DT15"/>
      <c r="DU15"/>
      <c r="DV15"/>
      <c r="DW15" s="98" t="s">
        <v>1055</v>
      </c>
      <c r="DX15" s="92"/>
      <c r="DY15" s="92"/>
      <c r="DZ15" s="92"/>
      <c r="EA15" s="92"/>
      <c r="EC15" s="98" t="s">
        <v>1055</v>
      </c>
      <c r="ED15" s="92"/>
      <c r="EE15" s="92"/>
      <c r="EF15" s="92"/>
      <c r="EG15" s="92"/>
    </row>
    <row r="16" spans="1:137"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83"/>
      <c r="BC16" s="92"/>
      <c r="BD16" s="92"/>
      <c r="BE16" s="92"/>
      <c r="BF16" s="92"/>
      <c r="BG16" s="92"/>
      <c r="BH16" s="83"/>
      <c r="BI16" s="92"/>
      <c r="BJ16" s="92"/>
      <c r="BK16" s="92"/>
      <c r="BL16" s="92"/>
      <c r="BM16" s="92"/>
      <c r="BN16" s="83"/>
      <c r="BO16" s="92"/>
      <c r="BP16" s="92"/>
      <c r="BQ16" s="92"/>
      <c r="BR16" s="92"/>
      <c r="BS16" s="92"/>
      <c r="BT16" s="83"/>
      <c r="BU16" s="92"/>
      <c r="BV16" s="92"/>
      <c r="BW16" s="92"/>
      <c r="BX16" s="92"/>
      <c r="BY16" s="92"/>
      <c r="BZ16" s="83"/>
      <c r="CA16" s="92"/>
      <c r="CB16" s="92"/>
      <c r="CC16" s="92"/>
      <c r="CD16" s="92"/>
      <c r="CE16" s="92"/>
      <c r="CF16" s="83"/>
      <c r="CG16" s="92"/>
      <c r="CH16" s="92"/>
      <c r="CI16" s="92"/>
      <c r="CJ16" s="92"/>
      <c r="CK16" s="92"/>
      <c r="CL16" s="83"/>
      <c r="CR16" s="83"/>
      <c r="DO16" s="92"/>
      <c r="DP16" s="92"/>
      <c r="DS16"/>
      <c r="DT16"/>
      <c r="DU16"/>
      <c r="DV16"/>
      <c r="DW16" s="92"/>
      <c r="DX16" s="92"/>
      <c r="DY16" s="92"/>
      <c r="DZ16" s="92"/>
      <c r="EA16" s="92"/>
      <c r="EC16" s="92"/>
      <c r="ED16" s="92"/>
      <c r="EE16" s="92"/>
      <c r="EF16" s="92"/>
      <c r="EG16" s="92"/>
    </row>
    <row r="17" spans="1:137" ht="17.25" x14ac:dyDescent="0.25">
      <c r="A17" s="749" t="s">
        <v>1977</v>
      </c>
      <c r="B17" s="749"/>
      <c r="C17" s="749"/>
      <c r="D17" s="749"/>
      <c r="E17" s="749"/>
      <c r="F17" s="520"/>
      <c r="G17" s="749" t="s">
        <v>1978</v>
      </c>
      <c r="H17" s="749"/>
      <c r="I17" s="749"/>
      <c r="J17" s="749"/>
      <c r="K17" s="749"/>
      <c r="M17" s="749" t="s">
        <v>1977</v>
      </c>
      <c r="N17" s="749"/>
      <c r="O17" s="749"/>
      <c r="P17" s="749"/>
      <c r="Q17" s="749"/>
      <c r="R17" s="517"/>
      <c r="S17" s="749" t="s">
        <v>1978</v>
      </c>
      <c r="T17" s="749"/>
      <c r="U17" s="749"/>
      <c r="V17" s="749"/>
      <c r="W17" s="749"/>
      <c r="Y17" s="749" t="s">
        <v>1977</v>
      </c>
      <c r="Z17" s="749"/>
      <c r="AA17" s="749"/>
      <c r="AB17" s="749"/>
      <c r="AC17" s="749"/>
      <c r="AD17" s="517"/>
      <c r="AE17" s="749" t="s">
        <v>1978</v>
      </c>
      <c r="AF17" s="749"/>
      <c r="AG17" s="749"/>
      <c r="AH17" s="749"/>
      <c r="AI17" s="749"/>
      <c r="AK17" s="736" t="s">
        <v>1977</v>
      </c>
      <c r="AL17" s="736"/>
      <c r="AM17" s="736"/>
      <c r="AN17" s="736"/>
      <c r="AO17" s="736"/>
      <c r="AP17" s="517"/>
      <c r="AQ17" s="736" t="s">
        <v>1978</v>
      </c>
      <c r="AR17" s="736"/>
      <c r="AS17" s="736"/>
      <c r="AT17" s="736"/>
      <c r="AU17" s="736"/>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L17" s="83"/>
      <c r="CM17" s="736" t="s">
        <v>1055</v>
      </c>
      <c r="CN17" s="736"/>
      <c r="CO17" s="736"/>
      <c r="CP17" s="736"/>
      <c r="CQ17" s="736"/>
      <c r="CR17" s="83"/>
      <c r="CS17" s="736" t="s">
        <v>1055</v>
      </c>
      <c r="CT17" s="736"/>
      <c r="CU17" s="736"/>
      <c r="CV17" s="736"/>
      <c r="CW17" s="736"/>
      <c r="CY17" s="736" t="s">
        <v>1055</v>
      </c>
      <c r="CZ17" s="736"/>
      <c r="DA17" s="736"/>
      <c r="DB17" s="736"/>
      <c r="DC17" s="736"/>
      <c r="DE17" s="736" t="s">
        <v>1055</v>
      </c>
      <c r="DF17" s="736"/>
      <c r="DG17" s="736"/>
      <c r="DH17" s="736"/>
      <c r="DI17" s="736"/>
      <c r="DK17" s="739" t="s">
        <v>1046</v>
      </c>
      <c r="DL17" s="740"/>
      <c r="DM17" s="109"/>
      <c r="DN17" s="110"/>
      <c r="DO17" s="92"/>
      <c r="DP17" s="92"/>
      <c r="DQ17" s="743" t="s">
        <v>1046</v>
      </c>
      <c r="DR17" s="744"/>
      <c r="DS17" s="747"/>
      <c r="DT17" s="748"/>
      <c r="DU17"/>
      <c r="DV17"/>
      <c r="DW17" s="739" t="s">
        <v>1046</v>
      </c>
      <c r="DX17" s="740"/>
      <c r="DY17" s="741"/>
      <c r="DZ17" s="742"/>
      <c r="EA17" s="92"/>
      <c r="EC17" s="739" t="s">
        <v>1046</v>
      </c>
      <c r="ED17" s="740"/>
      <c r="EE17" s="741"/>
      <c r="EF17" s="742"/>
      <c r="EG17" s="92"/>
    </row>
    <row r="18" spans="1:137"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83"/>
      <c r="BC18" s="92"/>
      <c r="BD18" s="92"/>
      <c r="BE18" s="92"/>
      <c r="BF18" s="92"/>
      <c r="BG18" s="92"/>
      <c r="BH18" s="83"/>
      <c r="BI18" s="92"/>
      <c r="BJ18" s="92"/>
      <c r="BK18" s="92"/>
      <c r="BL18" s="92"/>
      <c r="BM18" s="92"/>
      <c r="BN18" s="83"/>
      <c r="BO18" s="92"/>
      <c r="BP18" s="92"/>
      <c r="BQ18" s="92"/>
      <c r="BR18" s="92"/>
      <c r="BS18" s="92"/>
      <c r="BT18" s="83"/>
      <c r="BU18" s="92"/>
      <c r="BV18" s="92"/>
      <c r="BW18" s="92"/>
      <c r="BX18" s="92"/>
      <c r="BY18" s="92"/>
      <c r="BZ18" s="83"/>
      <c r="CA18" s="92"/>
      <c r="CB18" s="92"/>
      <c r="CC18" s="92"/>
      <c r="CD18" s="92"/>
      <c r="CE18" s="92"/>
      <c r="CF18" s="83"/>
      <c r="CG18" s="92"/>
      <c r="CH18" s="92"/>
      <c r="CI18" s="92"/>
      <c r="CJ18" s="92"/>
      <c r="CK18" s="92"/>
      <c r="CL18" s="83"/>
      <c r="CR18" s="83"/>
      <c r="DK18" s="101" t="s">
        <v>1047</v>
      </c>
      <c r="DL18" s="101" t="s">
        <v>1048</v>
      </c>
      <c r="DM18" s="101" t="s">
        <v>1049</v>
      </c>
      <c r="DN18" s="101" t="s">
        <v>1050</v>
      </c>
      <c r="DO18" s="101" t="s">
        <v>1051</v>
      </c>
      <c r="DP18" s="92"/>
      <c r="DQ18" s="102" t="s">
        <v>1047</v>
      </c>
      <c r="DR18" s="102" t="s">
        <v>1048</v>
      </c>
      <c r="DS18" s="102" t="s">
        <v>1052</v>
      </c>
      <c r="DT18" s="101" t="s">
        <v>1050</v>
      </c>
      <c r="DU18" s="101" t="s">
        <v>1051</v>
      </c>
      <c r="DV18"/>
      <c r="DW18" s="101" t="s">
        <v>1047</v>
      </c>
      <c r="DX18" s="101" t="s">
        <v>1048</v>
      </c>
      <c r="DY18" s="101" t="s">
        <v>1049</v>
      </c>
      <c r="DZ18" s="101" t="s">
        <v>1050</v>
      </c>
      <c r="EA18" s="101" t="s">
        <v>1051</v>
      </c>
      <c r="EC18" s="101" t="s">
        <v>1047</v>
      </c>
      <c r="ED18" s="101" t="s">
        <v>1048</v>
      </c>
      <c r="EE18" s="101" t="s">
        <v>1049</v>
      </c>
      <c r="EF18" s="101" t="s">
        <v>1050</v>
      </c>
      <c r="EG18" s="101" t="s">
        <v>1051</v>
      </c>
    </row>
    <row r="19" spans="1:137"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E19" s="92"/>
      <c r="CF19" s="83"/>
      <c r="CG19" s="739" t="s">
        <v>1046</v>
      </c>
      <c r="CH19" s="740"/>
      <c r="CI19" s="109"/>
      <c r="CJ19" s="110"/>
      <c r="CK19" s="92"/>
      <c r="CL19" s="83"/>
      <c r="CM19" s="739" t="s">
        <v>1046</v>
      </c>
      <c r="CN19" s="740"/>
      <c r="CO19" s="109"/>
      <c r="CP19" s="110"/>
      <c r="CR19" s="83"/>
      <c r="CS19" s="739" t="s">
        <v>1046</v>
      </c>
      <c r="CT19" s="740"/>
      <c r="CU19" s="109"/>
      <c r="CV19" s="110"/>
      <c r="CY19" s="739" t="s">
        <v>1046</v>
      </c>
      <c r="CZ19" s="740"/>
      <c r="DA19" s="109"/>
      <c r="DB19" s="110"/>
      <c r="DE19" s="739" t="s">
        <v>1046</v>
      </c>
      <c r="DF19" s="740"/>
      <c r="DG19" s="109"/>
      <c r="DH19" s="110"/>
      <c r="DK19" s="103">
        <v>0</v>
      </c>
      <c r="DL19" s="103">
        <v>15750</v>
      </c>
      <c r="DM19" s="103">
        <v>0</v>
      </c>
      <c r="DN19" s="103">
        <v>0</v>
      </c>
      <c r="DO19" s="103" t="s">
        <v>1056</v>
      </c>
      <c r="DP19" s="92"/>
      <c r="DQ19" s="104">
        <v>0</v>
      </c>
      <c r="DR19" s="104">
        <v>8000</v>
      </c>
      <c r="DS19" s="103">
        <v>0</v>
      </c>
      <c r="DT19" s="103">
        <v>0</v>
      </c>
      <c r="DU19" s="103" t="s">
        <v>1056</v>
      </c>
      <c r="DV19"/>
      <c r="DW19" s="103">
        <v>0</v>
      </c>
      <c r="DX19" s="103">
        <v>8000</v>
      </c>
      <c r="DY19" s="103">
        <v>0</v>
      </c>
      <c r="DZ19" s="103">
        <v>0</v>
      </c>
      <c r="EA19" s="103" t="s">
        <v>1056</v>
      </c>
      <c r="EC19" s="103">
        <v>0</v>
      </c>
      <c r="ED19" s="103">
        <v>8000</v>
      </c>
      <c r="EE19" s="103">
        <v>0</v>
      </c>
      <c r="EF19" s="103">
        <v>0</v>
      </c>
      <c r="EG19" s="103" t="s">
        <v>1056</v>
      </c>
    </row>
    <row r="20" spans="1:137"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L20" s="83"/>
      <c r="CM20" s="101" t="s">
        <v>1047</v>
      </c>
      <c r="CN20" s="101" t="s">
        <v>1048</v>
      </c>
      <c r="CO20" s="101" t="s">
        <v>1049</v>
      </c>
      <c r="CP20" s="101" t="s">
        <v>1050</v>
      </c>
      <c r="CQ20" s="101" t="s">
        <v>1051</v>
      </c>
      <c r="CR20" s="83"/>
      <c r="CS20" s="101" t="s">
        <v>1047</v>
      </c>
      <c r="CT20" s="101" t="s">
        <v>1048</v>
      </c>
      <c r="CU20" s="101" t="s">
        <v>1049</v>
      </c>
      <c r="CV20" s="101" t="s">
        <v>1050</v>
      </c>
      <c r="CW20" s="101" t="s">
        <v>1051</v>
      </c>
      <c r="CY20" s="101" t="s">
        <v>1047</v>
      </c>
      <c r="CZ20" s="101" t="s">
        <v>1048</v>
      </c>
      <c r="DA20" s="101" t="s">
        <v>1049</v>
      </c>
      <c r="DB20" s="101" t="s">
        <v>1050</v>
      </c>
      <c r="DC20" s="101" t="s">
        <v>1051</v>
      </c>
      <c r="DE20" s="101" t="s">
        <v>1047</v>
      </c>
      <c r="DF20" s="101" t="s">
        <v>1048</v>
      </c>
      <c r="DG20" s="101" t="s">
        <v>1049</v>
      </c>
      <c r="DH20" s="101" t="s">
        <v>1050</v>
      </c>
      <c r="DI20" s="101" t="s">
        <v>1051</v>
      </c>
      <c r="DK20" s="103">
        <v>15750</v>
      </c>
      <c r="DL20" s="103">
        <v>24450</v>
      </c>
      <c r="DM20" s="103">
        <v>0</v>
      </c>
      <c r="DN20" s="106">
        <v>0.1</v>
      </c>
      <c r="DO20" s="103">
        <v>15750</v>
      </c>
      <c r="DP20" s="92"/>
      <c r="DQ20" s="107">
        <v>8000</v>
      </c>
      <c r="DR20" s="107">
        <v>23950</v>
      </c>
      <c r="DS20" s="103">
        <v>0</v>
      </c>
      <c r="DT20" s="106">
        <v>0.1</v>
      </c>
      <c r="DU20" s="107">
        <v>8000</v>
      </c>
      <c r="DV20"/>
      <c r="DW20" s="103">
        <v>8000</v>
      </c>
      <c r="DX20" s="103">
        <v>23550</v>
      </c>
      <c r="DY20" s="103">
        <v>0</v>
      </c>
      <c r="DZ20" s="106">
        <v>0.1</v>
      </c>
      <c r="EA20" s="103">
        <v>8000</v>
      </c>
      <c r="EC20" s="103">
        <v>8000</v>
      </c>
      <c r="ED20" s="103">
        <v>23350</v>
      </c>
      <c r="EE20" s="103">
        <v>0</v>
      </c>
      <c r="EF20" s="106">
        <v>0.1</v>
      </c>
      <c r="EG20" s="103">
        <v>8000</v>
      </c>
    </row>
    <row r="21" spans="1:137" x14ac:dyDescent="0.2">
      <c r="A21" s="103">
        <v>0</v>
      </c>
      <c r="B21" s="103">
        <f t="shared" ref="B21:B27" si="11">A22</f>
        <v>14800</v>
      </c>
      <c r="C21" s="103">
        <v>0</v>
      </c>
      <c r="D21" s="103">
        <v>0</v>
      </c>
      <c r="E21" s="103">
        <v>0</v>
      </c>
      <c r="F21" s="292"/>
      <c r="G21" s="103">
        <v>0</v>
      </c>
      <c r="H21" s="103">
        <f t="shared" ref="H21:H27" si="12">G22</f>
        <v>13850</v>
      </c>
      <c r="I21" s="103">
        <v>0</v>
      </c>
      <c r="J21" s="103">
        <v>0</v>
      </c>
      <c r="K21" s="103">
        <v>0</v>
      </c>
      <c r="M21" s="103">
        <v>0</v>
      </c>
      <c r="N21" s="103">
        <f t="shared" ref="N21:N27" si="13">M22</f>
        <v>13000</v>
      </c>
      <c r="O21" s="103">
        <v>0</v>
      </c>
      <c r="P21" s="103">
        <v>0</v>
      </c>
      <c r="Q21" s="103">
        <v>0</v>
      </c>
      <c r="R21" s="292"/>
      <c r="S21" s="103">
        <v>0</v>
      </c>
      <c r="T21" s="103">
        <f t="shared" ref="T21:T27" si="14">S22</f>
        <v>12950</v>
      </c>
      <c r="U21" s="103">
        <v>0</v>
      </c>
      <c r="V21" s="103">
        <v>0</v>
      </c>
      <c r="W21" s="103">
        <v>0</v>
      </c>
      <c r="Y21" s="103">
        <v>0</v>
      </c>
      <c r="Z21" s="103">
        <f t="shared" ref="Z21:Z27" si="15">Y22</f>
        <v>12200</v>
      </c>
      <c r="AA21" s="103">
        <v>0</v>
      </c>
      <c r="AB21" s="103">
        <v>0</v>
      </c>
      <c r="AC21" s="103">
        <v>0</v>
      </c>
      <c r="AD21" s="292"/>
      <c r="AE21" s="103">
        <v>0</v>
      </c>
      <c r="AF21" s="103">
        <f t="shared" ref="AF21:AF27" si="16">AE22</f>
        <v>12550</v>
      </c>
      <c r="AG21" s="103">
        <v>0</v>
      </c>
      <c r="AH21" s="103">
        <v>0</v>
      </c>
      <c r="AI21" s="103">
        <v>0</v>
      </c>
      <c r="AK21" s="103">
        <v>0</v>
      </c>
      <c r="AL21" s="103">
        <v>11900</v>
      </c>
      <c r="AM21" s="103">
        <v>0</v>
      </c>
      <c r="AN21" s="103">
        <v>0</v>
      </c>
      <c r="AO21" s="103">
        <v>0</v>
      </c>
      <c r="AP21" s="292"/>
      <c r="AQ21" s="103">
        <v>0</v>
      </c>
      <c r="AR21" s="103">
        <v>12400</v>
      </c>
      <c r="AS21" s="103">
        <v>0</v>
      </c>
      <c r="AT21" s="103">
        <v>0</v>
      </c>
      <c r="AU21" s="103">
        <v>0</v>
      </c>
      <c r="AW21" s="103">
        <v>0</v>
      </c>
      <c r="AX21" s="103">
        <v>11800</v>
      </c>
      <c r="AY21" s="103">
        <v>0</v>
      </c>
      <c r="AZ21" s="103">
        <v>0</v>
      </c>
      <c r="BA21" s="103">
        <v>0</v>
      </c>
      <c r="BB21" s="83"/>
      <c r="BC21" s="103">
        <v>0</v>
      </c>
      <c r="BD21" s="103">
        <v>11550</v>
      </c>
      <c r="BE21" s="103">
        <v>0</v>
      </c>
      <c r="BF21" s="103">
        <v>0</v>
      </c>
      <c r="BG21" s="103">
        <v>0</v>
      </c>
      <c r="BH21" s="83"/>
      <c r="BI21" s="103">
        <v>0</v>
      </c>
      <c r="BJ21" s="103">
        <v>8650</v>
      </c>
      <c r="BK21" s="103">
        <v>0</v>
      </c>
      <c r="BL21" s="103">
        <v>0</v>
      </c>
      <c r="BM21" s="103">
        <v>0</v>
      </c>
      <c r="BN21" s="83"/>
      <c r="BO21" s="103">
        <v>0</v>
      </c>
      <c r="BP21" s="103">
        <v>8550</v>
      </c>
      <c r="BQ21" s="103">
        <v>0</v>
      </c>
      <c r="BR21" s="103">
        <v>0</v>
      </c>
      <c r="BS21" s="103">
        <v>0</v>
      </c>
      <c r="BT21" s="83"/>
      <c r="BU21" s="103">
        <v>0</v>
      </c>
      <c r="BV21" s="103">
        <v>8600</v>
      </c>
      <c r="BW21" s="103">
        <v>0</v>
      </c>
      <c r="BX21" s="103">
        <v>0</v>
      </c>
      <c r="BY21" s="103">
        <v>0</v>
      </c>
      <c r="BZ21" s="83"/>
      <c r="CA21" s="103">
        <v>0</v>
      </c>
      <c r="CB21" s="103">
        <v>8450</v>
      </c>
      <c r="CC21" s="103">
        <v>0</v>
      </c>
      <c r="CD21" s="103">
        <v>0</v>
      </c>
      <c r="CE21" s="103">
        <v>0</v>
      </c>
      <c r="CF21" s="83"/>
      <c r="CG21" s="103">
        <v>0</v>
      </c>
      <c r="CH21" s="103">
        <v>8300</v>
      </c>
      <c r="CI21" s="103">
        <v>0</v>
      </c>
      <c r="CJ21" s="103">
        <v>0</v>
      </c>
      <c r="CK21" s="103">
        <v>0</v>
      </c>
      <c r="CL21" s="83"/>
      <c r="CM21" s="103">
        <v>0</v>
      </c>
      <c r="CN21" s="103">
        <v>8100</v>
      </c>
      <c r="CO21" s="103">
        <v>0</v>
      </c>
      <c r="CP21" s="103">
        <v>0</v>
      </c>
      <c r="CQ21" s="103">
        <v>0</v>
      </c>
      <c r="CR21" s="83"/>
      <c r="CS21" s="103">
        <v>0</v>
      </c>
      <c r="CT21" s="103">
        <v>7900</v>
      </c>
      <c r="CU21" s="103">
        <v>0</v>
      </c>
      <c r="CV21" s="103">
        <v>0</v>
      </c>
      <c r="CW21" s="103" t="s">
        <v>1056</v>
      </c>
      <c r="CY21" s="103">
        <v>0</v>
      </c>
      <c r="CZ21" s="103">
        <v>13750</v>
      </c>
      <c r="DA21" s="103">
        <v>0</v>
      </c>
      <c r="DB21" s="103">
        <v>0</v>
      </c>
      <c r="DC21" s="103" t="s">
        <v>1056</v>
      </c>
      <c r="DE21" s="103">
        <v>0</v>
      </c>
      <c r="DF21" s="103">
        <v>13750</v>
      </c>
      <c r="DG21" s="103">
        <v>0</v>
      </c>
      <c r="DH21" s="103">
        <v>0</v>
      </c>
      <c r="DI21" s="103" t="s">
        <v>1056</v>
      </c>
      <c r="DK21" s="103">
        <v>24450</v>
      </c>
      <c r="DL21" s="103">
        <v>75650</v>
      </c>
      <c r="DM21" s="103">
        <v>870</v>
      </c>
      <c r="DN21" s="106">
        <v>0.15</v>
      </c>
      <c r="DO21" s="103">
        <v>24450</v>
      </c>
      <c r="DP21" s="92"/>
      <c r="DQ21" s="107">
        <v>23950</v>
      </c>
      <c r="DR21" s="107">
        <v>75650</v>
      </c>
      <c r="DS21" s="107">
        <v>1595</v>
      </c>
      <c r="DT21" s="106">
        <v>0.15</v>
      </c>
      <c r="DU21" s="107">
        <v>23950</v>
      </c>
      <c r="DV21"/>
      <c r="DW21" s="103">
        <v>23550</v>
      </c>
      <c r="DX21" s="103">
        <v>72150</v>
      </c>
      <c r="DY21" s="103">
        <v>1555</v>
      </c>
      <c r="DZ21" s="106">
        <v>0.15</v>
      </c>
      <c r="EA21" s="103">
        <v>23550</v>
      </c>
      <c r="EC21" s="103">
        <v>23350</v>
      </c>
      <c r="ED21" s="103">
        <v>70700</v>
      </c>
      <c r="EE21" s="103">
        <v>1535</v>
      </c>
      <c r="EF21" s="106">
        <v>0.15</v>
      </c>
      <c r="EG21" s="103">
        <v>23350</v>
      </c>
    </row>
    <row r="22" spans="1:137" x14ac:dyDescent="0.2">
      <c r="A22" s="103">
        <v>14800</v>
      </c>
      <c r="B22" s="103">
        <f t="shared" si="11"/>
        <v>36800</v>
      </c>
      <c r="C22" s="103">
        <v>0</v>
      </c>
      <c r="D22" s="106">
        <v>0.1</v>
      </c>
      <c r="E22" s="103">
        <f t="shared" ref="E22:E28" si="17">A22</f>
        <v>14800</v>
      </c>
      <c r="F22" s="292"/>
      <c r="G22" s="103">
        <v>13850</v>
      </c>
      <c r="H22" s="103">
        <f t="shared" si="12"/>
        <v>24850</v>
      </c>
      <c r="I22" s="103">
        <v>0</v>
      </c>
      <c r="J22" s="106">
        <v>0.1</v>
      </c>
      <c r="K22" s="103">
        <f t="shared" ref="K22:K28" si="18">G22</f>
        <v>13850</v>
      </c>
      <c r="M22" s="103">
        <v>13000</v>
      </c>
      <c r="N22" s="103">
        <f t="shared" si="13"/>
        <v>33550</v>
      </c>
      <c r="O22" s="103">
        <v>0</v>
      </c>
      <c r="P22" s="106">
        <v>0.1</v>
      </c>
      <c r="Q22" s="103">
        <f t="shared" ref="Q22:Q28" si="19">M22</f>
        <v>13000</v>
      </c>
      <c r="R22" s="292"/>
      <c r="S22" s="103">
        <v>12950</v>
      </c>
      <c r="T22" s="103">
        <f t="shared" si="14"/>
        <v>23225</v>
      </c>
      <c r="U22" s="103">
        <v>0</v>
      </c>
      <c r="V22" s="106">
        <v>0.1</v>
      </c>
      <c r="W22" s="103">
        <f t="shared" ref="W22:W28" si="20">S22</f>
        <v>12950</v>
      </c>
      <c r="Y22" s="103">
        <v>12200</v>
      </c>
      <c r="Z22" s="103">
        <f t="shared" si="15"/>
        <v>32100</v>
      </c>
      <c r="AA22" s="103">
        <v>0</v>
      </c>
      <c r="AB22" s="106">
        <v>0.1</v>
      </c>
      <c r="AC22" s="103">
        <f t="shared" ref="AC22:AC28" si="21">Y22</f>
        <v>12200</v>
      </c>
      <c r="AD22" s="292"/>
      <c r="AE22" s="103">
        <v>12550</v>
      </c>
      <c r="AF22" s="103">
        <f t="shared" si="16"/>
        <v>22500</v>
      </c>
      <c r="AG22" s="103">
        <v>0</v>
      </c>
      <c r="AH22" s="106">
        <v>0.1</v>
      </c>
      <c r="AI22" s="103">
        <f t="shared" ref="AI22:AI28" si="22">AE22</f>
        <v>12550</v>
      </c>
      <c r="AK22" s="103">
        <v>11900</v>
      </c>
      <c r="AL22" s="103">
        <v>31650</v>
      </c>
      <c r="AM22" s="103">
        <v>0</v>
      </c>
      <c r="AN22" s="106">
        <v>0.1</v>
      </c>
      <c r="AO22" s="103">
        <v>11900</v>
      </c>
      <c r="AP22" s="292"/>
      <c r="AQ22" s="103">
        <v>12400</v>
      </c>
      <c r="AR22" s="103">
        <v>22275</v>
      </c>
      <c r="AS22" s="103">
        <v>0</v>
      </c>
      <c r="AT22" s="106">
        <v>0.1</v>
      </c>
      <c r="AU22" s="103">
        <v>12400</v>
      </c>
      <c r="AW22" s="103">
        <v>11800</v>
      </c>
      <c r="AX22" s="103">
        <v>31200</v>
      </c>
      <c r="AY22" s="103">
        <v>0</v>
      </c>
      <c r="AZ22" s="106">
        <v>0.1</v>
      </c>
      <c r="BA22" s="103">
        <v>11800</v>
      </c>
      <c r="BB22" s="83"/>
      <c r="BC22" s="103">
        <v>11550</v>
      </c>
      <c r="BD22" s="103">
        <v>30600</v>
      </c>
      <c r="BE22" s="103">
        <v>0</v>
      </c>
      <c r="BF22" s="106">
        <v>0.1</v>
      </c>
      <c r="BG22" s="103">
        <v>11550</v>
      </c>
      <c r="BH22" s="83"/>
      <c r="BI22" s="103">
        <v>8650</v>
      </c>
      <c r="BJ22" s="103">
        <v>27300</v>
      </c>
      <c r="BK22" s="103">
        <v>0</v>
      </c>
      <c r="BL22" s="106">
        <v>0.1</v>
      </c>
      <c r="BM22" s="103">
        <v>8650</v>
      </c>
      <c r="BN22" s="83"/>
      <c r="BO22" s="103">
        <v>8550</v>
      </c>
      <c r="BP22" s="103">
        <v>27100</v>
      </c>
      <c r="BQ22" s="103">
        <v>0</v>
      </c>
      <c r="BR22" s="106">
        <v>0.1</v>
      </c>
      <c r="BS22" s="103">
        <v>8550</v>
      </c>
      <c r="BT22" s="83"/>
      <c r="BU22" s="103">
        <v>8600</v>
      </c>
      <c r="BV22" s="103">
        <v>27050</v>
      </c>
      <c r="BW22" s="103">
        <v>0</v>
      </c>
      <c r="BX22" s="106">
        <v>0.1</v>
      </c>
      <c r="BY22" s="103">
        <v>8600</v>
      </c>
      <c r="BZ22" s="83"/>
      <c r="CA22" s="103">
        <v>8450</v>
      </c>
      <c r="CB22" s="103">
        <v>26600</v>
      </c>
      <c r="CC22" s="103">
        <v>0</v>
      </c>
      <c r="CD22" s="106">
        <v>0.1</v>
      </c>
      <c r="CE22" s="103">
        <v>8450</v>
      </c>
      <c r="CF22" s="83"/>
      <c r="CG22" s="103">
        <v>8300</v>
      </c>
      <c r="CH22" s="103">
        <v>26150</v>
      </c>
      <c r="CI22" s="103">
        <v>0</v>
      </c>
      <c r="CJ22" s="106">
        <v>0.1</v>
      </c>
      <c r="CK22" s="103">
        <v>8300</v>
      </c>
      <c r="CL22" s="83"/>
      <c r="CM22" s="103">
        <v>8100</v>
      </c>
      <c r="CN22" s="103">
        <v>25500</v>
      </c>
      <c r="CO22" s="103">
        <v>0</v>
      </c>
      <c r="CP22" s="106">
        <v>0.1</v>
      </c>
      <c r="CQ22" s="103">
        <v>8100</v>
      </c>
      <c r="CR22" s="83"/>
      <c r="CS22" s="103">
        <v>7900</v>
      </c>
      <c r="CT22" s="103">
        <v>24900</v>
      </c>
      <c r="CU22" s="103">
        <v>0</v>
      </c>
      <c r="CV22" s="106">
        <v>0.1</v>
      </c>
      <c r="CW22" s="103">
        <v>7900</v>
      </c>
      <c r="CY22" s="103">
        <v>13750</v>
      </c>
      <c r="CZ22" s="103">
        <v>24500</v>
      </c>
      <c r="DA22" s="103">
        <v>0</v>
      </c>
      <c r="DB22" s="106">
        <v>0.1</v>
      </c>
      <c r="DC22" s="103">
        <v>13750</v>
      </c>
      <c r="DE22" s="103">
        <v>13750</v>
      </c>
      <c r="DF22" s="103">
        <v>24500</v>
      </c>
      <c r="DG22" s="103">
        <v>0</v>
      </c>
      <c r="DH22" s="106">
        <v>0.1</v>
      </c>
      <c r="DI22" s="103">
        <v>13750</v>
      </c>
      <c r="DK22" s="103">
        <v>75650</v>
      </c>
      <c r="DL22" s="103">
        <v>118130</v>
      </c>
      <c r="DM22" s="103">
        <v>8550</v>
      </c>
      <c r="DN22" s="106">
        <v>0.25</v>
      </c>
      <c r="DO22" s="103">
        <v>75650</v>
      </c>
      <c r="DP22" s="92"/>
      <c r="DQ22" s="107">
        <v>75650</v>
      </c>
      <c r="DR22" s="107">
        <v>144800</v>
      </c>
      <c r="DS22" s="107">
        <v>9350</v>
      </c>
      <c r="DT22" s="106">
        <v>0.25</v>
      </c>
      <c r="DU22" s="107">
        <v>75650</v>
      </c>
      <c r="DV22"/>
      <c r="DW22" s="103">
        <v>72150</v>
      </c>
      <c r="DX22" s="103">
        <v>137850</v>
      </c>
      <c r="DY22" s="103">
        <v>8845</v>
      </c>
      <c r="DZ22" s="106">
        <v>0.25</v>
      </c>
      <c r="EA22" s="103">
        <v>72150</v>
      </c>
      <c r="EC22" s="103">
        <v>70700</v>
      </c>
      <c r="ED22" s="103">
        <v>133800</v>
      </c>
      <c r="EE22" s="103">
        <v>8637.5</v>
      </c>
      <c r="EF22" s="106">
        <v>0.25</v>
      </c>
      <c r="EG22" s="103">
        <v>70700</v>
      </c>
    </row>
    <row r="23" spans="1:137" x14ac:dyDescent="0.2">
      <c r="A23" s="103">
        <v>36800</v>
      </c>
      <c r="B23" s="103">
        <f t="shared" si="11"/>
        <v>104250</v>
      </c>
      <c r="C23" s="103">
        <v>2200</v>
      </c>
      <c r="D23" s="106">
        <v>0.12</v>
      </c>
      <c r="E23" s="103">
        <f t="shared" si="17"/>
        <v>36800</v>
      </c>
      <c r="F23" s="292"/>
      <c r="G23" s="103">
        <v>24850</v>
      </c>
      <c r="H23" s="103">
        <f t="shared" si="12"/>
        <v>58575</v>
      </c>
      <c r="I23" s="103">
        <v>1100</v>
      </c>
      <c r="J23" s="106">
        <v>0.12</v>
      </c>
      <c r="K23" s="103">
        <f t="shared" si="18"/>
        <v>24850</v>
      </c>
      <c r="M23" s="103">
        <v>33550</v>
      </c>
      <c r="N23" s="103">
        <f t="shared" si="13"/>
        <v>96550</v>
      </c>
      <c r="O23" s="103">
        <v>2055</v>
      </c>
      <c r="P23" s="106">
        <v>0.12</v>
      </c>
      <c r="Q23" s="103">
        <f t="shared" si="19"/>
        <v>33550</v>
      </c>
      <c r="R23" s="292"/>
      <c r="S23" s="103">
        <v>23225</v>
      </c>
      <c r="T23" s="103">
        <f t="shared" si="14"/>
        <v>54725</v>
      </c>
      <c r="U23" s="103">
        <v>1027.5</v>
      </c>
      <c r="V23" s="106">
        <v>0.12</v>
      </c>
      <c r="W23" s="103">
        <f t="shared" si="20"/>
        <v>23225</v>
      </c>
      <c r="Y23" s="103">
        <v>32100</v>
      </c>
      <c r="Z23" s="103">
        <f t="shared" si="15"/>
        <v>93250</v>
      </c>
      <c r="AA23" s="103">
        <v>1990</v>
      </c>
      <c r="AB23" s="106">
        <v>0.12</v>
      </c>
      <c r="AC23" s="103">
        <f t="shared" si="21"/>
        <v>32100</v>
      </c>
      <c r="AD23" s="292"/>
      <c r="AE23" s="103">
        <v>22500</v>
      </c>
      <c r="AF23" s="103">
        <f t="shared" si="16"/>
        <v>53075</v>
      </c>
      <c r="AG23" s="103">
        <v>995</v>
      </c>
      <c r="AH23" s="106">
        <v>0.12</v>
      </c>
      <c r="AI23" s="103">
        <f t="shared" si="22"/>
        <v>22500</v>
      </c>
      <c r="AK23" s="103">
        <v>31650</v>
      </c>
      <c r="AL23" s="103">
        <v>92150</v>
      </c>
      <c r="AM23" s="103">
        <v>1975</v>
      </c>
      <c r="AN23" s="106">
        <v>0.12</v>
      </c>
      <c r="AO23" s="103">
        <v>31650</v>
      </c>
      <c r="AP23" s="292"/>
      <c r="AQ23" s="103">
        <v>22275</v>
      </c>
      <c r="AR23" s="103">
        <v>52525</v>
      </c>
      <c r="AS23" s="103">
        <v>987.5</v>
      </c>
      <c r="AT23" s="106">
        <v>0.12</v>
      </c>
      <c r="AU23" s="103">
        <v>22275</v>
      </c>
      <c r="AW23" s="103">
        <v>31200</v>
      </c>
      <c r="AX23" s="103">
        <v>90750</v>
      </c>
      <c r="AY23" s="103">
        <v>1940</v>
      </c>
      <c r="AZ23" s="106">
        <v>0.12</v>
      </c>
      <c r="BA23" s="103">
        <v>31200</v>
      </c>
      <c r="BB23" s="83"/>
      <c r="BC23" s="103">
        <v>30600</v>
      </c>
      <c r="BD23" s="103">
        <v>88950</v>
      </c>
      <c r="BE23" s="103">
        <v>1905</v>
      </c>
      <c r="BF23" s="106">
        <v>0.12</v>
      </c>
      <c r="BG23" s="103">
        <v>30600</v>
      </c>
      <c r="BH23" s="83"/>
      <c r="BI23" s="103">
        <v>27300</v>
      </c>
      <c r="BJ23" s="103">
        <v>84550</v>
      </c>
      <c r="BK23" s="103">
        <v>1865</v>
      </c>
      <c r="BL23" s="106">
        <v>0.15</v>
      </c>
      <c r="BM23" s="103">
        <v>27300</v>
      </c>
      <c r="BN23" s="83"/>
      <c r="BO23" s="103">
        <v>27100</v>
      </c>
      <c r="BP23" s="103">
        <v>83850</v>
      </c>
      <c r="BQ23" s="103">
        <v>1855</v>
      </c>
      <c r="BR23" s="106">
        <v>0.15</v>
      </c>
      <c r="BS23" s="103">
        <v>27100</v>
      </c>
      <c r="BT23" s="83"/>
      <c r="BU23" s="103">
        <v>27050</v>
      </c>
      <c r="BV23" s="103">
        <v>83500</v>
      </c>
      <c r="BW23" s="103">
        <v>1845</v>
      </c>
      <c r="BX23" s="106">
        <v>0.15</v>
      </c>
      <c r="BY23" s="103">
        <v>27050</v>
      </c>
      <c r="BZ23" s="83"/>
      <c r="CA23" s="103">
        <v>26600</v>
      </c>
      <c r="CB23" s="103">
        <v>82250</v>
      </c>
      <c r="CC23" s="103">
        <v>1815</v>
      </c>
      <c r="CD23" s="106">
        <v>0.15</v>
      </c>
      <c r="CE23" s="103">
        <v>26600</v>
      </c>
      <c r="CF23" s="83"/>
      <c r="CG23" s="103">
        <v>26150</v>
      </c>
      <c r="CH23" s="103">
        <v>80800</v>
      </c>
      <c r="CI23" s="103">
        <v>1785</v>
      </c>
      <c r="CJ23" s="106">
        <v>0.15</v>
      </c>
      <c r="CK23" s="103">
        <v>26150</v>
      </c>
      <c r="CL23" s="83"/>
      <c r="CM23" s="103">
        <v>25500</v>
      </c>
      <c r="CN23" s="103">
        <v>78800</v>
      </c>
      <c r="CO23" s="103">
        <v>1740</v>
      </c>
      <c r="CP23" s="106">
        <v>0.15</v>
      </c>
      <c r="CQ23" s="103">
        <v>25500</v>
      </c>
      <c r="CR23" s="83"/>
      <c r="CS23" s="103">
        <v>24900</v>
      </c>
      <c r="CT23" s="103">
        <v>76900</v>
      </c>
      <c r="CU23" s="103">
        <v>1700</v>
      </c>
      <c r="CV23" s="106">
        <v>0.15</v>
      </c>
      <c r="CW23" s="103">
        <v>24900</v>
      </c>
      <c r="CY23" s="103">
        <v>24500</v>
      </c>
      <c r="CZ23" s="103">
        <v>75750</v>
      </c>
      <c r="DA23" s="103">
        <v>1075</v>
      </c>
      <c r="DB23" s="106">
        <v>0.15</v>
      </c>
      <c r="DC23" s="103">
        <v>24500</v>
      </c>
      <c r="DE23" s="103">
        <v>24500</v>
      </c>
      <c r="DF23" s="103">
        <v>75750</v>
      </c>
      <c r="DG23" s="103">
        <v>1075</v>
      </c>
      <c r="DH23" s="106">
        <v>0.15</v>
      </c>
      <c r="DI23" s="103">
        <v>24500</v>
      </c>
      <c r="DK23" s="103">
        <v>118130</v>
      </c>
      <c r="DL23" s="103">
        <v>216600</v>
      </c>
      <c r="DM23" s="103">
        <v>19170</v>
      </c>
      <c r="DN23" s="106">
        <v>0.28000000000000003</v>
      </c>
      <c r="DO23" s="103">
        <v>118130</v>
      </c>
      <c r="DP23" s="92"/>
      <c r="DQ23" s="107">
        <v>144800</v>
      </c>
      <c r="DR23" s="107">
        <v>216600</v>
      </c>
      <c r="DS23" s="107">
        <v>26637.5</v>
      </c>
      <c r="DT23" s="106">
        <v>0.28000000000000003</v>
      </c>
      <c r="DU23" s="107">
        <v>144800</v>
      </c>
      <c r="DV23"/>
      <c r="DW23" s="103">
        <v>137850</v>
      </c>
      <c r="DX23" s="103">
        <v>207700</v>
      </c>
      <c r="DY23" s="103">
        <v>25270</v>
      </c>
      <c r="DZ23" s="106">
        <v>0.28000000000000003</v>
      </c>
      <c r="EA23" s="103">
        <v>137850</v>
      </c>
      <c r="EC23" s="103">
        <v>133800</v>
      </c>
      <c r="ED23" s="103">
        <v>203150</v>
      </c>
      <c r="EE23" s="103">
        <v>24412.5</v>
      </c>
      <c r="EF23" s="106">
        <v>0.28000000000000003</v>
      </c>
      <c r="EG23" s="103">
        <v>133800</v>
      </c>
    </row>
    <row r="24" spans="1:137" x14ac:dyDescent="0.2">
      <c r="A24" s="103">
        <v>104250</v>
      </c>
      <c r="B24" s="103">
        <f t="shared" si="11"/>
        <v>205550</v>
      </c>
      <c r="C24" s="103">
        <v>10294</v>
      </c>
      <c r="D24" s="106">
        <v>0.22</v>
      </c>
      <c r="E24" s="103">
        <f t="shared" si="17"/>
        <v>104250</v>
      </c>
      <c r="F24" s="292"/>
      <c r="G24" s="103">
        <v>58575</v>
      </c>
      <c r="H24" s="103">
        <f t="shared" si="12"/>
        <v>109225</v>
      </c>
      <c r="I24" s="103">
        <v>5147</v>
      </c>
      <c r="J24" s="106">
        <v>0.22</v>
      </c>
      <c r="K24" s="103">
        <f t="shared" si="18"/>
        <v>58575</v>
      </c>
      <c r="M24" s="103">
        <v>96550</v>
      </c>
      <c r="N24" s="103">
        <f t="shared" si="13"/>
        <v>191150</v>
      </c>
      <c r="O24" s="103">
        <v>9615</v>
      </c>
      <c r="P24" s="106">
        <v>0.22</v>
      </c>
      <c r="Q24" s="103">
        <f t="shared" si="19"/>
        <v>96550</v>
      </c>
      <c r="R24" s="292"/>
      <c r="S24" s="103">
        <v>54725</v>
      </c>
      <c r="T24" s="103">
        <f t="shared" si="14"/>
        <v>102025</v>
      </c>
      <c r="U24" s="103">
        <v>4807.5</v>
      </c>
      <c r="V24" s="106">
        <v>0.22</v>
      </c>
      <c r="W24" s="103">
        <f t="shared" si="20"/>
        <v>54725</v>
      </c>
      <c r="Y24" s="103">
        <v>93250</v>
      </c>
      <c r="Z24" s="103">
        <f t="shared" si="15"/>
        <v>184950</v>
      </c>
      <c r="AA24" s="103">
        <v>9328</v>
      </c>
      <c r="AB24" s="106">
        <v>0.22</v>
      </c>
      <c r="AC24" s="103">
        <f t="shared" si="21"/>
        <v>93250</v>
      </c>
      <c r="AD24" s="292"/>
      <c r="AE24" s="103">
        <v>53075</v>
      </c>
      <c r="AF24" s="103">
        <f t="shared" si="16"/>
        <v>98925</v>
      </c>
      <c r="AG24" s="103">
        <v>4664</v>
      </c>
      <c r="AH24" s="106">
        <v>0.22</v>
      </c>
      <c r="AI24" s="103">
        <f t="shared" si="22"/>
        <v>53075</v>
      </c>
      <c r="AK24" s="103">
        <v>92150</v>
      </c>
      <c r="AL24" s="103">
        <v>182950</v>
      </c>
      <c r="AM24" s="103">
        <v>9235</v>
      </c>
      <c r="AN24" s="106">
        <v>0.22</v>
      </c>
      <c r="AO24" s="103">
        <v>92150</v>
      </c>
      <c r="AP24" s="292"/>
      <c r="AQ24" s="103">
        <v>52525</v>
      </c>
      <c r="AR24" s="103">
        <v>97925</v>
      </c>
      <c r="AS24" s="103">
        <v>4617.5</v>
      </c>
      <c r="AT24" s="106">
        <v>0.22</v>
      </c>
      <c r="AU24" s="103">
        <v>52525</v>
      </c>
      <c r="AW24" s="103">
        <v>90750</v>
      </c>
      <c r="AX24" s="103">
        <v>180200</v>
      </c>
      <c r="AY24" s="103">
        <v>9086</v>
      </c>
      <c r="AZ24" s="106">
        <v>0.22</v>
      </c>
      <c r="BA24" s="103">
        <v>90750</v>
      </c>
      <c r="BB24" s="83"/>
      <c r="BC24" s="103">
        <v>88950</v>
      </c>
      <c r="BD24" s="103">
        <v>176550</v>
      </c>
      <c r="BE24" s="103">
        <v>8907</v>
      </c>
      <c r="BF24" s="106">
        <v>0.22</v>
      </c>
      <c r="BG24" s="103">
        <v>88950</v>
      </c>
      <c r="BH24" s="83"/>
      <c r="BI24" s="103">
        <v>84550</v>
      </c>
      <c r="BJ24" s="103">
        <v>161750</v>
      </c>
      <c r="BK24" s="103">
        <v>10452.5</v>
      </c>
      <c r="BL24" s="106">
        <v>0.25</v>
      </c>
      <c r="BM24" s="103">
        <v>84550</v>
      </c>
      <c r="BN24" s="83"/>
      <c r="BO24" s="103">
        <v>83850</v>
      </c>
      <c r="BP24" s="103">
        <v>160450</v>
      </c>
      <c r="BQ24" s="103">
        <v>10367.5</v>
      </c>
      <c r="BR24" s="106">
        <v>0.25</v>
      </c>
      <c r="BS24" s="103">
        <v>83850</v>
      </c>
      <c r="BT24" s="83"/>
      <c r="BU24" s="103">
        <v>83500</v>
      </c>
      <c r="BV24" s="103">
        <v>159800</v>
      </c>
      <c r="BW24" s="103">
        <v>10312.5</v>
      </c>
      <c r="BX24" s="106">
        <v>0.25</v>
      </c>
      <c r="BY24" s="103">
        <v>83500</v>
      </c>
      <c r="BZ24" s="83"/>
      <c r="CA24" s="103">
        <v>82250</v>
      </c>
      <c r="CB24" s="103">
        <v>157300</v>
      </c>
      <c r="CC24" s="103">
        <v>10162.5</v>
      </c>
      <c r="CD24" s="106">
        <v>0.25</v>
      </c>
      <c r="CE24" s="103">
        <v>82250</v>
      </c>
      <c r="CF24" s="83"/>
      <c r="CG24" s="103">
        <v>80800</v>
      </c>
      <c r="CH24" s="103">
        <v>154700</v>
      </c>
      <c r="CI24" s="103">
        <v>9982.5</v>
      </c>
      <c r="CJ24" s="106">
        <v>0.25</v>
      </c>
      <c r="CK24" s="103">
        <v>80800</v>
      </c>
      <c r="CL24" s="83"/>
      <c r="CM24" s="103">
        <v>78800</v>
      </c>
      <c r="CN24" s="103">
        <v>150800</v>
      </c>
      <c r="CO24" s="103">
        <v>9735</v>
      </c>
      <c r="CP24" s="106">
        <v>0.25</v>
      </c>
      <c r="CQ24" s="103">
        <v>78800</v>
      </c>
      <c r="CR24" s="83"/>
      <c r="CS24" s="103">
        <v>76900</v>
      </c>
      <c r="CT24" s="103">
        <v>147250</v>
      </c>
      <c r="CU24" s="103">
        <v>9500</v>
      </c>
      <c r="CV24" s="106">
        <v>0.25</v>
      </c>
      <c r="CW24" s="103">
        <v>76900</v>
      </c>
      <c r="CY24" s="103">
        <v>75750</v>
      </c>
      <c r="CZ24" s="103">
        <v>94050</v>
      </c>
      <c r="DA24" s="103">
        <v>8762.5</v>
      </c>
      <c r="DB24" s="106">
        <v>0.25</v>
      </c>
      <c r="DC24" s="103">
        <v>75750</v>
      </c>
      <c r="DE24" s="103">
        <v>75750</v>
      </c>
      <c r="DF24" s="103">
        <v>94050</v>
      </c>
      <c r="DG24" s="103">
        <v>8762.5</v>
      </c>
      <c r="DH24" s="106">
        <v>0.25</v>
      </c>
      <c r="DI24" s="103">
        <v>75750</v>
      </c>
      <c r="DK24" s="103">
        <v>216600</v>
      </c>
      <c r="DL24" s="103">
        <v>380700</v>
      </c>
      <c r="DM24" s="103">
        <v>46741.599999999999</v>
      </c>
      <c r="DN24" s="106">
        <v>0.33</v>
      </c>
      <c r="DO24" s="103">
        <v>216600</v>
      </c>
      <c r="DP24" s="92"/>
      <c r="DQ24" s="107">
        <v>216600</v>
      </c>
      <c r="DR24" s="107">
        <v>380700</v>
      </c>
      <c r="DS24" s="107">
        <v>46741.5</v>
      </c>
      <c r="DT24" s="106">
        <v>0.33</v>
      </c>
      <c r="DU24" s="107">
        <v>216600</v>
      </c>
      <c r="DV24"/>
      <c r="DW24" s="103">
        <v>207700</v>
      </c>
      <c r="DX24" s="103">
        <v>365100</v>
      </c>
      <c r="DY24" s="103">
        <v>44828</v>
      </c>
      <c r="DZ24" s="106">
        <v>0.33</v>
      </c>
      <c r="EA24" s="103">
        <v>207700</v>
      </c>
      <c r="EC24" s="103">
        <v>203150</v>
      </c>
      <c r="ED24" s="103">
        <v>357000</v>
      </c>
      <c r="EE24" s="103">
        <v>43830.5</v>
      </c>
      <c r="EF24" s="106">
        <v>0.33</v>
      </c>
      <c r="EG24" s="103">
        <v>203150</v>
      </c>
    </row>
    <row r="25" spans="1:137" ht="25.5" x14ac:dyDescent="0.2">
      <c r="A25" s="103">
        <v>205550</v>
      </c>
      <c r="B25" s="103">
        <f t="shared" si="11"/>
        <v>379000</v>
      </c>
      <c r="C25" s="103">
        <v>32580</v>
      </c>
      <c r="D25" s="106">
        <v>0.24</v>
      </c>
      <c r="E25" s="103">
        <f t="shared" si="17"/>
        <v>205550</v>
      </c>
      <c r="F25" s="292"/>
      <c r="G25" s="103">
        <v>109225</v>
      </c>
      <c r="H25" s="103">
        <f t="shared" si="12"/>
        <v>195950</v>
      </c>
      <c r="I25" s="103">
        <v>16290</v>
      </c>
      <c r="J25" s="106">
        <v>0.24</v>
      </c>
      <c r="K25" s="103">
        <f t="shared" si="18"/>
        <v>109225</v>
      </c>
      <c r="M25" s="103">
        <v>191150</v>
      </c>
      <c r="N25" s="103">
        <f t="shared" si="13"/>
        <v>353100</v>
      </c>
      <c r="O25" s="103">
        <v>30427</v>
      </c>
      <c r="P25" s="106">
        <v>0.24</v>
      </c>
      <c r="Q25" s="103">
        <f t="shared" si="19"/>
        <v>191150</v>
      </c>
      <c r="R25" s="292"/>
      <c r="S25" s="103">
        <v>102025</v>
      </c>
      <c r="T25" s="103">
        <f t="shared" si="14"/>
        <v>183000</v>
      </c>
      <c r="U25" s="103">
        <v>15213.5</v>
      </c>
      <c r="V25" s="106">
        <v>0.24</v>
      </c>
      <c r="W25" s="103">
        <f t="shared" si="20"/>
        <v>102025</v>
      </c>
      <c r="Y25" s="103">
        <v>184950</v>
      </c>
      <c r="Z25" s="103">
        <f t="shared" si="15"/>
        <v>342050</v>
      </c>
      <c r="AA25" s="103">
        <v>29502</v>
      </c>
      <c r="AB25" s="106">
        <v>0.24</v>
      </c>
      <c r="AC25" s="103">
        <f t="shared" si="21"/>
        <v>184950</v>
      </c>
      <c r="AD25" s="292"/>
      <c r="AE25" s="103">
        <v>98925</v>
      </c>
      <c r="AF25" s="103">
        <f t="shared" si="16"/>
        <v>177475</v>
      </c>
      <c r="AG25" s="103">
        <v>14751</v>
      </c>
      <c r="AH25" s="106">
        <v>0.24</v>
      </c>
      <c r="AI25" s="103">
        <f t="shared" si="22"/>
        <v>98925</v>
      </c>
      <c r="AK25" s="103">
        <v>182950</v>
      </c>
      <c r="AL25" s="103">
        <v>338500</v>
      </c>
      <c r="AM25" s="103">
        <v>29211</v>
      </c>
      <c r="AN25" s="106">
        <v>0.24</v>
      </c>
      <c r="AO25" s="103">
        <v>182950</v>
      </c>
      <c r="AP25" s="292"/>
      <c r="AQ25" s="103">
        <v>97925</v>
      </c>
      <c r="AR25" s="103">
        <v>175700</v>
      </c>
      <c r="AS25" s="103">
        <v>14605.5</v>
      </c>
      <c r="AT25" s="106">
        <v>0.24</v>
      </c>
      <c r="AU25" s="103">
        <v>97925</v>
      </c>
      <c r="AW25" s="103">
        <v>180200</v>
      </c>
      <c r="AX25" s="103">
        <v>333250</v>
      </c>
      <c r="AY25" s="103">
        <v>28765</v>
      </c>
      <c r="AZ25" s="106">
        <v>0.24</v>
      </c>
      <c r="BA25" s="103">
        <v>180200</v>
      </c>
      <c r="BB25" s="83"/>
      <c r="BC25" s="103">
        <v>176550</v>
      </c>
      <c r="BD25" s="103">
        <v>326550</v>
      </c>
      <c r="BE25" s="103">
        <v>28179</v>
      </c>
      <c r="BF25" s="106">
        <v>0.24</v>
      </c>
      <c r="BG25" s="103">
        <v>176550</v>
      </c>
      <c r="BH25" s="83"/>
      <c r="BI25" s="103">
        <v>161750</v>
      </c>
      <c r="BJ25" s="103">
        <v>242000</v>
      </c>
      <c r="BK25" s="103">
        <v>29752.5</v>
      </c>
      <c r="BL25" s="106">
        <v>0.28000000000000003</v>
      </c>
      <c r="BM25" s="103">
        <v>161750</v>
      </c>
      <c r="BN25" s="83"/>
      <c r="BO25" s="103">
        <v>160450</v>
      </c>
      <c r="BP25" s="103">
        <v>240000</v>
      </c>
      <c r="BQ25" s="103">
        <v>29517.5</v>
      </c>
      <c r="BR25" s="106">
        <v>0.28000000000000003</v>
      </c>
      <c r="BS25" s="103">
        <v>160450</v>
      </c>
      <c r="BT25" s="83"/>
      <c r="BU25" s="103">
        <v>159800</v>
      </c>
      <c r="BV25" s="103">
        <v>239050</v>
      </c>
      <c r="BW25" s="103">
        <v>29387.5</v>
      </c>
      <c r="BX25" s="106">
        <v>0.28000000000000003</v>
      </c>
      <c r="BY25" s="103">
        <v>159800</v>
      </c>
      <c r="BZ25" s="83"/>
      <c r="CA25" s="103">
        <v>157300</v>
      </c>
      <c r="CB25" s="103">
        <v>235300</v>
      </c>
      <c r="CC25" s="103">
        <v>28925</v>
      </c>
      <c r="CD25" s="106">
        <v>0.28000000000000003</v>
      </c>
      <c r="CE25" s="103">
        <v>157300</v>
      </c>
      <c r="CF25" s="83"/>
      <c r="CG25" s="103">
        <v>154700</v>
      </c>
      <c r="CH25" s="103">
        <v>231350</v>
      </c>
      <c r="CI25" s="103">
        <v>28457.5</v>
      </c>
      <c r="CJ25" s="106">
        <v>0.28000000000000003</v>
      </c>
      <c r="CK25" s="103">
        <v>154700</v>
      </c>
      <c r="CL25" s="83"/>
      <c r="CM25" s="103">
        <v>150800</v>
      </c>
      <c r="CN25" s="103">
        <v>225550</v>
      </c>
      <c r="CO25" s="103">
        <v>27735</v>
      </c>
      <c r="CP25" s="106">
        <v>0.28000000000000003</v>
      </c>
      <c r="CQ25" s="103">
        <v>150800</v>
      </c>
      <c r="CR25" s="83"/>
      <c r="CS25" s="103">
        <v>147250</v>
      </c>
      <c r="CT25" s="103">
        <v>220200</v>
      </c>
      <c r="CU25" s="103">
        <v>27087.5</v>
      </c>
      <c r="CV25" s="106">
        <v>0.28000000000000003</v>
      </c>
      <c r="CW25" s="103">
        <v>147250</v>
      </c>
      <c r="CY25" s="103">
        <v>94050</v>
      </c>
      <c r="CZ25" s="103">
        <v>124050</v>
      </c>
      <c r="DA25" s="103">
        <v>13337.5</v>
      </c>
      <c r="DB25" s="106">
        <v>0.27</v>
      </c>
      <c r="DC25" s="103">
        <v>94050</v>
      </c>
      <c r="DE25" s="103">
        <v>94050</v>
      </c>
      <c r="DF25" s="103">
        <v>124050</v>
      </c>
      <c r="DG25" s="103">
        <v>13337.5</v>
      </c>
      <c r="DH25" s="106">
        <v>0.27</v>
      </c>
      <c r="DI25" s="103">
        <v>94050</v>
      </c>
      <c r="DK25" s="103">
        <v>380700</v>
      </c>
      <c r="DL25" s="103" t="s">
        <v>1057</v>
      </c>
      <c r="DM25" s="103">
        <v>100894.6</v>
      </c>
      <c r="DN25" s="106">
        <v>0.35</v>
      </c>
      <c r="DO25" s="103">
        <v>380700</v>
      </c>
      <c r="DP25" s="92"/>
      <c r="DQ25" s="107">
        <v>380700</v>
      </c>
      <c r="DR25" s="105" t="s">
        <v>1057</v>
      </c>
      <c r="DS25" s="105">
        <v>100894.5</v>
      </c>
      <c r="DT25" s="106">
        <v>0.35</v>
      </c>
      <c r="DU25" s="103">
        <v>380700</v>
      </c>
      <c r="DV25"/>
      <c r="DW25" s="103">
        <v>365100</v>
      </c>
      <c r="DX25" s="103" t="s">
        <v>1057</v>
      </c>
      <c r="DY25" s="103">
        <v>96770</v>
      </c>
      <c r="DZ25" s="106">
        <v>0.35</v>
      </c>
      <c r="EA25" s="103">
        <v>365100</v>
      </c>
      <c r="EC25" s="103">
        <v>357000</v>
      </c>
      <c r="ED25" s="103" t="s">
        <v>1057</v>
      </c>
      <c r="EE25" s="103">
        <v>94601</v>
      </c>
      <c r="EF25" s="106">
        <v>0.35</v>
      </c>
      <c r="EG25" s="103">
        <v>357000</v>
      </c>
    </row>
    <row r="26" spans="1:137" x14ac:dyDescent="0.2">
      <c r="A26" s="103">
        <v>379000</v>
      </c>
      <c r="B26" s="103">
        <f t="shared" si="11"/>
        <v>477300</v>
      </c>
      <c r="C26" s="103">
        <v>74208</v>
      </c>
      <c r="D26" s="106">
        <v>0.32</v>
      </c>
      <c r="E26" s="103">
        <f t="shared" si="17"/>
        <v>379000</v>
      </c>
      <c r="F26" s="292"/>
      <c r="G26" s="103">
        <v>195950</v>
      </c>
      <c r="H26" s="103">
        <f t="shared" si="12"/>
        <v>245100</v>
      </c>
      <c r="I26" s="103">
        <v>37104</v>
      </c>
      <c r="J26" s="106">
        <v>0.32</v>
      </c>
      <c r="K26" s="103">
        <f t="shared" si="18"/>
        <v>195950</v>
      </c>
      <c r="M26" s="103">
        <v>353100</v>
      </c>
      <c r="N26" s="103">
        <f t="shared" si="13"/>
        <v>444900</v>
      </c>
      <c r="O26" s="103">
        <v>69295</v>
      </c>
      <c r="P26" s="106">
        <v>0.32</v>
      </c>
      <c r="Q26" s="103">
        <f t="shared" si="19"/>
        <v>353100</v>
      </c>
      <c r="R26" s="292"/>
      <c r="S26" s="103">
        <v>183000</v>
      </c>
      <c r="T26" s="103">
        <f t="shared" si="14"/>
        <v>228900</v>
      </c>
      <c r="U26" s="103">
        <v>34647.5</v>
      </c>
      <c r="V26" s="106">
        <v>0.32</v>
      </c>
      <c r="W26" s="103">
        <f t="shared" si="20"/>
        <v>183000</v>
      </c>
      <c r="Y26" s="103">
        <v>342050</v>
      </c>
      <c r="Z26" s="103">
        <f t="shared" si="15"/>
        <v>431050</v>
      </c>
      <c r="AA26" s="103">
        <v>67206</v>
      </c>
      <c r="AB26" s="106">
        <v>0.32</v>
      </c>
      <c r="AC26" s="103">
        <f t="shared" si="21"/>
        <v>342050</v>
      </c>
      <c r="AD26" s="292"/>
      <c r="AE26" s="103">
        <v>177475</v>
      </c>
      <c r="AF26" s="103">
        <f t="shared" si="16"/>
        <v>221975</v>
      </c>
      <c r="AG26" s="103">
        <v>33603</v>
      </c>
      <c r="AH26" s="106">
        <v>0.32</v>
      </c>
      <c r="AI26" s="103">
        <f t="shared" si="22"/>
        <v>177475</v>
      </c>
      <c r="AK26" s="103">
        <v>338500</v>
      </c>
      <c r="AL26" s="103">
        <v>426600</v>
      </c>
      <c r="AM26" s="103">
        <v>66543</v>
      </c>
      <c r="AN26" s="106">
        <v>0.32</v>
      </c>
      <c r="AO26" s="103">
        <v>338500</v>
      </c>
      <c r="AP26" s="292"/>
      <c r="AQ26" s="103">
        <v>175700</v>
      </c>
      <c r="AR26" s="103">
        <v>219750</v>
      </c>
      <c r="AS26" s="103">
        <v>33271.5</v>
      </c>
      <c r="AT26" s="106">
        <v>0.32</v>
      </c>
      <c r="AU26" s="103">
        <v>175700</v>
      </c>
      <c r="AW26" s="103">
        <v>333250</v>
      </c>
      <c r="AX26" s="103">
        <v>420000</v>
      </c>
      <c r="AY26" s="103">
        <v>65497</v>
      </c>
      <c r="AZ26" s="106">
        <v>0.32</v>
      </c>
      <c r="BA26" s="103">
        <v>333250</v>
      </c>
      <c r="BB26" s="83"/>
      <c r="BC26" s="103">
        <v>326550</v>
      </c>
      <c r="BD26" s="103">
        <v>411550</v>
      </c>
      <c r="BE26" s="103">
        <v>64179</v>
      </c>
      <c r="BF26" s="106">
        <v>0.32</v>
      </c>
      <c r="BG26" s="103">
        <v>326550</v>
      </c>
      <c r="BH26" s="83"/>
      <c r="BI26" s="103">
        <v>242000</v>
      </c>
      <c r="BJ26" s="103">
        <v>425350</v>
      </c>
      <c r="BK26" s="103">
        <v>52222.5</v>
      </c>
      <c r="BL26" s="106">
        <v>0.33</v>
      </c>
      <c r="BM26" s="103">
        <v>242000</v>
      </c>
      <c r="BN26" s="83"/>
      <c r="BO26" s="103">
        <v>240000</v>
      </c>
      <c r="BP26" s="103">
        <v>421900</v>
      </c>
      <c r="BQ26" s="103">
        <v>51791.5</v>
      </c>
      <c r="BR26" s="106">
        <v>0.33</v>
      </c>
      <c r="BS26" s="103">
        <v>240000</v>
      </c>
      <c r="BT26" s="83"/>
      <c r="BU26" s="103">
        <v>239050</v>
      </c>
      <c r="BV26" s="103">
        <v>420100</v>
      </c>
      <c r="BW26" s="103">
        <v>51577.5</v>
      </c>
      <c r="BX26" s="106">
        <v>0.33</v>
      </c>
      <c r="BY26" s="103">
        <v>239050</v>
      </c>
      <c r="BZ26" s="83"/>
      <c r="CA26" s="103">
        <v>235300</v>
      </c>
      <c r="CB26" s="103">
        <v>413550</v>
      </c>
      <c r="CC26" s="103">
        <v>50765</v>
      </c>
      <c r="CD26" s="106">
        <v>0.33</v>
      </c>
      <c r="CE26" s="103">
        <v>235300</v>
      </c>
      <c r="CF26" s="83"/>
      <c r="CG26" s="103">
        <v>231350</v>
      </c>
      <c r="CH26" s="103">
        <v>406650</v>
      </c>
      <c r="CI26" s="103">
        <v>49919.5</v>
      </c>
      <c r="CJ26" s="106">
        <v>0.33</v>
      </c>
      <c r="CK26" s="103">
        <v>231350</v>
      </c>
      <c r="CL26" s="83"/>
      <c r="CM26" s="103">
        <v>225550</v>
      </c>
      <c r="CN26" s="103">
        <v>396450</v>
      </c>
      <c r="CO26" s="103">
        <v>48665</v>
      </c>
      <c r="CP26" s="106">
        <v>0.33</v>
      </c>
      <c r="CQ26" s="103">
        <v>225550</v>
      </c>
      <c r="CR26" s="83"/>
      <c r="CS26" s="103">
        <v>220200</v>
      </c>
      <c r="CT26" s="103">
        <v>387050</v>
      </c>
      <c r="CU26" s="103">
        <v>47513.5</v>
      </c>
      <c r="CV26" s="106">
        <v>0.33</v>
      </c>
      <c r="CW26" s="103">
        <v>220200</v>
      </c>
      <c r="CY26" s="103">
        <v>124050</v>
      </c>
      <c r="CZ26" s="103">
        <v>145050</v>
      </c>
      <c r="DA26" s="103">
        <v>21437.5</v>
      </c>
      <c r="DB26" s="106">
        <v>0.25</v>
      </c>
      <c r="DC26" s="103">
        <v>124050</v>
      </c>
      <c r="DE26" s="103">
        <v>124050</v>
      </c>
      <c r="DF26" s="103">
        <v>145050</v>
      </c>
      <c r="DG26" s="103">
        <v>21437.5</v>
      </c>
      <c r="DH26" s="106">
        <v>0.25</v>
      </c>
      <c r="DI26" s="103">
        <v>124050</v>
      </c>
      <c r="DO26" s="92"/>
      <c r="DP26" s="92"/>
      <c r="DQ26" s="92"/>
      <c r="DR26" s="92"/>
      <c r="DU26"/>
      <c r="DV26"/>
      <c r="DW26" s="92"/>
      <c r="DX26" s="92"/>
      <c r="DY26" s="92"/>
      <c r="DZ26" s="92"/>
      <c r="EA26" s="92"/>
      <c r="EC26" s="92"/>
      <c r="ED26" s="92"/>
      <c r="EE26" s="92"/>
      <c r="EF26" s="92"/>
      <c r="EG26" s="92"/>
    </row>
    <row r="27" spans="1:137" s="79" customFormat="1" x14ac:dyDescent="0.2">
      <c r="A27" s="103">
        <v>477300</v>
      </c>
      <c r="B27" s="103">
        <f t="shared" si="11"/>
        <v>708550</v>
      </c>
      <c r="C27" s="103">
        <v>105664</v>
      </c>
      <c r="D27" s="106">
        <v>0.35</v>
      </c>
      <c r="E27" s="103">
        <f t="shared" si="17"/>
        <v>477300</v>
      </c>
      <c r="F27" s="292"/>
      <c r="G27" s="103">
        <v>245100</v>
      </c>
      <c r="H27" s="103">
        <f t="shared" si="12"/>
        <v>360725</v>
      </c>
      <c r="I27" s="103">
        <v>52832</v>
      </c>
      <c r="J27" s="106">
        <v>0.35</v>
      </c>
      <c r="K27" s="103">
        <f t="shared" si="18"/>
        <v>245100</v>
      </c>
      <c r="M27" s="103">
        <v>444900</v>
      </c>
      <c r="N27" s="103">
        <f t="shared" si="13"/>
        <v>660850</v>
      </c>
      <c r="O27" s="103">
        <v>98671</v>
      </c>
      <c r="P27" s="106">
        <v>0.35</v>
      </c>
      <c r="Q27" s="103">
        <f t="shared" si="19"/>
        <v>444900</v>
      </c>
      <c r="R27" s="292"/>
      <c r="S27" s="103">
        <v>228900</v>
      </c>
      <c r="T27" s="103">
        <f t="shared" si="14"/>
        <v>336875</v>
      </c>
      <c r="U27" s="103">
        <v>49335.5</v>
      </c>
      <c r="V27" s="106">
        <v>0.35</v>
      </c>
      <c r="W27" s="103">
        <f t="shared" si="20"/>
        <v>228900</v>
      </c>
      <c r="Y27" s="103">
        <v>431050</v>
      </c>
      <c r="Z27" s="103">
        <f t="shared" si="15"/>
        <v>640500</v>
      </c>
      <c r="AA27" s="103">
        <v>95686</v>
      </c>
      <c r="AB27" s="106">
        <v>0.35</v>
      </c>
      <c r="AC27" s="103">
        <f t="shared" si="21"/>
        <v>431050</v>
      </c>
      <c r="AD27" s="292"/>
      <c r="AE27" s="103">
        <v>221975</v>
      </c>
      <c r="AF27" s="103">
        <f t="shared" si="16"/>
        <v>326700</v>
      </c>
      <c r="AG27" s="103">
        <v>47843</v>
      </c>
      <c r="AH27" s="106">
        <v>0.35</v>
      </c>
      <c r="AI27" s="103">
        <f t="shared" si="22"/>
        <v>221975</v>
      </c>
      <c r="AK27" s="103">
        <v>426600</v>
      </c>
      <c r="AL27" s="103">
        <v>633950</v>
      </c>
      <c r="AM27" s="103">
        <v>94735</v>
      </c>
      <c r="AN27" s="106">
        <v>0.35</v>
      </c>
      <c r="AO27" s="103">
        <v>426600</v>
      </c>
      <c r="AP27" s="292"/>
      <c r="AQ27" s="103">
        <v>219750</v>
      </c>
      <c r="AR27" s="103">
        <v>323425</v>
      </c>
      <c r="AS27" s="103">
        <v>47367.5</v>
      </c>
      <c r="AT27" s="106">
        <v>0.35</v>
      </c>
      <c r="AU27" s="103">
        <v>219750</v>
      </c>
      <c r="AW27" s="103">
        <v>420000</v>
      </c>
      <c r="AX27" s="103">
        <v>624150</v>
      </c>
      <c r="AY27" s="103">
        <v>93257</v>
      </c>
      <c r="AZ27" s="106">
        <v>0.35</v>
      </c>
      <c r="BA27" s="103">
        <v>420000</v>
      </c>
      <c r="BB27" s="88"/>
      <c r="BC27" s="103">
        <v>411550</v>
      </c>
      <c r="BD27" s="103">
        <v>611550</v>
      </c>
      <c r="BE27" s="103">
        <v>91379</v>
      </c>
      <c r="BF27" s="106">
        <v>0.35</v>
      </c>
      <c r="BG27" s="103">
        <v>411550</v>
      </c>
      <c r="BH27" s="88"/>
      <c r="BI27" s="103">
        <v>425350</v>
      </c>
      <c r="BJ27" s="103">
        <v>479350</v>
      </c>
      <c r="BK27" s="103">
        <v>112728</v>
      </c>
      <c r="BL27" s="106">
        <v>0.35</v>
      </c>
      <c r="BM27" s="103">
        <v>425350</v>
      </c>
      <c r="BN27" s="88"/>
      <c r="BO27" s="103">
        <v>421900</v>
      </c>
      <c r="BP27" s="103">
        <v>475500</v>
      </c>
      <c r="BQ27" s="103">
        <v>111818.5</v>
      </c>
      <c r="BR27" s="106">
        <v>0.35</v>
      </c>
      <c r="BS27" s="103">
        <v>421900</v>
      </c>
      <c r="BT27" s="88"/>
      <c r="BU27" s="103">
        <v>420100</v>
      </c>
      <c r="BV27" s="103">
        <v>473450</v>
      </c>
      <c r="BW27" s="103">
        <v>111324</v>
      </c>
      <c r="BX27" s="106">
        <v>0.35</v>
      </c>
      <c r="BY27" s="103">
        <v>420100</v>
      </c>
      <c r="BZ27" s="88"/>
      <c r="CA27" s="103">
        <v>413550</v>
      </c>
      <c r="CB27" s="103">
        <v>466050</v>
      </c>
      <c r="CC27" s="103">
        <v>109587.5</v>
      </c>
      <c r="CD27" s="106">
        <v>0.35</v>
      </c>
      <c r="CE27" s="103">
        <v>413550</v>
      </c>
      <c r="CF27" s="88"/>
      <c r="CG27" s="103">
        <v>406650</v>
      </c>
      <c r="CH27" s="103">
        <v>458300</v>
      </c>
      <c r="CI27" s="103">
        <v>107768.5</v>
      </c>
      <c r="CJ27" s="106">
        <v>0.35</v>
      </c>
      <c r="CK27" s="103">
        <v>406650</v>
      </c>
      <c r="CL27" s="88"/>
      <c r="CM27" s="103">
        <v>396450</v>
      </c>
      <c r="CN27" s="103" t="s">
        <v>1057</v>
      </c>
      <c r="CO27" s="103">
        <v>105062</v>
      </c>
      <c r="CP27" s="106">
        <v>0.35</v>
      </c>
      <c r="CQ27" s="103">
        <v>396450</v>
      </c>
      <c r="CR27" s="88"/>
      <c r="CS27" s="103">
        <v>387050</v>
      </c>
      <c r="CT27" s="103" t="s">
        <v>13</v>
      </c>
      <c r="CU27" s="103">
        <v>102574</v>
      </c>
      <c r="CV27" s="106">
        <v>0.35</v>
      </c>
      <c r="CW27" s="103">
        <v>387050</v>
      </c>
      <c r="CX27" s="111"/>
      <c r="CY27" s="103">
        <v>145050</v>
      </c>
      <c r="CZ27" s="103">
        <v>217000</v>
      </c>
      <c r="DA27" s="103">
        <v>26687.5</v>
      </c>
      <c r="DB27" s="106">
        <v>0.28000000000000003</v>
      </c>
      <c r="DC27" s="103">
        <v>145050</v>
      </c>
      <c r="DD27" s="111"/>
      <c r="DE27" s="103">
        <v>145050</v>
      </c>
      <c r="DF27" s="103">
        <v>217000</v>
      </c>
      <c r="DG27" s="103">
        <v>26687.5</v>
      </c>
      <c r="DH27" s="106">
        <v>0.28000000000000003</v>
      </c>
      <c r="DI27" s="103">
        <v>145050</v>
      </c>
      <c r="DJ27" s="111"/>
      <c r="DK27" s="111"/>
      <c r="DL27" s="111" t="s">
        <v>1058</v>
      </c>
      <c r="DM27" s="111" t="s">
        <v>1059</v>
      </c>
      <c r="DN27" s="111" t="s">
        <v>1060</v>
      </c>
      <c r="DO27" s="111"/>
      <c r="DP27" s="111"/>
      <c r="DQ27" s="111"/>
      <c r="DR27" s="111" t="s">
        <v>1058</v>
      </c>
      <c r="DS27" s="111" t="s">
        <v>1059</v>
      </c>
      <c r="DT27" s="111" t="s">
        <v>1060</v>
      </c>
      <c r="DW27" s="111"/>
      <c r="DX27" s="111" t="s">
        <v>1058</v>
      </c>
      <c r="DY27" s="111" t="s">
        <v>1059</v>
      </c>
      <c r="DZ27" s="111" t="s">
        <v>1060</v>
      </c>
      <c r="EA27" s="111"/>
      <c r="EC27" s="111"/>
      <c r="ED27" s="111" t="s">
        <v>1058</v>
      </c>
      <c r="EE27" s="111" t="s">
        <v>1059</v>
      </c>
      <c r="EF27" s="111" t="s">
        <v>1060</v>
      </c>
      <c r="EG27" s="111"/>
    </row>
    <row r="28" spans="1:137" x14ac:dyDescent="0.2">
      <c r="A28" s="103">
        <v>708550</v>
      </c>
      <c r="B28" s="103" t="s">
        <v>1057</v>
      </c>
      <c r="C28" s="103">
        <v>186601.5</v>
      </c>
      <c r="D28" s="106">
        <v>0.37</v>
      </c>
      <c r="E28" s="103">
        <f t="shared" si="17"/>
        <v>708550</v>
      </c>
      <c r="F28" s="292"/>
      <c r="G28" s="103">
        <v>360725</v>
      </c>
      <c r="H28" s="103" t="s">
        <v>1057</v>
      </c>
      <c r="I28" s="103">
        <v>93300.75</v>
      </c>
      <c r="J28" s="106">
        <v>0.37</v>
      </c>
      <c r="K28" s="103">
        <f t="shared" si="18"/>
        <v>360725</v>
      </c>
      <c r="M28" s="103">
        <v>660850</v>
      </c>
      <c r="N28" s="103" t="s">
        <v>1057</v>
      </c>
      <c r="O28" s="103">
        <v>174252.5</v>
      </c>
      <c r="P28" s="106">
        <v>0.37</v>
      </c>
      <c r="Q28" s="103">
        <f t="shared" si="19"/>
        <v>660850</v>
      </c>
      <c r="R28" s="292"/>
      <c r="S28" s="103">
        <v>336875</v>
      </c>
      <c r="T28" s="103" t="s">
        <v>1057</v>
      </c>
      <c r="U28" s="103">
        <v>87126.75</v>
      </c>
      <c r="V28" s="106">
        <v>0.37</v>
      </c>
      <c r="W28" s="103">
        <f t="shared" si="20"/>
        <v>336875</v>
      </c>
      <c r="Y28" s="103">
        <v>640500</v>
      </c>
      <c r="Z28" s="103" t="s">
        <v>1057</v>
      </c>
      <c r="AA28" s="103">
        <v>168993.5</v>
      </c>
      <c r="AB28" s="106">
        <v>0.37</v>
      </c>
      <c r="AC28" s="103">
        <f t="shared" si="21"/>
        <v>640500</v>
      </c>
      <c r="AD28" s="292"/>
      <c r="AE28" s="103">
        <v>326700</v>
      </c>
      <c r="AF28" s="103" t="s">
        <v>1057</v>
      </c>
      <c r="AG28" s="103">
        <v>84496.75</v>
      </c>
      <c r="AH28" s="106">
        <v>0.37</v>
      </c>
      <c r="AI28" s="103">
        <f t="shared" si="22"/>
        <v>326700</v>
      </c>
      <c r="AK28" s="103">
        <v>633950</v>
      </c>
      <c r="AL28" s="103" t="s">
        <v>1057</v>
      </c>
      <c r="AM28" s="103">
        <v>167307.5</v>
      </c>
      <c r="AN28" s="106">
        <v>0.37</v>
      </c>
      <c r="AO28" s="103">
        <v>633950</v>
      </c>
      <c r="AP28" s="292"/>
      <c r="AQ28" s="103">
        <v>323450</v>
      </c>
      <c r="AR28" s="103" t="s">
        <v>1057</v>
      </c>
      <c r="AS28" s="103">
        <v>83653.75</v>
      </c>
      <c r="AT28" s="106">
        <v>0.37</v>
      </c>
      <c r="AU28" s="103">
        <v>323425</v>
      </c>
      <c r="AW28" s="103">
        <v>624150</v>
      </c>
      <c r="AX28" s="103" t="s">
        <v>1057</v>
      </c>
      <c r="AY28" s="103">
        <v>164709.5</v>
      </c>
      <c r="AZ28" s="106">
        <v>0.37</v>
      </c>
      <c r="BA28" s="103">
        <v>624150</v>
      </c>
      <c r="BB28" s="83"/>
      <c r="BC28" s="103">
        <v>611550</v>
      </c>
      <c r="BD28" s="103" t="s">
        <v>1057</v>
      </c>
      <c r="BE28" s="103">
        <v>161379</v>
      </c>
      <c r="BF28" s="106">
        <v>0.37</v>
      </c>
      <c r="BG28" s="103">
        <v>611550</v>
      </c>
      <c r="BH28" s="83"/>
      <c r="BI28" s="103">
        <v>479350</v>
      </c>
      <c r="BJ28" s="103" t="s">
        <v>1057</v>
      </c>
      <c r="BK28" s="103">
        <v>131628</v>
      </c>
      <c r="BL28" s="106">
        <v>0.39600000000000002</v>
      </c>
      <c r="BM28" s="103">
        <v>479350</v>
      </c>
      <c r="BN28" s="83"/>
      <c r="BO28" s="103">
        <v>475500</v>
      </c>
      <c r="BP28" s="103" t="s">
        <v>1057</v>
      </c>
      <c r="BQ28" s="103">
        <v>130578.5</v>
      </c>
      <c r="BR28" s="106">
        <v>0.39600000000000002</v>
      </c>
      <c r="BS28" s="103">
        <v>475500</v>
      </c>
      <c r="BT28" s="83"/>
      <c r="BU28" s="103">
        <v>473450</v>
      </c>
      <c r="BV28" s="103" t="s">
        <v>1057</v>
      </c>
      <c r="BW28" s="103">
        <v>129996.5</v>
      </c>
      <c r="BX28" s="106">
        <v>0.39600000000000002</v>
      </c>
      <c r="BY28" s="103">
        <v>473450</v>
      </c>
      <c r="BZ28" s="83"/>
      <c r="CA28" s="103">
        <v>466050</v>
      </c>
      <c r="CB28" s="103" t="s">
        <v>1057</v>
      </c>
      <c r="CC28" s="103">
        <v>127962.5</v>
      </c>
      <c r="CD28" s="106">
        <v>0.39600000000000002</v>
      </c>
      <c r="CE28" s="103">
        <v>466050</v>
      </c>
      <c r="CF28" s="83"/>
      <c r="CG28" s="103">
        <v>458300</v>
      </c>
      <c r="CH28" s="103" t="s">
        <v>1057</v>
      </c>
      <c r="CI28" s="103">
        <v>125846</v>
      </c>
      <c r="CJ28" s="106">
        <v>0.39600000000000002</v>
      </c>
      <c r="CK28" s="103">
        <v>458300</v>
      </c>
      <c r="CL28" s="83"/>
      <c r="CM28" s="103">
        <v>0</v>
      </c>
      <c r="CN28" s="103">
        <v>0</v>
      </c>
      <c r="CO28" s="103">
        <v>0</v>
      </c>
      <c r="CP28" s="106">
        <v>0</v>
      </c>
      <c r="CQ28" s="103">
        <v>0</v>
      </c>
      <c r="CR28" s="83"/>
      <c r="CS28" s="103">
        <v>0</v>
      </c>
      <c r="CT28" s="103">
        <v>0</v>
      </c>
      <c r="CU28" s="103">
        <v>0</v>
      </c>
      <c r="CV28" s="106">
        <v>0</v>
      </c>
      <c r="CW28" s="103">
        <v>0</v>
      </c>
      <c r="CY28" s="103">
        <v>217000</v>
      </c>
      <c r="CZ28" s="103">
        <v>381400</v>
      </c>
      <c r="DA28" s="103">
        <v>46833.5</v>
      </c>
      <c r="DB28" s="106">
        <v>0.33</v>
      </c>
      <c r="DC28" s="103">
        <v>217000</v>
      </c>
      <c r="DE28" s="103">
        <v>217000</v>
      </c>
      <c r="DF28" s="103">
        <v>381400</v>
      </c>
      <c r="DG28" s="103">
        <v>46833.5</v>
      </c>
      <c r="DH28" s="106">
        <v>0.33</v>
      </c>
      <c r="DI28" s="103">
        <v>217000</v>
      </c>
      <c r="DK28" s="92" t="s">
        <v>1061</v>
      </c>
      <c r="DL28" s="112">
        <v>854.17</v>
      </c>
      <c r="DO28" s="92"/>
      <c r="DP28" s="92"/>
      <c r="DQ28" s="92" t="s">
        <v>1061</v>
      </c>
      <c r="DR28" s="112">
        <v>854.17</v>
      </c>
      <c r="DU28"/>
      <c r="DV28"/>
      <c r="DW28" s="92" t="s">
        <v>1061</v>
      </c>
      <c r="DX28" s="112">
        <v>854.17</v>
      </c>
      <c r="DY28" s="92"/>
      <c r="DZ28" s="92"/>
      <c r="EA28" s="92"/>
      <c r="EC28" s="92" t="s">
        <v>1061</v>
      </c>
      <c r="ED28" s="112">
        <v>854.17</v>
      </c>
      <c r="EE28" s="92"/>
      <c r="EF28" s="92"/>
      <c r="EG28" s="92"/>
    </row>
    <row r="29" spans="1:137"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L29" s="83"/>
      <c r="CM29" s="103">
        <v>0</v>
      </c>
      <c r="CN29" s="103">
        <v>0</v>
      </c>
      <c r="CO29" s="103">
        <v>0</v>
      </c>
      <c r="CP29" s="106">
        <v>0</v>
      </c>
      <c r="CQ29" s="103">
        <v>0</v>
      </c>
      <c r="CR29" s="83"/>
      <c r="CS29" s="103">
        <v>0</v>
      </c>
      <c r="CT29" s="103">
        <v>0</v>
      </c>
      <c r="CU29" s="103">
        <v>0</v>
      </c>
      <c r="CV29" s="106">
        <v>0</v>
      </c>
      <c r="CW29" s="103">
        <v>0</v>
      </c>
      <c r="CY29" s="103">
        <v>381400</v>
      </c>
      <c r="CZ29" s="103" t="s">
        <v>1057</v>
      </c>
      <c r="DA29" s="103">
        <v>101085.5</v>
      </c>
      <c r="DB29" s="106">
        <v>0.35</v>
      </c>
      <c r="DC29" s="103">
        <v>381400</v>
      </c>
      <c r="DE29" s="103">
        <v>381400</v>
      </c>
      <c r="DF29" s="103" t="s">
        <v>1057</v>
      </c>
      <c r="DG29" s="103">
        <v>101085.5</v>
      </c>
      <c r="DH29" s="106">
        <v>0.35</v>
      </c>
      <c r="DI29" s="103">
        <v>381400</v>
      </c>
      <c r="DK29" s="92" t="s">
        <v>1062</v>
      </c>
      <c r="DL29" s="92">
        <f>DL28*DM29</f>
        <v>427.08499999999998</v>
      </c>
      <c r="DM29" s="92">
        <v>0.5</v>
      </c>
      <c r="DO29" s="92"/>
      <c r="DP29" s="92"/>
      <c r="DQ29" s="92" t="s">
        <v>1062</v>
      </c>
      <c r="DR29" s="92">
        <f>DR28*DS29</f>
        <v>427.08499999999998</v>
      </c>
      <c r="DS29" s="92">
        <v>0.5</v>
      </c>
      <c r="DU29"/>
      <c r="DV29"/>
      <c r="DW29" s="92" t="s">
        <v>1062</v>
      </c>
      <c r="DX29" s="92">
        <f>DX28*DY29</f>
        <v>427.08499999999998</v>
      </c>
      <c r="DY29" s="92">
        <v>0.5</v>
      </c>
      <c r="DZ29" s="92"/>
      <c r="EA29" s="92"/>
      <c r="EC29" s="92" t="s">
        <v>1062</v>
      </c>
      <c r="ED29" s="92">
        <f>ED28*EE29</f>
        <v>427.08499999999998</v>
      </c>
      <c r="EE29" s="92">
        <v>0.5</v>
      </c>
      <c r="EF29" s="92"/>
      <c r="EG29" s="92"/>
    </row>
    <row r="30" spans="1:137"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290"/>
      <c r="AQ30" s="290"/>
      <c r="AR30" s="290"/>
      <c r="AS30" s="290"/>
      <c r="AT30" s="336"/>
      <c r="AU30" s="290"/>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L30" s="83"/>
      <c r="CM30" s="290"/>
      <c r="CN30" s="290"/>
      <c r="CO30" s="290"/>
      <c r="CP30" s="336"/>
      <c r="CQ30" s="290"/>
      <c r="CR30" s="83"/>
      <c r="CS30" s="290"/>
      <c r="CT30" s="290"/>
      <c r="CU30" s="290"/>
      <c r="CV30" s="336"/>
      <c r="CW30" s="290"/>
      <c r="CY30" s="290"/>
      <c r="CZ30" s="290"/>
      <c r="DA30" s="290"/>
      <c r="DB30" s="336"/>
      <c r="DC30" s="290"/>
      <c r="DE30" s="290"/>
      <c r="DF30" s="290"/>
      <c r="DG30" s="290"/>
      <c r="DH30" s="336"/>
      <c r="DI30" s="290"/>
      <c r="DO30" s="92"/>
      <c r="DP30" s="92"/>
      <c r="DQ30" s="92"/>
      <c r="DR30" s="92"/>
      <c r="DU30"/>
      <c r="DV30"/>
      <c r="DW30" s="92"/>
      <c r="DX30" s="92"/>
      <c r="DY30" s="92"/>
      <c r="DZ30" s="92"/>
      <c r="EA30" s="92"/>
      <c r="EC30" s="92"/>
      <c r="ED30" s="92"/>
      <c r="EE30" s="92"/>
      <c r="EF30" s="92"/>
      <c r="EG30" s="92"/>
    </row>
    <row r="31" spans="1:137"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49" t="s">
        <v>1975</v>
      </c>
      <c r="Z31" s="749"/>
      <c r="AA31" s="749"/>
      <c r="AB31" s="749"/>
      <c r="AC31" s="749"/>
      <c r="AD31" s="290"/>
      <c r="AE31" s="749" t="s">
        <v>1976</v>
      </c>
      <c r="AF31" s="749"/>
      <c r="AG31" s="749"/>
      <c r="AH31" s="749"/>
      <c r="AI31" s="749"/>
      <c r="AK31" s="736" t="s">
        <v>1975</v>
      </c>
      <c r="AL31" s="736"/>
      <c r="AM31" s="736"/>
      <c r="AN31" s="736"/>
      <c r="AO31" s="736"/>
      <c r="AP31" s="290"/>
      <c r="AQ31" s="736" t="s">
        <v>1976</v>
      </c>
      <c r="AR31" s="736"/>
      <c r="AS31" s="736"/>
      <c r="AT31" s="736"/>
      <c r="AU31" s="736"/>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L31" s="83"/>
      <c r="CM31" s="290"/>
      <c r="CN31" s="290"/>
      <c r="CO31" s="290"/>
      <c r="CP31" s="336"/>
      <c r="CQ31" s="290"/>
      <c r="CR31" s="83"/>
      <c r="CS31" s="290"/>
      <c r="CT31" s="290"/>
      <c r="CU31" s="290"/>
      <c r="CV31" s="336"/>
      <c r="CW31" s="290"/>
      <c r="CY31" s="290"/>
      <c r="CZ31" s="290"/>
      <c r="DA31" s="290"/>
      <c r="DB31" s="336"/>
      <c r="DC31" s="290"/>
      <c r="DE31" s="290"/>
      <c r="DF31" s="290"/>
      <c r="DG31" s="290"/>
      <c r="DH31" s="336"/>
      <c r="DI31" s="290"/>
      <c r="DO31" s="92"/>
      <c r="DP31" s="92"/>
      <c r="DQ31" s="92"/>
      <c r="DR31" s="92"/>
      <c r="DU31"/>
      <c r="DV31"/>
      <c r="DW31" s="92"/>
      <c r="DX31" s="92"/>
      <c r="DY31" s="92"/>
      <c r="DZ31" s="92"/>
      <c r="EA31" s="92"/>
      <c r="EC31" s="92"/>
      <c r="ED31" s="92"/>
      <c r="EE31" s="92"/>
      <c r="EF31" s="92"/>
      <c r="EG31" s="92"/>
    </row>
    <row r="32" spans="1:137"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83"/>
      <c r="BC32" s="92"/>
      <c r="BD32" s="92"/>
      <c r="BE32" s="92"/>
      <c r="BF32" s="92"/>
      <c r="BG32" s="92"/>
      <c r="BH32" s="83"/>
      <c r="BI32" s="92"/>
      <c r="BJ32" s="92"/>
      <c r="BK32" s="92"/>
      <c r="BL32" s="92"/>
      <c r="BM32" s="92"/>
      <c r="BN32" s="83"/>
      <c r="BO32" s="92"/>
      <c r="BP32" s="92"/>
      <c r="BQ32" s="92"/>
      <c r="BR32" s="92"/>
      <c r="BS32" s="92"/>
      <c r="BT32" s="83"/>
      <c r="BU32" s="92"/>
      <c r="BV32" s="92"/>
      <c r="BW32" s="92"/>
      <c r="BX32" s="92"/>
      <c r="BY32" s="92"/>
      <c r="BZ32" s="83"/>
      <c r="CA32" s="92"/>
      <c r="CB32" s="92"/>
      <c r="CC32" s="92"/>
      <c r="CD32" s="92"/>
      <c r="CE32" s="92"/>
      <c r="CF32" s="83"/>
      <c r="CG32" s="92"/>
      <c r="CH32" s="92"/>
      <c r="CI32" s="92"/>
      <c r="CJ32" s="92"/>
      <c r="CK32" s="92"/>
      <c r="CL32" s="83"/>
      <c r="CR32" s="83"/>
      <c r="DM32" s="113">
        <v>54</v>
      </c>
      <c r="DN32" s="92">
        <f>DL29*DM32</f>
        <v>23062.59</v>
      </c>
      <c r="DO32" s="92"/>
      <c r="DP32" s="92"/>
      <c r="DQ32" s="92"/>
      <c r="DR32" s="92"/>
      <c r="DS32" s="113">
        <v>54</v>
      </c>
      <c r="DT32" s="92">
        <f>DR29*DS32</f>
        <v>23062.59</v>
      </c>
      <c r="DU32"/>
      <c r="DV32"/>
      <c r="DW32" s="92"/>
      <c r="DX32" s="92"/>
      <c r="DY32" s="113">
        <v>52</v>
      </c>
      <c r="DZ32" s="92">
        <f>DX29*DY32</f>
        <v>22208.42</v>
      </c>
      <c r="EA32" s="92"/>
      <c r="EC32" s="92"/>
      <c r="ED32" s="92"/>
      <c r="EE32" s="113">
        <v>52</v>
      </c>
      <c r="EF32" s="92">
        <f>ED29*EE32</f>
        <v>22208.42</v>
      </c>
      <c r="EG32" s="92"/>
    </row>
    <row r="33" spans="1:137"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92"/>
      <c r="AX33" s="92"/>
      <c r="AY33" s="92"/>
      <c r="AZ33" s="92"/>
      <c r="BA33" s="92"/>
      <c r="BB33" s="83"/>
      <c r="BC33" s="92"/>
      <c r="BD33" s="92"/>
      <c r="BE33" s="92"/>
      <c r="BF33" s="92"/>
      <c r="BG33" s="92"/>
      <c r="BH33" s="83"/>
      <c r="BI33" s="92"/>
      <c r="BJ33" s="92"/>
      <c r="BK33" s="92"/>
      <c r="BL33" s="92"/>
      <c r="BM33" s="92"/>
      <c r="BN33" s="83"/>
      <c r="BO33" s="92"/>
      <c r="BP33" s="92"/>
      <c r="BQ33" s="92"/>
      <c r="BR33" s="92"/>
      <c r="BS33" s="92"/>
      <c r="BT33" s="83"/>
      <c r="BU33" s="92"/>
      <c r="BV33" s="92"/>
      <c r="BW33" s="92"/>
      <c r="BX33" s="92"/>
      <c r="BY33" s="92"/>
      <c r="BZ33" s="83"/>
      <c r="CA33" s="92"/>
      <c r="CB33" s="92"/>
      <c r="CC33" s="92"/>
      <c r="CD33" s="92"/>
      <c r="CE33" s="92"/>
      <c r="CF33" s="83"/>
      <c r="CG33" s="92"/>
      <c r="CH33" s="92"/>
      <c r="CI33" s="92"/>
      <c r="CJ33" s="92"/>
      <c r="CK33" s="92"/>
      <c r="CL33" s="83"/>
      <c r="CR33" s="83"/>
      <c r="DM33" s="113"/>
      <c r="DO33" s="92"/>
      <c r="DP33" s="92"/>
      <c r="DQ33" s="92"/>
      <c r="DR33" s="92"/>
      <c r="DS33" s="113"/>
      <c r="DU33"/>
      <c r="DV33"/>
      <c r="DW33" s="92"/>
      <c r="DX33" s="92"/>
      <c r="DY33" s="113"/>
      <c r="DZ33" s="92"/>
      <c r="EA33" s="92"/>
      <c r="EC33" s="92"/>
      <c r="ED33" s="92"/>
      <c r="EE33" s="113"/>
      <c r="EF33" s="92"/>
      <c r="EG33" s="92"/>
    </row>
    <row r="34" spans="1:137"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101" t="s">
        <v>1047</v>
      </c>
      <c r="AL34" s="101" t="s">
        <v>1048</v>
      </c>
      <c r="AM34" s="101" t="s">
        <v>1049</v>
      </c>
      <c r="AN34" s="101" t="s">
        <v>1050</v>
      </c>
      <c r="AO34" s="101" t="s">
        <v>1051</v>
      </c>
      <c r="AP34" s="92"/>
      <c r="AQ34" s="101" t="s">
        <v>1047</v>
      </c>
      <c r="AR34" s="101" t="s">
        <v>1048</v>
      </c>
      <c r="AS34" s="101" t="s">
        <v>1049</v>
      </c>
      <c r="AT34" s="101" t="s">
        <v>1050</v>
      </c>
      <c r="AU34" s="101" t="s">
        <v>1051</v>
      </c>
      <c r="AW34" s="92"/>
      <c r="AX34" s="92"/>
      <c r="AY34" s="92"/>
      <c r="AZ34" s="92"/>
      <c r="BA34" s="92"/>
      <c r="BB34" s="83"/>
      <c r="BC34" s="92"/>
      <c r="BD34" s="92"/>
      <c r="BE34" s="92"/>
      <c r="BF34" s="92"/>
      <c r="BG34" s="92"/>
      <c r="BH34" s="83"/>
      <c r="BI34" s="92"/>
      <c r="BJ34" s="92"/>
      <c r="BK34" s="92"/>
      <c r="BL34" s="92"/>
      <c r="BM34" s="92"/>
      <c r="BN34" s="83"/>
      <c r="BO34" s="92"/>
      <c r="BP34" s="92"/>
      <c r="BQ34" s="92"/>
      <c r="BR34" s="92"/>
      <c r="BS34" s="92"/>
      <c r="BT34" s="83"/>
      <c r="BU34" s="92"/>
      <c r="BV34" s="92"/>
      <c r="BW34" s="92"/>
      <c r="BX34" s="92"/>
      <c r="BY34" s="92"/>
      <c r="BZ34" s="83"/>
      <c r="CA34" s="92"/>
      <c r="CB34" s="92"/>
      <c r="CC34" s="92"/>
      <c r="CD34" s="92"/>
      <c r="CE34" s="92"/>
      <c r="CF34" s="83"/>
      <c r="CG34" s="92"/>
      <c r="CH34" s="92"/>
      <c r="CI34" s="92"/>
      <c r="CJ34" s="92"/>
      <c r="CK34" s="92"/>
      <c r="CL34" s="83"/>
      <c r="CR34" s="83"/>
      <c r="DM34" s="113"/>
      <c r="DO34" s="92"/>
      <c r="DP34" s="92"/>
      <c r="DQ34" s="92"/>
      <c r="DR34" s="92"/>
      <c r="DS34" s="113"/>
      <c r="DU34"/>
      <c r="DV34"/>
      <c r="DW34" s="92"/>
      <c r="DX34" s="92"/>
      <c r="DY34" s="113"/>
      <c r="DZ34" s="92"/>
      <c r="EA34" s="92"/>
      <c r="EC34" s="92"/>
      <c r="ED34" s="92"/>
      <c r="EE34" s="113"/>
      <c r="EF34" s="92"/>
      <c r="EG34" s="92"/>
    </row>
    <row r="35" spans="1:137" x14ac:dyDescent="0.2">
      <c r="A35" s="103">
        <v>0</v>
      </c>
      <c r="B35" s="103">
        <f t="shared" ref="B35:B41" si="23">A36</f>
        <v>12200</v>
      </c>
      <c r="C35" s="103">
        <v>0</v>
      </c>
      <c r="D35" s="103">
        <v>0</v>
      </c>
      <c r="E35" s="103">
        <v>0</v>
      </c>
      <c r="F35" s="92"/>
      <c r="G35" s="103">
        <v>0</v>
      </c>
      <c r="H35" s="103">
        <f t="shared" ref="H35:H41" si="24">G36</f>
        <v>10400</v>
      </c>
      <c r="I35" s="103">
        <v>0</v>
      </c>
      <c r="J35" s="103">
        <v>0</v>
      </c>
      <c r="K35" s="103">
        <v>0</v>
      </c>
      <c r="M35" s="103">
        <v>0</v>
      </c>
      <c r="N35" s="103">
        <f t="shared" ref="N35:N41" si="25">M36</f>
        <v>10800</v>
      </c>
      <c r="O35" s="103">
        <v>0</v>
      </c>
      <c r="P35" s="103">
        <v>0</v>
      </c>
      <c r="Q35" s="103">
        <v>0</v>
      </c>
      <c r="R35" s="92"/>
      <c r="S35" s="103">
        <v>0</v>
      </c>
      <c r="T35" s="103">
        <f t="shared" ref="T35:T41" si="26">S36</f>
        <v>9700</v>
      </c>
      <c r="U35" s="103">
        <v>0</v>
      </c>
      <c r="V35" s="103">
        <v>0</v>
      </c>
      <c r="W35" s="103">
        <v>0</v>
      </c>
      <c r="Y35" s="103">
        <v>0</v>
      </c>
      <c r="Z35" s="103">
        <f t="shared" ref="Z35:Z41" si="27">Y36</f>
        <v>10200</v>
      </c>
      <c r="AA35" s="103">
        <v>0</v>
      </c>
      <c r="AB35" s="103">
        <v>0</v>
      </c>
      <c r="AC35" s="103">
        <v>0</v>
      </c>
      <c r="AD35" s="92"/>
      <c r="AE35" s="103">
        <v>0</v>
      </c>
      <c r="AF35" s="103">
        <f t="shared" ref="AF35:AF41" si="28">AE36</f>
        <v>9400</v>
      </c>
      <c r="AG35" s="103">
        <v>0</v>
      </c>
      <c r="AH35" s="103">
        <v>0</v>
      </c>
      <c r="AI35" s="103">
        <v>0</v>
      </c>
      <c r="AK35" s="103">
        <v>0</v>
      </c>
      <c r="AL35" s="103">
        <v>10050</v>
      </c>
      <c r="AM35" s="103">
        <v>0</v>
      </c>
      <c r="AN35" s="103">
        <v>0</v>
      </c>
      <c r="AO35" s="103">
        <v>0</v>
      </c>
      <c r="AP35" s="92"/>
      <c r="AQ35" s="103">
        <v>0</v>
      </c>
      <c r="AR35" s="103">
        <v>9325</v>
      </c>
      <c r="AS35" s="103">
        <v>0</v>
      </c>
      <c r="AT35" s="103">
        <v>0</v>
      </c>
      <c r="AU35" s="103">
        <v>0</v>
      </c>
      <c r="AW35" s="92"/>
      <c r="AX35" s="92"/>
      <c r="AY35" s="92"/>
      <c r="AZ35" s="92"/>
      <c r="BA35" s="92"/>
      <c r="BB35" s="83"/>
      <c r="BC35" s="92"/>
      <c r="BD35" s="92"/>
      <c r="BE35" s="92"/>
      <c r="BF35" s="92"/>
      <c r="BG35" s="92"/>
      <c r="BH35" s="83"/>
      <c r="BI35" s="92"/>
      <c r="BJ35" s="92"/>
      <c r="BK35" s="92"/>
      <c r="BL35" s="92"/>
      <c r="BM35" s="92"/>
      <c r="BN35" s="83"/>
      <c r="BO35" s="92"/>
      <c r="BP35" s="92"/>
      <c r="BQ35" s="92"/>
      <c r="BR35" s="92"/>
      <c r="BS35" s="92"/>
      <c r="BT35" s="83"/>
      <c r="BU35" s="92"/>
      <c r="BV35" s="92"/>
      <c r="BW35" s="92"/>
      <c r="BX35" s="92"/>
      <c r="BY35" s="92"/>
      <c r="BZ35" s="83"/>
      <c r="CA35" s="92"/>
      <c r="CB35" s="92"/>
      <c r="CC35" s="92"/>
      <c r="CD35" s="92"/>
      <c r="CE35" s="92"/>
      <c r="CF35" s="83"/>
      <c r="CG35" s="92"/>
      <c r="CH35" s="92"/>
      <c r="CI35" s="92"/>
      <c r="CJ35" s="92"/>
      <c r="CK35" s="92"/>
      <c r="CL35" s="83"/>
      <c r="CR35" s="83"/>
      <c r="DM35" s="113"/>
      <c r="DO35" s="92"/>
      <c r="DP35" s="92"/>
      <c r="DQ35" s="92"/>
      <c r="DR35" s="92"/>
      <c r="DS35" s="113"/>
      <c r="DU35"/>
      <c r="DV35"/>
      <c r="DW35" s="92"/>
      <c r="DX35" s="92"/>
      <c r="DY35" s="113"/>
      <c r="DZ35" s="92"/>
      <c r="EA35" s="92"/>
      <c r="EC35" s="92"/>
      <c r="ED35" s="92"/>
      <c r="EE35" s="113"/>
      <c r="EF35" s="92"/>
      <c r="EG35" s="92"/>
    </row>
    <row r="36" spans="1:137" x14ac:dyDescent="0.2">
      <c r="A36" s="103">
        <v>12200</v>
      </c>
      <c r="B36" s="103">
        <f t="shared" si="23"/>
        <v>27900</v>
      </c>
      <c r="C36" s="103">
        <v>0</v>
      </c>
      <c r="D36" s="106">
        <v>0.1</v>
      </c>
      <c r="E36" s="103">
        <f t="shared" ref="E36:E42" si="29">A36</f>
        <v>12200</v>
      </c>
      <c r="F36" s="92"/>
      <c r="G36" s="103">
        <v>10400</v>
      </c>
      <c r="H36" s="103">
        <f t="shared" si="24"/>
        <v>18250</v>
      </c>
      <c r="I36" s="103">
        <v>0</v>
      </c>
      <c r="J36" s="106">
        <v>0.1</v>
      </c>
      <c r="K36" s="103">
        <f t="shared" ref="K36:K42" si="30">G36</f>
        <v>10400</v>
      </c>
      <c r="M36" s="103">
        <v>10800</v>
      </c>
      <c r="N36" s="103">
        <f t="shared" si="25"/>
        <v>25450</v>
      </c>
      <c r="O36" s="103">
        <v>0</v>
      </c>
      <c r="P36" s="106">
        <v>0.1</v>
      </c>
      <c r="Q36" s="103">
        <f t="shared" ref="Q36:Q42" si="31">M36</f>
        <v>10800</v>
      </c>
      <c r="R36" s="92"/>
      <c r="S36" s="103">
        <v>9700</v>
      </c>
      <c r="T36" s="103">
        <f t="shared" si="26"/>
        <v>17025</v>
      </c>
      <c r="U36" s="103">
        <v>0</v>
      </c>
      <c r="V36" s="106">
        <v>0.1</v>
      </c>
      <c r="W36" s="103">
        <f t="shared" ref="W36:W42" si="32">S36</f>
        <v>9700</v>
      </c>
      <c r="Y36" s="103">
        <v>10200</v>
      </c>
      <c r="Z36" s="103">
        <f t="shared" si="27"/>
        <v>24400</v>
      </c>
      <c r="AA36" s="103">
        <v>0</v>
      </c>
      <c r="AB36" s="106">
        <v>0.1</v>
      </c>
      <c r="AC36" s="103">
        <f t="shared" ref="AC36:AC42" si="33">Y36</f>
        <v>10200</v>
      </c>
      <c r="AD36" s="92"/>
      <c r="AE36" s="103">
        <v>9400</v>
      </c>
      <c r="AF36" s="103">
        <f t="shared" si="28"/>
        <v>16500</v>
      </c>
      <c r="AG36" s="103">
        <v>0</v>
      </c>
      <c r="AH36" s="106">
        <v>0.1</v>
      </c>
      <c r="AI36" s="103">
        <f t="shared" ref="AI36:AI42" si="34">AE36</f>
        <v>9400</v>
      </c>
      <c r="AK36" s="103">
        <v>10050</v>
      </c>
      <c r="AL36" s="103">
        <v>24150</v>
      </c>
      <c r="AM36" s="103">
        <v>0</v>
      </c>
      <c r="AN36" s="106">
        <v>0.1</v>
      </c>
      <c r="AO36" s="103">
        <v>10050</v>
      </c>
      <c r="AP36" s="92"/>
      <c r="AQ36" s="103">
        <v>9325</v>
      </c>
      <c r="AR36" s="103">
        <v>16375</v>
      </c>
      <c r="AS36" s="103">
        <v>0</v>
      </c>
      <c r="AT36" s="106">
        <v>0.1</v>
      </c>
      <c r="AU36" s="103">
        <v>9325</v>
      </c>
      <c r="AW36" s="92"/>
      <c r="AX36" s="92"/>
      <c r="AY36" s="92"/>
      <c r="AZ36" s="92"/>
      <c r="BA36" s="92"/>
      <c r="BB36" s="83"/>
      <c r="BC36" s="92"/>
      <c r="BD36" s="92"/>
      <c r="BE36" s="92"/>
      <c r="BF36" s="92"/>
      <c r="BG36" s="92"/>
      <c r="BH36" s="83"/>
      <c r="BI36" s="92"/>
      <c r="BJ36" s="92"/>
      <c r="BK36" s="92"/>
      <c r="BL36" s="92"/>
      <c r="BM36" s="92"/>
      <c r="BN36" s="83"/>
      <c r="BO36" s="92"/>
      <c r="BP36" s="92"/>
      <c r="BQ36" s="92"/>
      <c r="BR36" s="92"/>
      <c r="BS36" s="92"/>
      <c r="BT36" s="83"/>
      <c r="BU36" s="92"/>
      <c r="BV36" s="92"/>
      <c r="BW36" s="92"/>
      <c r="BX36" s="92"/>
      <c r="BY36" s="92"/>
      <c r="BZ36" s="83"/>
      <c r="CA36" s="92"/>
      <c r="CB36" s="92"/>
      <c r="CC36" s="92"/>
      <c r="CD36" s="92"/>
      <c r="CE36" s="92"/>
      <c r="CF36" s="83"/>
      <c r="CG36" s="92"/>
      <c r="CH36" s="92"/>
      <c r="CI36" s="92"/>
      <c r="CJ36" s="92"/>
      <c r="CK36" s="92"/>
      <c r="CL36" s="83"/>
      <c r="CR36" s="83"/>
      <c r="DM36" s="113"/>
      <c r="DO36" s="92"/>
      <c r="DP36" s="92"/>
      <c r="DQ36" s="92"/>
      <c r="DR36" s="92"/>
      <c r="DS36" s="113"/>
      <c r="DU36"/>
      <c r="DV36"/>
      <c r="DW36" s="92"/>
      <c r="DX36" s="92"/>
      <c r="DY36" s="113"/>
      <c r="DZ36" s="92"/>
      <c r="EA36" s="92"/>
      <c r="EC36" s="92"/>
      <c r="ED36" s="92"/>
      <c r="EE36" s="113"/>
      <c r="EF36" s="92"/>
      <c r="EG36" s="92"/>
    </row>
    <row r="37" spans="1:137" x14ac:dyDescent="0.2">
      <c r="A37" s="103">
        <v>27900</v>
      </c>
      <c r="B37" s="103">
        <f t="shared" si="23"/>
        <v>72050</v>
      </c>
      <c r="C37" s="103">
        <v>1570</v>
      </c>
      <c r="D37" s="106">
        <v>0.12</v>
      </c>
      <c r="E37" s="103">
        <f t="shared" si="29"/>
        <v>27900</v>
      </c>
      <c r="F37" s="92"/>
      <c r="G37" s="103">
        <v>18250</v>
      </c>
      <c r="H37" s="103">
        <f t="shared" si="24"/>
        <v>40325</v>
      </c>
      <c r="I37" s="103">
        <v>785</v>
      </c>
      <c r="J37" s="106">
        <v>0.12</v>
      </c>
      <c r="K37" s="103">
        <f t="shared" si="30"/>
        <v>18250</v>
      </c>
      <c r="M37" s="103">
        <v>25450</v>
      </c>
      <c r="N37" s="103">
        <f t="shared" si="25"/>
        <v>66700</v>
      </c>
      <c r="O37" s="103">
        <v>1465</v>
      </c>
      <c r="P37" s="106">
        <v>0.12</v>
      </c>
      <c r="Q37" s="103">
        <f t="shared" si="31"/>
        <v>25450</v>
      </c>
      <c r="R37" s="92"/>
      <c r="S37" s="103">
        <v>17025</v>
      </c>
      <c r="T37" s="103">
        <f t="shared" si="26"/>
        <v>37650</v>
      </c>
      <c r="U37" s="103">
        <v>732.5</v>
      </c>
      <c r="V37" s="106">
        <v>0.12</v>
      </c>
      <c r="W37" s="103">
        <f t="shared" si="32"/>
        <v>17025</v>
      </c>
      <c r="Y37" s="103">
        <v>24400</v>
      </c>
      <c r="Z37" s="103">
        <f t="shared" si="27"/>
        <v>64400</v>
      </c>
      <c r="AA37" s="103">
        <v>1420</v>
      </c>
      <c r="AB37" s="106">
        <v>0.12</v>
      </c>
      <c r="AC37" s="103">
        <f t="shared" si="33"/>
        <v>24400</v>
      </c>
      <c r="AD37" s="92"/>
      <c r="AE37" s="103">
        <v>16500</v>
      </c>
      <c r="AF37" s="103">
        <f t="shared" si="28"/>
        <v>36500</v>
      </c>
      <c r="AG37" s="103">
        <v>710</v>
      </c>
      <c r="AH37" s="106">
        <v>0.12</v>
      </c>
      <c r="AI37" s="103">
        <f t="shared" si="34"/>
        <v>16500</v>
      </c>
      <c r="AK37" s="103">
        <v>24150</v>
      </c>
      <c r="AL37" s="103">
        <v>63750</v>
      </c>
      <c r="AM37" s="103">
        <v>1410</v>
      </c>
      <c r="AN37" s="106">
        <v>0.12</v>
      </c>
      <c r="AO37" s="103">
        <v>24150</v>
      </c>
      <c r="AP37" s="92"/>
      <c r="AQ37" s="103">
        <v>16375</v>
      </c>
      <c r="AR37" s="103">
        <v>36175</v>
      </c>
      <c r="AS37" s="103">
        <v>705</v>
      </c>
      <c r="AT37" s="106">
        <v>0.12</v>
      </c>
      <c r="AU37" s="103">
        <v>16375</v>
      </c>
      <c r="AW37" s="92"/>
      <c r="AX37" s="92"/>
      <c r="AY37" s="92"/>
      <c r="AZ37" s="92"/>
      <c r="BA37" s="92"/>
      <c r="BB37" s="83"/>
      <c r="BC37" s="92"/>
      <c r="BD37" s="92"/>
      <c r="BE37" s="92"/>
      <c r="BF37" s="92"/>
      <c r="BG37" s="92"/>
      <c r="BH37" s="83"/>
      <c r="BI37" s="92"/>
      <c r="BJ37" s="92"/>
      <c r="BK37" s="92"/>
      <c r="BL37" s="92"/>
      <c r="BM37" s="92"/>
      <c r="BN37" s="83"/>
      <c r="BO37" s="92"/>
      <c r="BP37" s="92"/>
      <c r="BQ37" s="92"/>
      <c r="BR37" s="92"/>
      <c r="BS37" s="92"/>
      <c r="BT37" s="83"/>
      <c r="BU37" s="92"/>
      <c r="BV37" s="92"/>
      <c r="BW37" s="92"/>
      <c r="BX37" s="92"/>
      <c r="BY37" s="92"/>
      <c r="BZ37" s="83"/>
      <c r="CA37" s="92"/>
      <c r="CB37" s="92"/>
      <c r="CC37" s="92"/>
      <c r="CD37" s="92"/>
      <c r="CE37" s="92"/>
      <c r="CF37" s="83"/>
      <c r="CG37" s="92"/>
      <c r="CH37" s="92"/>
      <c r="CI37" s="92"/>
      <c r="CJ37" s="92"/>
      <c r="CK37" s="92"/>
      <c r="CL37" s="83"/>
      <c r="CR37" s="83"/>
      <c r="DM37" s="113"/>
      <c r="DO37" s="92"/>
      <c r="DP37" s="92"/>
      <c r="DQ37" s="92"/>
      <c r="DR37" s="92"/>
      <c r="DS37" s="113"/>
      <c r="DU37"/>
      <c r="DV37"/>
      <c r="DW37" s="92"/>
      <c r="DX37" s="92"/>
      <c r="DY37" s="113"/>
      <c r="DZ37" s="92"/>
      <c r="EA37" s="92"/>
      <c r="EC37" s="92"/>
      <c r="ED37" s="92"/>
      <c r="EE37" s="113"/>
      <c r="EF37" s="92"/>
      <c r="EG37" s="92"/>
    </row>
    <row r="38" spans="1:137" x14ac:dyDescent="0.2">
      <c r="A38" s="103">
        <v>72050</v>
      </c>
      <c r="B38" s="103">
        <f t="shared" si="23"/>
        <v>107550</v>
      </c>
      <c r="C38" s="103">
        <v>6868</v>
      </c>
      <c r="D38" s="106">
        <v>0.22</v>
      </c>
      <c r="E38" s="103">
        <f t="shared" si="29"/>
        <v>72050</v>
      </c>
      <c r="F38" s="92"/>
      <c r="G38" s="103">
        <v>40325</v>
      </c>
      <c r="H38" s="103">
        <f t="shared" si="24"/>
        <v>58075</v>
      </c>
      <c r="I38" s="103">
        <v>3434</v>
      </c>
      <c r="J38" s="106">
        <v>0.22</v>
      </c>
      <c r="K38" s="103">
        <f t="shared" si="30"/>
        <v>40325</v>
      </c>
      <c r="M38" s="103">
        <v>66700</v>
      </c>
      <c r="N38" s="103">
        <f t="shared" si="25"/>
        <v>99850</v>
      </c>
      <c r="O38" s="103">
        <v>6415</v>
      </c>
      <c r="P38" s="106">
        <v>0.22</v>
      </c>
      <c r="Q38" s="103">
        <f t="shared" si="31"/>
        <v>66700</v>
      </c>
      <c r="R38" s="92"/>
      <c r="S38" s="103">
        <v>37650</v>
      </c>
      <c r="T38" s="103">
        <f t="shared" si="26"/>
        <v>54225</v>
      </c>
      <c r="U38" s="103">
        <v>3207.5</v>
      </c>
      <c r="V38" s="106">
        <v>0.22</v>
      </c>
      <c r="W38" s="103">
        <f t="shared" si="32"/>
        <v>37650</v>
      </c>
      <c r="Y38" s="103">
        <v>64400</v>
      </c>
      <c r="Z38" s="103">
        <f t="shared" si="27"/>
        <v>96550</v>
      </c>
      <c r="AA38" s="103">
        <v>6220</v>
      </c>
      <c r="AB38" s="106">
        <v>0.22</v>
      </c>
      <c r="AC38" s="103">
        <f t="shared" si="33"/>
        <v>64400</v>
      </c>
      <c r="AD38" s="92"/>
      <c r="AE38" s="103">
        <v>36500</v>
      </c>
      <c r="AF38" s="103">
        <f t="shared" si="28"/>
        <v>52575</v>
      </c>
      <c r="AG38" s="103">
        <v>3110</v>
      </c>
      <c r="AH38" s="106">
        <v>0.22</v>
      </c>
      <c r="AI38" s="103">
        <f t="shared" si="34"/>
        <v>36500</v>
      </c>
      <c r="AK38" s="103">
        <v>63750</v>
      </c>
      <c r="AL38" s="103">
        <v>95550</v>
      </c>
      <c r="AM38" s="103">
        <v>6162</v>
      </c>
      <c r="AN38" s="106">
        <v>0.22</v>
      </c>
      <c r="AO38" s="103">
        <v>63750</v>
      </c>
      <c r="AP38" s="92"/>
      <c r="AQ38" s="103">
        <v>36175</v>
      </c>
      <c r="AR38" s="103">
        <v>52075</v>
      </c>
      <c r="AS38" s="103">
        <v>3081</v>
      </c>
      <c r="AT38" s="106">
        <v>0.22</v>
      </c>
      <c r="AU38" s="103">
        <v>36175</v>
      </c>
      <c r="AW38" s="92"/>
      <c r="AX38" s="92"/>
      <c r="AY38" s="92"/>
      <c r="AZ38" s="92"/>
      <c r="BA38" s="92"/>
      <c r="BB38" s="83"/>
      <c r="BC38" s="92"/>
      <c r="BD38" s="92"/>
      <c r="BE38" s="92"/>
      <c r="BF38" s="92"/>
      <c r="BG38" s="92"/>
      <c r="BH38" s="83"/>
      <c r="BI38" s="92"/>
      <c r="BJ38" s="92"/>
      <c r="BK38" s="92"/>
      <c r="BL38" s="92"/>
      <c r="BM38" s="92"/>
      <c r="BN38" s="83"/>
      <c r="BO38" s="92"/>
      <c r="BP38" s="92"/>
      <c r="BQ38" s="92"/>
      <c r="BR38" s="92"/>
      <c r="BS38" s="92"/>
      <c r="BT38" s="83"/>
      <c r="BU38" s="92"/>
      <c r="BV38" s="92"/>
      <c r="BW38" s="92"/>
      <c r="BX38" s="92"/>
      <c r="BY38" s="92"/>
      <c r="BZ38" s="83"/>
      <c r="CA38" s="92"/>
      <c r="CB38" s="92"/>
      <c r="CC38" s="92"/>
      <c r="CD38" s="92"/>
      <c r="CE38" s="92"/>
      <c r="CF38" s="83"/>
      <c r="CG38" s="92"/>
      <c r="CH38" s="92"/>
      <c r="CI38" s="92"/>
      <c r="CJ38" s="92"/>
      <c r="CK38" s="92"/>
      <c r="CL38" s="83"/>
      <c r="CR38" s="83"/>
      <c r="DM38" s="113"/>
      <c r="DO38" s="92"/>
      <c r="DP38" s="92"/>
      <c r="DQ38" s="92"/>
      <c r="DR38" s="92"/>
      <c r="DS38" s="113"/>
      <c r="DU38"/>
      <c r="DV38"/>
      <c r="DW38" s="92"/>
      <c r="DX38" s="92"/>
      <c r="DY38" s="113"/>
      <c r="DZ38" s="92"/>
      <c r="EA38" s="92"/>
      <c r="EC38" s="92"/>
      <c r="ED38" s="92"/>
      <c r="EE38" s="113"/>
      <c r="EF38" s="92"/>
      <c r="EG38" s="92"/>
    </row>
    <row r="39" spans="1:137" x14ac:dyDescent="0.2">
      <c r="A39" s="103">
        <v>107550</v>
      </c>
      <c r="B39" s="103">
        <f t="shared" si="23"/>
        <v>194300</v>
      </c>
      <c r="C39" s="103">
        <v>14678</v>
      </c>
      <c r="D39" s="106">
        <v>0.24</v>
      </c>
      <c r="E39" s="103">
        <f t="shared" si="29"/>
        <v>107550</v>
      </c>
      <c r="F39" s="92"/>
      <c r="G39" s="103">
        <v>58075</v>
      </c>
      <c r="H39" s="103">
        <f t="shared" si="24"/>
        <v>101450</v>
      </c>
      <c r="I39" s="103">
        <v>7339</v>
      </c>
      <c r="J39" s="106">
        <v>0.24</v>
      </c>
      <c r="K39" s="103">
        <f t="shared" si="30"/>
        <v>58075</v>
      </c>
      <c r="M39" s="103">
        <v>99850</v>
      </c>
      <c r="N39" s="103">
        <f t="shared" si="25"/>
        <v>180850</v>
      </c>
      <c r="O39" s="103">
        <v>13708</v>
      </c>
      <c r="P39" s="106">
        <v>0.24</v>
      </c>
      <c r="Q39" s="103">
        <f t="shared" si="31"/>
        <v>99850</v>
      </c>
      <c r="R39" s="92"/>
      <c r="S39" s="103">
        <v>54225</v>
      </c>
      <c r="T39" s="103">
        <f t="shared" si="26"/>
        <v>94725</v>
      </c>
      <c r="U39" s="103">
        <v>6854</v>
      </c>
      <c r="V39" s="106">
        <v>0.24</v>
      </c>
      <c r="W39" s="103">
        <f t="shared" si="32"/>
        <v>54225</v>
      </c>
      <c r="Y39" s="103">
        <v>96550</v>
      </c>
      <c r="Z39" s="103">
        <f t="shared" si="27"/>
        <v>175100</v>
      </c>
      <c r="AA39" s="103">
        <v>13293</v>
      </c>
      <c r="AB39" s="106">
        <v>0.24</v>
      </c>
      <c r="AC39" s="103">
        <f t="shared" si="33"/>
        <v>96550</v>
      </c>
      <c r="AD39" s="92"/>
      <c r="AE39" s="103">
        <v>52575</v>
      </c>
      <c r="AF39" s="103">
        <f t="shared" si="28"/>
        <v>91850</v>
      </c>
      <c r="AG39" s="103">
        <v>6646.5</v>
      </c>
      <c r="AH39" s="106">
        <v>0.24</v>
      </c>
      <c r="AI39" s="103">
        <f t="shared" si="34"/>
        <v>52575</v>
      </c>
      <c r="AK39" s="103">
        <v>95550</v>
      </c>
      <c r="AL39" s="103">
        <v>173350</v>
      </c>
      <c r="AM39" s="103">
        <v>13158</v>
      </c>
      <c r="AN39" s="106">
        <v>0.24</v>
      </c>
      <c r="AO39" s="103">
        <v>95550</v>
      </c>
      <c r="AP39" s="92"/>
      <c r="AQ39" s="103">
        <v>52075</v>
      </c>
      <c r="AR39" s="103">
        <v>90975</v>
      </c>
      <c r="AS39" s="103">
        <v>6579</v>
      </c>
      <c r="AT39" s="106">
        <v>0.24</v>
      </c>
      <c r="AU39" s="103">
        <v>52075</v>
      </c>
      <c r="AW39" s="92"/>
      <c r="AX39" s="92"/>
      <c r="AY39" s="92"/>
      <c r="AZ39" s="92"/>
      <c r="BA39" s="92"/>
      <c r="BB39" s="83"/>
      <c r="BC39" s="92"/>
      <c r="BD39" s="92"/>
      <c r="BE39" s="92"/>
      <c r="BF39" s="92"/>
      <c r="BG39" s="92"/>
      <c r="BH39" s="83"/>
      <c r="BI39" s="92"/>
      <c r="BJ39" s="92"/>
      <c r="BK39" s="92"/>
      <c r="BL39" s="92"/>
      <c r="BM39" s="92"/>
      <c r="BN39" s="83"/>
      <c r="BO39" s="92"/>
      <c r="BP39" s="92"/>
      <c r="BQ39" s="92"/>
      <c r="BR39" s="92"/>
      <c r="BS39" s="92"/>
      <c r="BT39" s="83"/>
      <c r="BU39" s="92"/>
      <c r="BV39" s="92"/>
      <c r="BW39" s="92"/>
      <c r="BX39" s="92"/>
      <c r="BY39" s="92"/>
      <c r="BZ39" s="83"/>
      <c r="CA39" s="92"/>
      <c r="CB39" s="92"/>
      <c r="CC39" s="92"/>
      <c r="CD39" s="92"/>
      <c r="CE39" s="92"/>
      <c r="CF39" s="83"/>
      <c r="CG39" s="92"/>
      <c r="CH39" s="92"/>
      <c r="CI39" s="92"/>
      <c r="CJ39" s="92"/>
      <c r="CK39" s="92"/>
      <c r="CL39" s="83"/>
      <c r="CR39" s="83"/>
      <c r="DM39" s="113"/>
      <c r="DO39" s="92"/>
      <c r="DP39" s="92"/>
      <c r="DQ39" s="92"/>
      <c r="DR39" s="92"/>
      <c r="DS39" s="113"/>
      <c r="DU39"/>
      <c r="DV39"/>
      <c r="DW39" s="92"/>
      <c r="DX39" s="92"/>
      <c r="DY39" s="113"/>
      <c r="DZ39" s="92"/>
      <c r="EA39" s="92"/>
      <c r="EC39" s="92"/>
      <c r="ED39" s="92"/>
      <c r="EE39" s="113"/>
      <c r="EF39" s="92"/>
      <c r="EG39" s="92"/>
    </row>
    <row r="40" spans="1:137" x14ac:dyDescent="0.2">
      <c r="A40" s="103">
        <v>194300</v>
      </c>
      <c r="B40" s="103">
        <f t="shared" si="23"/>
        <v>243450</v>
      </c>
      <c r="C40" s="103">
        <v>35498</v>
      </c>
      <c r="D40" s="106">
        <v>0.32</v>
      </c>
      <c r="E40" s="103">
        <f t="shared" si="29"/>
        <v>194300</v>
      </c>
      <c r="F40" s="92"/>
      <c r="G40" s="103">
        <v>101450</v>
      </c>
      <c r="H40" s="103">
        <f t="shared" si="24"/>
        <v>126025</v>
      </c>
      <c r="I40" s="103">
        <v>17749</v>
      </c>
      <c r="J40" s="106">
        <v>0.32</v>
      </c>
      <c r="K40" s="103">
        <f t="shared" si="30"/>
        <v>101450</v>
      </c>
      <c r="M40" s="103">
        <v>180850</v>
      </c>
      <c r="N40" s="103">
        <f t="shared" si="25"/>
        <v>226750</v>
      </c>
      <c r="O40" s="103">
        <v>33148</v>
      </c>
      <c r="P40" s="106">
        <v>0.32</v>
      </c>
      <c r="Q40" s="103">
        <f t="shared" si="31"/>
        <v>180850</v>
      </c>
      <c r="R40" s="92"/>
      <c r="S40" s="103">
        <v>94725</v>
      </c>
      <c r="T40" s="103">
        <f t="shared" si="26"/>
        <v>117675</v>
      </c>
      <c r="U40" s="103">
        <v>16574</v>
      </c>
      <c r="V40" s="106">
        <v>0.32</v>
      </c>
      <c r="W40" s="103">
        <f t="shared" si="32"/>
        <v>94725</v>
      </c>
      <c r="Y40" s="103">
        <v>175100</v>
      </c>
      <c r="Z40" s="103">
        <f t="shared" si="27"/>
        <v>219600</v>
      </c>
      <c r="AA40" s="103">
        <v>32145</v>
      </c>
      <c r="AB40" s="106">
        <v>0.32</v>
      </c>
      <c r="AC40" s="103">
        <f t="shared" si="33"/>
        <v>175100</v>
      </c>
      <c r="AD40" s="92"/>
      <c r="AE40" s="103">
        <v>91850</v>
      </c>
      <c r="AF40" s="103">
        <f t="shared" si="28"/>
        <v>114100</v>
      </c>
      <c r="AG40" s="103">
        <v>16072.5</v>
      </c>
      <c r="AH40" s="106">
        <v>0.32</v>
      </c>
      <c r="AI40" s="103">
        <f t="shared" si="34"/>
        <v>91850</v>
      </c>
      <c r="AK40" s="103">
        <v>173350</v>
      </c>
      <c r="AL40" s="103">
        <v>217400</v>
      </c>
      <c r="AM40" s="103">
        <v>31830</v>
      </c>
      <c r="AN40" s="106">
        <v>0.32</v>
      </c>
      <c r="AO40" s="103">
        <v>173350</v>
      </c>
      <c r="AP40" s="92"/>
      <c r="AQ40" s="103">
        <v>90975</v>
      </c>
      <c r="AR40" s="103">
        <v>113000</v>
      </c>
      <c r="AS40" s="103">
        <v>15915</v>
      </c>
      <c r="AT40" s="106">
        <v>0.32</v>
      </c>
      <c r="AU40" s="103">
        <v>90975</v>
      </c>
      <c r="AW40" s="92"/>
      <c r="AX40" s="92"/>
      <c r="AY40" s="92"/>
      <c r="AZ40" s="92"/>
      <c r="BA40" s="92"/>
      <c r="BB40" s="83"/>
      <c r="BC40" s="92"/>
      <c r="BD40" s="92"/>
      <c r="BE40" s="92"/>
      <c r="BF40" s="92"/>
      <c r="BG40" s="92"/>
      <c r="BH40" s="83"/>
      <c r="BI40" s="92"/>
      <c r="BJ40" s="92"/>
      <c r="BK40" s="92"/>
      <c r="BL40" s="92"/>
      <c r="BM40" s="92"/>
      <c r="BN40" s="83"/>
      <c r="BO40" s="92"/>
      <c r="BP40" s="92"/>
      <c r="BQ40" s="92"/>
      <c r="BR40" s="92"/>
      <c r="BS40" s="92"/>
      <c r="BT40" s="83"/>
      <c r="BU40" s="92"/>
      <c r="BV40" s="92"/>
      <c r="BW40" s="92"/>
      <c r="BX40" s="92"/>
      <c r="BY40" s="92"/>
      <c r="BZ40" s="83"/>
      <c r="CA40" s="92"/>
      <c r="CB40" s="92"/>
      <c r="CC40" s="92"/>
      <c r="CD40" s="92"/>
      <c r="CE40" s="92"/>
      <c r="CF40" s="83"/>
      <c r="CG40" s="92"/>
      <c r="CH40" s="92"/>
      <c r="CI40" s="92"/>
      <c r="CJ40" s="92"/>
      <c r="CK40" s="92"/>
      <c r="CL40" s="83"/>
      <c r="CR40" s="83"/>
      <c r="DM40" s="113"/>
      <c r="DO40" s="92"/>
      <c r="DP40" s="92"/>
      <c r="DQ40" s="92"/>
      <c r="DR40" s="92"/>
      <c r="DS40" s="113"/>
      <c r="DU40"/>
      <c r="DV40"/>
      <c r="DW40" s="92"/>
      <c r="DX40" s="92"/>
      <c r="DY40" s="113"/>
      <c r="DZ40" s="92"/>
      <c r="EA40" s="92"/>
      <c r="EC40" s="92"/>
      <c r="ED40" s="92"/>
      <c r="EE40" s="113"/>
      <c r="EF40" s="92"/>
      <c r="EG40" s="92"/>
    </row>
    <row r="41" spans="1:137" x14ac:dyDescent="0.2">
      <c r="A41" s="103">
        <v>243450</v>
      </c>
      <c r="B41" s="103">
        <f t="shared" si="23"/>
        <v>590300</v>
      </c>
      <c r="C41" s="103">
        <v>51226</v>
      </c>
      <c r="D41" s="106">
        <v>0.35</v>
      </c>
      <c r="E41" s="103">
        <f t="shared" si="29"/>
        <v>243450</v>
      </c>
      <c r="F41" s="92"/>
      <c r="G41" s="103">
        <v>126025</v>
      </c>
      <c r="H41" s="103">
        <f t="shared" si="24"/>
        <v>299450</v>
      </c>
      <c r="I41" s="103">
        <v>25613</v>
      </c>
      <c r="J41" s="106">
        <v>0.35</v>
      </c>
      <c r="K41" s="103">
        <f t="shared" si="30"/>
        <v>126025</v>
      </c>
      <c r="M41" s="103">
        <v>226750</v>
      </c>
      <c r="N41" s="103">
        <f t="shared" si="25"/>
        <v>550700</v>
      </c>
      <c r="O41" s="103">
        <v>47836</v>
      </c>
      <c r="P41" s="106">
        <v>0.35</v>
      </c>
      <c r="Q41" s="103">
        <f t="shared" si="31"/>
        <v>226750</v>
      </c>
      <c r="R41" s="92"/>
      <c r="S41" s="103">
        <v>117675</v>
      </c>
      <c r="T41" s="103">
        <f t="shared" si="26"/>
        <v>279650</v>
      </c>
      <c r="U41" s="103">
        <v>23818</v>
      </c>
      <c r="V41" s="106">
        <v>0.35</v>
      </c>
      <c r="W41" s="103">
        <f t="shared" si="32"/>
        <v>117675</v>
      </c>
      <c r="Y41" s="103">
        <v>219600</v>
      </c>
      <c r="Z41" s="103">
        <f t="shared" si="27"/>
        <v>533800</v>
      </c>
      <c r="AA41" s="103">
        <v>46385</v>
      </c>
      <c r="AB41" s="106">
        <v>0.35</v>
      </c>
      <c r="AC41" s="103">
        <f t="shared" si="33"/>
        <v>219600</v>
      </c>
      <c r="AD41" s="92"/>
      <c r="AE41" s="103">
        <v>114100</v>
      </c>
      <c r="AF41" s="103">
        <f t="shared" si="28"/>
        <v>271200</v>
      </c>
      <c r="AG41" s="103">
        <v>23192.5</v>
      </c>
      <c r="AH41" s="106">
        <v>0.35</v>
      </c>
      <c r="AI41" s="103">
        <f t="shared" si="34"/>
        <v>114100</v>
      </c>
      <c r="AK41" s="103">
        <v>217400</v>
      </c>
      <c r="AL41" s="103">
        <v>528450</v>
      </c>
      <c r="AM41" s="103">
        <v>45926</v>
      </c>
      <c r="AN41" s="106">
        <v>0.35</v>
      </c>
      <c r="AO41" s="103">
        <v>217400</v>
      </c>
      <c r="AP41" s="92"/>
      <c r="AQ41" s="103">
        <v>113000</v>
      </c>
      <c r="AR41" s="103">
        <v>268525</v>
      </c>
      <c r="AS41" s="103">
        <v>22963</v>
      </c>
      <c r="AT41" s="106">
        <v>0.35</v>
      </c>
      <c r="AU41" s="103">
        <v>113000</v>
      </c>
      <c r="AW41" s="92"/>
      <c r="AX41" s="92"/>
      <c r="AY41" s="92"/>
      <c r="AZ41" s="92"/>
      <c r="BA41" s="92"/>
      <c r="BB41" s="83"/>
      <c r="BC41" s="92"/>
      <c r="BD41" s="92"/>
      <c r="BE41" s="92"/>
      <c r="BF41" s="92"/>
      <c r="BG41" s="92"/>
      <c r="BH41" s="83"/>
      <c r="BI41" s="92"/>
      <c r="BJ41" s="92"/>
      <c r="BK41" s="92"/>
      <c r="BL41" s="92"/>
      <c r="BM41" s="92"/>
      <c r="BN41" s="83"/>
      <c r="BO41" s="92"/>
      <c r="BP41" s="92"/>
      <c r="BQ41" s="92"/>
      <c r="BR41" s="92"/>
      <c r="BS41" s="92"/>
      <c r="BT41" s="83"/>
      <c r="BU41" s="92"/>
      <c r="BV41" s="92"/>
      <c r="BW41" s="92"/>
      <c r="BX41" s="92"/>
      <c r="BY41" s="92"/>
      <c r="BZ41" s="83"/>
      <c r="CA41" s="92"/>
      <c r="CB41" s="92"/>
      <c r="CC41" s="92"/>
      <c r="CD41" s="92"/>
      <c r="CE41" s="92"/>
      <c r="CF41" s="83"/>
      <c r="CG41" s="92"/>
      <c r="CH41" s="92"/>
      <c r="CI41" s="92"/>
      <c r="CJ41" s="92"/>
      <c r="CK41" s="92"/>
      <c r="CL41" s="83"/>
      <c r="CR41" s="83"/>
      <c r="DM41" s="113"/>
      <c r="DO41" s="92"/>
      <c r="DP41" s="92"/>
      <c r="DQ41" s="92"/>
      <c r="DR41" s="92"/>
      <c r="DS41" s="113"/>
      <c r="DU41"/>
      <c r="DV41"/>
      <c r="DW41" s="92"/>
      <c r="DX41" s="92"/>
      <c r="DY41" s="113"/>
      <c r="DZ41" s="92"/>
      <c r="EA41" s="92"/>
      <c r="EC41" s="92"/>
      <c r="ED41" s="92"/>
      <c r="EE41" s="113"/>
      <c r="EF41" s="92"/>
      <c r="EG41" s="92"/>
    </row>
    <row r="42" spans="1:137" x14ac:dyDescent="0.2">
      <c r="A42" s="103">
        <v>590300</v>
      </c>
      <c r="B42" s="103" t="s">
        <v>1057</v>
      </c>
      <c r="C42" s="103">
        <v>172623.5</v>
      </c>
      <c r="D42" s="106">
        <v>0.37</v>
      </c>
      <c r="E42" s="103">
        <f t="shared" si="29"/>
        <v>590300</v>
      </c>
      <c r="F42" s="92"/>
      <c r="G42" s="103">
        <v>299450</v>
      </c>
      <c r="H42" s="103" t="s">
        <v>1057</v>
      </c>
      <c r="I42" s="103">
        <v>86311.75</v>
      </c>
      <c r="J42" s="106">
        <v>0.37</v>
      </c>
      <c r="K42" s="103">
        <f t="shared" si="30"/>
        <v>299450</v>
      </c>
      <c r="M42" s="103">
        <v>550700</v>
      </c>
      <c r="N42" s="103" t="s">
        <v>1057</v>
      </c>
      <c r="O42" s="103">
        <v>161218.5</v>
      </c>
      <c r="P42" s="106">
        <v>0.37</v>
      </c>
      <c r="Q42" s="103">
        <f t="shared" si="31"/>
        <v>550700</v>
      </c>
      <c r="R42" s="92"/>
      <c r="S42" s="103">
        <v>279650</v>
      </c>
      <c r="T42" s="103" t="s">
        <v>1057</v>
      </c>
      <c r="U42" s="103">
        <v>80609.25</v>
      </c>
      <c r="V42" s="106">
        <v>0.37</v>
      </c>
      <c r="W42" s="103">
        <f t="shared" si="32"/>
        <v>279650</v>
      </c>
      <c r="Y42" s="103">
        <v>533800</v>
      </c>
      <c r="Z42" s="103" t="s">
        <v>1057</v>
      </c>
      <c r="AA42" s="103">
        <v>156355</v>
      </c>
      <c r="AB42" s="106">
        <v>0.37</v>
      </c>
      <c r="AC42" s="103">
        <f t="shared" si="33"/>
        <v>533800</v>
      </c>
      <c r="AD42" s="92"/>
      <c r="AE42" s="103">
        <v>271200</v>
      </c>
      <c r="AF42" s="103" t="s">
        <v>1057</v>
      </c>
      <c r="AG42" s="103">
        <v>78177.5</v>
      </c>
      <c r="AH42" s="106">
        <v>0.37</v>
      </c>
      <c r="AI42" s="103">
        <f t="shared" si="34"/>
        <v>271200</v>
      </c>
      <c r="AK42" s="103">
        <v>528450</v>
      </c>
      <c r="AL42" s="103" t="s">
        <v>1057</v>
      </c>
      <c r="AM42" s="103">
        <v>154793.5</v>
      </c>
      <c r="AN42" s="106">
        <v>0.37</v>
      </c>
      <c r="AO42" s="103">
        <v>528450</v>
      </c>
      <c r="AP42" s="92"/>
      <c r="AQ42" s="103">
        <v>268525</v>
      </c>
      <c r="AR42" s="103" t="s">
        <v>1057</v>
      </c>
      <c r="AS42" s="103">
        <v>77396.75</v>
      </c>
      <c r="AT42" s="106">
        <v>0.37</v>
      </c>
      <c r="AU42" s="103">
        <v>268525</v>
      </c>
      <c r="AW42" s="92"/>
      <c r="AX42" s="92"/>
      <c r="AY42" s="92"/>
      <c r="AZ42" s="92"/>
      <c r="BA42" s="92"/>
      <c r="BB42" s="83"/>
      <c r="BC42" s="92"/>
      <c r="BD42" s="92"/>
      <c r="BE42" s="92"/>
      <c r="BF42" s="92"/>
      <c r="BG42" s="92"/>
      <c r="BH42" s="83"/>
      <c r="BI42" s="92"/>
      <c r="BJ42" s="92"/>
      <c r="BK42" s="92"/>
      <c r="BL42" s="92"/>
      <c r="BM42" s="92"/>
      <c r="BN42" s="83"/>
      <c r="BO42" s="92"/>
      <c r="BP42" s="92"/>
      <c r="BQ42" s="92"/>
      <c r="BR42" s="92"/>
      <c r="BS42" s="92"/>
      <c r="BT42" s="83"/>
      <c r="BU42" s="92"/>
      <c r="BV42" s="92"/>
      <c r="BW42" s="92"/>
      <c r="BX42" s="92"/>
      <c r="BY42" s="92"/>
      <c r="BZ42" s="83"/>
      <c r="CA42" s="92"/>
      <c r="CB42" s="92"/>
      <c r="CC42" s="92"/>
      <c r="CD42" s="92"/>
      <c r="CE42" s="92"/>
      <c r="CF42" s="83"/>
      <c r="CG42" s="92"/>
      <c r="CH42" s="92"/>
      <c r="CI42" s="92"/>
      <c r="CJ42" s="92"/>
      <c r="CK42" s="92"/>
      <c r="CL42" s="83"/>
      <c r="CR42" s="83"/>
      <c r="DM42" s="113"/>
      <c r="DO42" s="92"/>
      <c r="DP42" s="92"/>
      <c r="DQ42" s="92"/>
      <c r="DR42" s="92"/>
      <c r="DS42" s="113"/>
      <c r="DU42"/>
      <c r="DV42"/>
      <c r="DW42" s="92"/>
      <c r="DX42" s="92"/>
      <c r="DY42" s="113"/>
      <c r="DZ42" s="92"/>
      <c r="EA42" s="92"/>
      <c r="EC42" s="92"/>
      <c r="ED42" s="92"/>
      <c r="EE42" s="113"/>
      <c r="EF42" s="92"/>
      <c r="EG42" s="92"/>
    </row>
    <row r="43" spans="1:137"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103">
        <v>0</v>
      </c>
      <c r="AL43" s="103">
        <v>0</v>
      </c>
      <c r="AM43" s="103">
        <v>0</v>
      </c>
      <c r="AN43" s="106">
        <v>0</v>
      </c>
      <c r="AO43" s="103">
        <v>0</v>
      </c>
      <c r="AP43" s="92"/>
      <c r="AQ43" s="103">
        <v>0</v>
      </c>
      <c r="AR43" s="103">
        <v>0</v>
      </c>
      <c r="AS43" s="103">
        <v>0</v>
      </c>
      <c r="AT43" s="106">
        <v>0</v>
      </c>
      <c r="AU43" s="103">
        <v>0</v>
      </c>
      <c r="AW43" s="92"/>
      <c r="AX43" s="92"/>
      <c r="AY43" s="92"/>
      <c r="AZ43" s="92"/>
      <c r="BA43" s="92"/>
      <c r="BB43" s="83"/>
      <c r="BC43" s="92"/>
      <c r="BD43" s="92"/>
      <c r="BE43" s="92"/>
      <c r="BF43" s="92"/>
      <c r="BG43" s="92"/>
      <c r="BH43" s="83"/>
      <c r="BI43" s="92"/>
      <c r="BJ43" s="92"/>
      <c r="BK43" s="92"/>
      <c r="BL43" s="92"/>
      <c r="BM43" s="92"/>
      <c r="BN43" s="83"/>
      <c r="BO43" s="92"/>
      <c r="BP43" s="92"/>
      <c r="BQ43" s="92"/>
      <c r="BR43" s="92"/>
      <c r="BS43" s="92"/>
      <c r="BT43" s="83"/>
      <c r="BU43" s="92"/>
      <c r="BV43" s="92"/>
      <c r="BW43" s="92"/>
      <c r="BX43" s="92"/>
      <c r="BY43" s="92"/>
      <c r="BZ43" s="83"/>
      <c r="CA43" s="92"/>
      <c r="CB43" s="92"/>
      <c r="CC43" s="92"/>
      <c r="CD43" s="92"/>
      <c r="CE43" s="92"/>
      <c r="CF43" s="83"/>
      <c r="CG43" s="92"/>
      <c r="CH43" s="92"/>
      <c r="CI43" s="92"/>
      <c r="CJ43" s="92"/>
      <c r="CK43" s="92"/>
      <c r="CL43" s="83"/>
      <c r="CR43" s="83"/>
      <c r="DM43" s="113"/>
      <c r="DO43" s="92"/>
      <c r="DP43" s="92"/>
      <c r="DQ43" s="92"/>
      <c r="DR43" s="92"/>
      <c r="DS43" s="113"/>
      <c r="DU43"/>
      <c r="DV43"/>
      <c r="DW43" s="92"/>
      <c r="DX43" s="92"/>
      <c r="DY43" s="113"/>
      <c r="DZ43" s="92"/>
      <c r="EA43" s="92"/>
      <c r="EC43" s="92"/>
      <c r="ED43" s="92"/>
      <c r="EE43" s="113"/>
      <c r="EF43" s="92"/>
      <c r="EG43" s="92"/>
    </row>
    <row r="44" spans="1:137"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83"/>
      <c r="BC44" s="92"/>
      <c r="BD44" s="92"/>
      <c r="BE44" s="92"/>
      <c r="BF44" s="92"/>
      <c r="BG44" s="92"/>
      <c r="BH44" s="83"/>
      <c r="BI44" s="92"/>
      <c r="BJ44" s="92"/>
      <c r="BK44" s="92"/>
      <c r="BL44" s="92"/>
      <c r="BM44" s="92"/>
      <c r="BN44" s="83"/>
      <c r="BO44" s="92"/>
      <c r="BP44" s="92"/>
      <c r="BQ44" s="92"/>
      <c r="BR44" s="92"/>
      <c r="BS44" s="92"/>
      <c r="BT44" s="83"/>
      <c r="BU44" s="92"/>
      <c r="BV44" s="92"/>
      <c r="BW44" s="92"/>
      <c r="BX44" s="92"/>
      <c r="BY44" s="92"/>
      <c r="BZ44" s="83"/>
      <c r="CA44" s="92"/>
      <c r="CB44" s="92"/>
      <c r="CC44" s="92"/>
      <c r="CD44" s="92"/>
      <c r="CE44" s="92"/>
      <c r="CF44" s="83"/>
      <c r="CG44" s="92"/>
      <c r="CH44" s="92"/>
      <c r="CI44" s="92"/>
      <c r="CJ44" s="92"/>
      <c r="CK44" s="92"/>
      <c r="CL44" s="83"/>
      <c r="CR44" s="83"/>
      <c r="DM44" s="113"/>
      <c r="DO44" s="92"/>
      <c r="DP44" s="92"/>
      <c r="DQ44" s="92"/>
      <c r="DR44" s="92"/>
      <c r="DS44" s="113"/>
      <c r="DU44"/>
      <c r="DV44"/>
      <c r="DW44" s="92"/>
      <c r="DX44" s="92"/>
      <c r="DY44" s="113"/>
      <c r="DZ44" s="92"/>
      <c r="EA44" s="92"/>
      <c r="EC44" s="92"/>
      <c r="ED44" s="92"/>
      <c r="EE44" s="113"/>
      <c r="EF44" s="92"/>
      <c r="EG44" s="92"/>
    </row>
    <row r="45" spans="1:137"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83"/>
      <c r="BC45" s="92"/>
      <c r="BD45" s="92"/>
      <c r="BE45" s="92"/>
      <c r="BF45" s="92"/>
      <c r="BG45" s="92"/>
      <c r="BH45" s="83"/>
      <c r="BI45" s="92"/>
      <c r="BJ45" s="92"/>
      <c r="BK45" s="92"/>
      <c r="BL45" s="92"/>
      <c r="BM45" s="92"/>
      <c r="BN45" s="83"/>
      <c r="BO45" s="92"/>
      <c r="BP45" s="92"/>
      <c r="BQ45" s="92"/>
      <c r="BR45" s="92"/>
      <c r="BS45" s="92"/>
      <c r="BT45" s="83"/>
      <c r="BU45" s="92"/>
      <c r="BV45" s="92"/>
      <c r="BW45" s="92"/>
      <c r="BX45" s="92"/>
      <c r="BY45" s="92"/>
      <c r="BZ45" s="83"/>
      <c r="CA45" s="92"/>
      <c r="CB45" s="92"/>
      <c r="CC45" s="92"/>
      <c r="CD45" s="92"/>
      <c r="CE45" s="92"/>
      <c r="CF45" s="83"/>
      <c r="CG45" s="92"/>
      <c r="CH45" s="92"/>
      <c r="CI45" s="92"/>
      <c r="CJ45" s="92"/>
      <c r="CK45" s="92"/>
      <c r="CL45" s="83"/>
      <c r="CR45" s="83"/>
      <c r="DM45" s="113"/>
      <c r="DO45" s="92"/>
      <c r="DP45" s="92"/>
      <c r="DQ45" s="92"/>
      <c r="DR45" s="92"/>
      <c r="DS45" s="113"/>
      <c r="DU45"/>
      <c r="DV45"/>
      <c r="DW45" s="92"/>
      <c r="DX45" s="92"/>
      <c r="DY45" s="113"/>
      <c r="DZ45" s="92"/>
      <c r="EA45" s="92"/>
      <c r="EC45" s="92"/>
      <c r="ED45" s="92"/>
      <c r="EE45" s="113"/>
      <c r="EF45" s="92"/>
      <c r="EG45" s="92"/>
    </row>
    <row r="46" spans="1:137" ht="17.25" x14ac:dyDescent="0.25">
      <c r="A46" s="111"/>
      <c r="B46" s="111" t="s">
        <v>1058</v>
      </c>
      <c r="C46" s="111" t="s">
        <v>1059</v>
      </c>
      <c r="D46" s="111" t="s">
        <v>1060</v>
      </c>
      <c r="E46" s="111"/>
      <c r="F46" s="520"/>
      <c r="G46" s="111"/>
      <c r="H46" s="111" t="s">
        <v>1058</v>
      </c>
      <c r="I46" s="111" t="s">
        <v>1059</v>
      </c>
      <c r="J46" s="111" t="s">
        <v>1060</v>
      </c>
      <c r="K46" s="111"/>
      <c r="M46" s="111"/>
      <c r="N46" s="111" t="s">
        <v>1058</v>
      </c>
      <c r="O46" s="111" t="s">
        <v>1059</v>
      </c>
      <c r="P46" s="111" t="s">
        <v>1060</v>
      </c>
      <c r="Q46" s="111"/>
      <c r="R46" s="517"/>
      <c r="S46" s="111"/>
      <c r="T46" s="111" t="s">
        <v>1058</v>
      </c>
      <c r="U46" s="111" t="s">
        <v>1059</v>
      </c>
      <c r="V46" s="111" t="s">
        <v>1060</v>
      </c>
      <c r="W46" s="111"/>
      <c r="Y46" s="111"/>
      <c r="Z46" s="111" t="s">
        <v>1058</v>
      </c>
      <c r="AA46" s="111" t="s">
        <v>1059</v>
      </c>
      <c r="AB46" s="111" t="s">
        <v>1060</v>
      </c>
      <c r="AC46" s="111"/>
      <c r="AD46" s="517"/>
      <c r="AE46" s="111"/>
      <c r="AF46" s="111" t="s">
        <v>1058</v>
      </c>
      <c r="AG46" s="111" t="s">
        <v>1059</v>
      </c>
      <c r="AH46" s="111" t="s">
        <v>1060</v>
      </c>
      <c r="AI46" s="111"/>
      <c r="AK46" s="111"/>
      <c r="AL46" s="111" t="s">
        <v>1058</v>
      </c>
      <c r="AM46" s="111" t="s">
        <v>1059</v>
      </c>
      <c r="AN46" s="111" t="s">
        <v>1060</v>
      </c>
      <c r="AO46" s="111"/>
      <c r="AP46" s="517"/>
      <c r="AQ46" s="111"/>
      <c r="AR46" s="111" t="s">
        <v>1058</v>
      </c>
      <c r="AS46" s="111" t="s">
        <v>1059</v>
      </c>
      <c r="AT46" s="111" t="s">
        <v>1060</v>
      </c>
      <c r="AU46" s="111"/>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L46" s="83"/>
      <c r="CM46" s="111"/>
      <c r="CN46" s="111" t="s">
        <v>1058</v>
      </c>
      <c r="CO46" s="111" t="s">
        <v>1059</v>
      </c>
      <c r="CP46" s="111" t="s">
        <v>1060</v>
      </c>
      <c r="CQ46" s="111"/>
      <c r="CR46" s="83"/>
      <c r="CS46" s="111"/>
      <c r="CT46" s="111" t="s">
        <v>1058</v>
      </c>
      <c r="CU46" s="111" t="s">
        <v>1059</v>
      </c>
      <c r="CV46" s="111" t="s">
        <v>1060</v>
      </c>
      <c r="CW46" s="111"/>
      <c r="CY46" s="111"/>
      <c r="CZ46" s="111" t="s">
        <v>1058</v>
      </c>
      <c r="DA46" s="111" t="s">
        <v>1059</v>
      </c>
      <c r="DB46" s="111" t="s">
        <v>1060</v>
      </c>
      <c r="DC46" s="111"/>
      <c r="DE46" s="111"/>
      <c r="DF46" s="111" t="s">
        <v>1058</v>
      </c>
      <c r="DG46" s="111" t="s">
        <v>1059</v>
      </c>
      <c r="DH46" s="111" t="s">
        <v>1060</v>
      </c>
      <c r="DI46" s="111"/>
      <c r="DK46" s="92" t="s">
        <v>1063</v>
      </c>
      <c r="DL46" s="114" t="s">
        <v>1064</v>
      </c>
      <c r="DO46" s="92"/>
      <c r="DP46" s="92"/>
      <c r="DQ46" s="92" t="s">
        <v>1063</v>
      </c>
      <c r="DR46" s="114" t="s">
        <v>1064</v>
      </c>
      <c r="DU46"/>
      <c r="DV46"/>
      <c r="DW46" s="92" t="s">
        <v>1063</v>
      </c>
      <c r="DX46" s="114" t="s">
        <v>1064</v>
      </c>
      <c r="DY46" s="92"/>
      <c r="DZ46" s="92"/>
      <c r="EA46" s="92"/>
      <c r="EC46" s="92" t="s">
        <v>1063</v>
      </c>
      <c r="ED46" s="114" t="s">
        <v>1064</v>
      </c>
      <c r="EE46" s="92"/>
      <c r="EF46" s="92"/>
      <c r="EG46" s="92"/>
    </row>
    <row r="47" spans="1:137" x14ac:dyDescent="0.2">
      <c r="A47" s="92" t="s">
        <v>1065</v>
      </c>
      <c r="B47" s="112" t="e">
        <f>'2021-FORM GAO-70a'!#REF!</f>
        <v>#REF!</v>
      </c>
      <c r="C47" s="92"/>
      <c r="D47" s="92"/>
      <c r="E47" s="92"/>
      <c r="F47" s="92"/>
      <c r="G47" s="92" t="s">
        <v>1065</v>
      </c>
      <c r="H47" s="112" t="e">
        <f>'2019-FORM GAO-70a'!#REF!</f>
        <v>#REF!</v>
      </c>
      <c r="I47" s="92"/>
      <c r="J47" s="92"/>
      <c r="K47" s="92"/>
      <c r="M47" s="92" t="s">
        <v>1065</v>
      </c>
      <c r="N47" s="112" t="e">
        <f>'2021-FORM GAO-70a'!#REF!</f>
        <v>#REF!</v>
      </c>
      <c r="O47" s="92"/>
      <c r="P47" s="92"/>
      <c r="Q47" s="92"/>
      <c r="R47" s="92"/>
      <c r="S47" s="92" t="s">
        <v>1065</v>
      </c>
      <c r="T47" s="112" t="e">
        <f>'2019-FORM GAO-70a'!#REF!</f>
        <v>#REF!</v>
      </c>
      <c r="U47" s="92"/>
      <c r="V47" s="92"/>
      <c r="W47" s="92"/>
      <c r="Y47" s="92" t="s">
        <v>1065</v>
      </c>
      <c r="Z47" s="112">
        <f>'2021-FORM GAO-70a'!D97</f>
        <v>0</v>
      </c>
      <c r="AA47" s="92"/>
      <c r="AB47" s="92"/>
      <c r="AC47" s="92"/>
      <c r="AD47" s="92"/>
      <c r="AE47" s="92" t="s">
        <v>1065</v>
      </c>
      <c r="AF47" s="112" t="e">
        <f>'2019-FORM GAO-70a'!#REF!</f>
        <v>#REF!</v>
      </c>
      <c r="AG47" s="92"/>
      <c r="AH47" s="92"/>
      <c r="AI47" s="92"/>
      <c r="AK47" s="92" t="s">
        <v>1065</v>
      </c>
      <c r="AL47" s="112" t="e">
        <f>'2019-FORM GAO-70a'!#REF!</f>
        <v>#REF!</v>
      </c>
      <c r="AM47" s="92"/>
      <c r="AN47" s="92"/>
      <c r="AO47" s="92"/>
      <c r="AP47" s="92"/>
      <c r="AQ47" s="92" t="s">
        <v>1065</v>
      </c>
      <c r="AR47" s="112" t="e">
        <f>'2019-FORM GAO-70a'!#REF!</f>
        <v>#REF!</v>
      </c>
      <c r="AS47" s="92"/>
      <c r="AT47" s="92"/>
      <c r="AU47" s="92"/>
      <c r="AW47" s="92" t="s">
        <v>1065</v>
      </c>
      <c r="AX47" s="112">
        <f>'2019-FORM GAO-70a'!D97</f>
        <v>0</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C47" s="92"/>
      <c r="CD47" s="92"/>
      <c r="CE47" s="92"/>
      <c r="CF47" s="83"/>
      <c r="CG47" s="92" t="s">
        <v>1065</v>
      </c>
      <c r="CH47" s="112" t="e">
        <f>#REF!</f>
        <v>#REF!</v>
      </c>
      <c r="CI47" s="92"/>
      <c r="CJ47" s="92"/>
      <c r="CK47" s="92"/>
      <c r="CL47" s="83"/>
      <c r="CM47" s="92" t="s">
        <v>1065</v>
      </c>
      <c r="CN47" s="112" t="e">
        <f>#REF!</f>
        <v>#REF!</v>
      </c>
      <c r="CR47" s="83"/>
      <c r="CS47" s="92" t="s">
        <v>1065</v>
      </c>
      <c r="CT47" s="112">
        <v>15019.25</v>
      </c>
      <c r="CY47" s="92" t="s">
        <v>1065</v>
      </c>
      <c r="CZ47" s="112">
        <v>1838.67</v>
      </c>
      <c r="DE47" s="92" t="s">
        <v>1065</v>
      </c>
      <c r="DF47" s="112">
        <v>1518.54</v>
      </c>
      <c r="DK47" s="92" t="s">
        <v>1043</v>
      </c>
      <c r="DL47" s="115">
        <v>2</v>
      </c>
      <c r="DM47" s="92">
        <v>3650</v>
      </c>
      <c r="DN47" s="92">
        <f>DL47*DM47</f>
        <v>7300</v>
      </c>
      <c r="DO47" s="92"/>
      <c r="DP47" s="92"/>
      <c r="DQ47" s="92" t="s">
        <v>1043</v>
      </c>
      <c r="DR47" s="115">
        <v>2</v>
      </c>
      <c r="DS47" s="92">
        <v>3650</v>
      </c>
      <c r="DT47" s="92">
        <f>DR47*DS47</f>
        <v>7300</v>
      </c>
      <c r="DU47"/>
      <c r="DV47"/>
      <c r="DW47" s="92" t="s">
        <v>1043</v>
      </c>
      <c r="DX47" s="115">
        <v>2</v>
      </c>
      <c r="DY47" s="92">
        <v>3650</v>
      </c>
      <c r="DZ47" s="92">
        <f>DX47*DY47</f>
        <v>7300</v>
      </c>
      <c r="EA47" s="92"/>
      <c r="EC47" s="92" t="s">
        <v>1043</v>
      </c>
      <c r="ED47" s="115">
        <v>2</v>
      </c>
      <c r="EE47" s="92">
        <v>3650</v>
      </c>
      <c r="EF47" s="92">
        <f>ED47*EE47</f>
        <v>7300</v>
      </c>
      <c r="EG47" s="92"/>
    </row>
    <row r="48" spans="1:137"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92"/>
      <c r="AE48" s="92" t="s">
        <v>1062</v>
      </c>
      <c r="AF48" s="92" t="e">
        <f>AF47*AG48</f>
        <v>#REF!</v>
      </c>
      <c r="AG48" s="92">
        <v>0.5</v>
      </c>
      <c r="AH48" s="92"/>
      <c r="AI48" s="92"/>
      <c r="AK48" s="92" t="s">
        <v>1062</v>
      </c>
      <c r="AL48" s="92" t="e">
        <f>AL47*AM48</f>
        <v>#REF!</v>
      </c>
      <c r="AM48" s="92">
        <v>0.5</v>
      </c>
      <c r="AN48" s="92"/>
      <c r="AO48" s="92"/>
      <c r="AP48" s="92"/>
      <c r="AQ48" s="92" t="s">
        <v>1062</v>
      </c>
      <c r="AR48" s="92" t="e">
        <f>AR47*AS48</f>
        <v>#REF!</v>
      </c>
      <c r="AS48" s="92">
        <v>0.5</v>
      </c>
      <c r="AT48" s="92"/>
      <c r="AU48" s="92"/>
      <c r="AW48" s="92" t="s">
        <v>1062</v>
      </c>
      <c r="AX48" s="92">
        <f>AX47*AY48</f>
        <v>0</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D48" s="92"/>
      <c r="CE48" s="92"/>
      <c r="CF48" s="83"/>
      <c r="CG48" s="92" t="s">
        <v>1062</v>
      </c>
      <c r="CH48" s="92" t="e">
        <f>CH47*CI48</f>
        <v>#REF!</v>
      </c>
      <c r="CI48" s="92">
        <v>0.5</v>
      </c>
      <c r="CJ48" s="92"/>
      <c r="CK48" s="92"/>
      <c r="CL48" s="83"/>
      <c r="CM48" s="92" t="s">
        <v>1062</v>
      </c>
      <c r="CN48" s="92" t="e">
        <f>CN47*CO48</f>
        <v>#REF!</v>
      </c>
      <c r="CO48" s="92">
        <v>0.5</v>
      </c>
      <c r="CR48" s="83"/>
      <c r="CS48" s="92" t="s">
        <v>1062</v>
      </c>
      <c r="CT48" s="92">
        <f>CT47*CU48</f>
        <v>7509.625</v>
      </c>
      <c r="CU48" s="92">
        <v>0.5</v>
      </c>
      <c r="CY48" s="92" t="s">
        <v>1062</v>
      </c>
      <c r="CZ48" s="92">
        <f>CZ47*DA48</f>
        <v>919.33500000000004</v>
      </c>
      <c r="DA48" s="92">
        <v>0.5</v>
      </c>
      <c r="DE48" s="92" t="s">
        <v>1062</v>
      </c>
      <c r="DF48" s="92">
        <f>DF47*DG48</f>
        <v>759.27</v>
      </c>
      <c r="DG48" s="92">
        <v>0.5</v>
      </c>
      <c r="DK48" s="92" t="s">
        <v>1066</v>
      </c>
      <c r="DN48" s="93">
        <f>DN32-DN47</f>
        <v>15762.59</v>
      </c>
      <c r="DO48" s="92"/>
      <c r="DP48" s="92"/>
      <c r="DQ48" s="92" t="s">
        <v>1066</v>
      </c>
      <c r="DR48" s="92"/>
      <c r="DT48" s="93">
        <f>DT32-DT47</f>
        <v>15762.59</v>
      </c>
      <c r="DU48"/>
      <c r="DV48"/>
      <c r="DW48" s="92" t="s">
        <v>1066</v>
      </c>
      <c r="DX48" s="92"/>
      <c r="DY48" s="92"/>
      <c r="DZ48" s="93">
        <f>DZ32-DZ47</f>
        <v>14908.419999999998</v>
      </c>
      <c r="EA48" s="92"/>
      <c r="EC48" s="92" t="s">
        <v>1066</v>
      </c>
      <c r="ED48" s="92"/>
      <c r="EE48" s="92"/>
      <c r="EF48" s="93">
        <f>EF32-EF47</f>
        <v>14908.419999999998</v>
      </c>
      <c r="EG48" s="92"/>
    </row>
    <row r="49" spans="1:137"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f>Z48*AA49</f>
        <v>0</v>
      </c>
      <c r="AC49" s="92"/>
      <c r="AD49" s="291"/>
      <c r="AE49" s="92" t="s">
        <v>1067</v>
      </c>
      <c r="AF49" s="92"/>
      <c r="AG49" s="113">
        <v>52</v>
      </c>
      <c r="AH49" s="116" t="e">
        <f>AF48*AG49</f>
        <v>#REF!</v>
      </c>
      <c r="AI49" s="92"/>
      <c r="AK49" s="92" t="s">
        <v>1067</v>
      </c>
      <c r="AL49" s="92"/>
      <c r="AM49" s="113">
        <v>52</v>
      </c>
      <c r="AN49" s="116" t="e">
        <f>AL48*AM49</f>
        <v>#REF!</v>
      </c>
      <c r="AO49" s="92"/>
      <c r="AP49" s="291"/>
      <c r="AQ49" s="92" t="s">
        <v>1067</v>
      </c>
      <c r="AR49" s="92"/>
      <c r="AS49" s="113">
        <v>52</v>
      </c>
      <c r="AT49" s="116" t="e">
        <f>AR48*AS49</f>
        <v>#REF!</v>
      </c>
      <c r="AU49" s="92"/>
      <c r="AW49" s="92" t="s">
        <v>1067</v>
      </c>
      <c r="AX49" s="92"/>
      <c r="AY49" s="113">
        <v>52</v>
      </c>
      <c r="AZ49" s="116">
        <f>AX48*AY49</f>
        <v>0</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B49" s="92"/>
      <c r="CC49" s="113">
        <v>52</v>
      </c>
      <c r="CD49" s="116" t="e">
        <f>CB48*CC49</f>
        <v>#REF!</v>
      </c>
      <c r="CE49" s="92"/>
      <c r="CF49" s="83"/>
      <c r="CG49" s="92" t="s">
        <v>1067</v>
      </c>
      <c r="CH49" s="92"/>
      <c r="CI49" s="113">
        <v>52</v>
      </c>
      <c r="CJ49" s="116" t="e">
        <f>CH48*CI49</f>
        <v>#REF!</v>
      </c>
      <c r="CK49" s="92"/>
      <c r="CL49" s="83"/>
      <c r="CM49" s="92" t="s">
        <v>1067</v>
      </c>
      <c r="CO49" s="113">
        <v>52</v>
      </c>
      <c r="CP49" s="116" t="e">
        <f>CN48*CO49</f>
        <v>#REF!</v>
      </c>
      <c r="CR49" s="83"/>
      <c r="CS49" s="92" t="s">
        <v>1067</v>
      </c>
      <c r="CU49" s="113">
        <v>52</v>
      </c>
      <c r="CV49" s="116">
        <f>CT48*CU49</f>
        <v>390500.5</v>
      </c>
      <c r="CY49" s="92" t="s">
        <v>1067</v>
      </c>
      <c r="DA49" s="113">
        <v>52</v>
      </c>
      <c r="DB49" s="116">
        <f>CZ48*DA49</f>
        <v>47805.42</v>
      </c>
      <c r="DG49" s="113">
        <v>52</v>
      </c>
      <c r="DH49" s="116">
        <f>DF48*DG49</f>
        <v>39482.04</v>
      </c>
      <c r="DK49" s="92" t="s">
        <v>1068</v>
      </c>
      <c r="DL49" s="117">
        <f>IF($DL$46="S",VLOOKUP($DN$48,$DK$7:$DO$13,5,TRUE),VLOOKUP($DN$48,$DK$19:$DO$25,5,TRUE))</f>
        <v>15750</v>
      </c>
      <c r="DN49" s="92">
        <f>DN48-DL49</f>
        <v>12.590000000000146</v>
      </c>
      <c r="DO49" s="118"/>
      <c r="DP49" s="92"/>
      <c r="DQ49" s="92" t="s">
        <v>1068</v>
      </c>
      <c r="DR49" s="117">
        <f>IF($DR$46="S",VLOOKUP($DT$48,$DQ$7:$DU$13,5,TRUE),VLOOKUP($DT$48,$DQ$19:$DU$25,5,TRUE))</f>
        <v>8000</v>
      </c>
      <c r="DT49" s="92">
        <f>DT48-DR49</f>
        <v>7762.59</v>
      </c>
      <c r="DU49"/>
      <c r="DV49"/>
      <c r="DW49" s="92" t="s">
        <v>1068</v>
      </c>
      <c r="DX49" s="117">
        <f>IF($DX$46="S",VLOOKUP($DZ$48,$DW$7:$EA$13,5,TRUE),VLOOKUP($DZ$48,$DW$19:$EA$25,5,TRUE))</f>
        <v>8000</v>
      </c>
      <c r="DY49" s="92"/>
      <c r="DZ49" s="92">
        <f>DZ48-DX49</f>
        <v>6908.4199999999983</v>
      </c>
      <c r="EA49" s="92"/>
      <c r="EC49" s="92" t="s">
        <v>1068</v>
      </c>
      <c r="ED49" s="117">
        <f>IF($DX$46="S",VLOOKUP($DZ$48,$DW$7:$EA$13,5,TRUE),VLOOKUP($DZ$48,$DW$19:$EA$25,5,TRUE))</f>
        <v>8000</v>
      </c>
      <c r="EE49" s="92"/>
      <c r="EF49" s="92">
        <f>EF48-ED49</f>
        <v>6908.4199999999983</v>
      </c>
      <c r="EG49" s="92"/>
    </row>
    <row r="50" spans="1:137"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t="e">
        <f>'2021-FORM GAO-70a'!#REF!</f>
        <v>#REF!</v>
      </c>
      <c r="O50" s="92"/>
      <c r="P50" s="92"/>
      <c r="Q50" s="92"/>
      <c r="R50" s="292"/>
      <c r="S50" s="92" t="s">
        <v>1063</v>
      </c>
      <c r="T50" s="114" t="e">
        <f>'2019-FORM GAO-70a'!#REF!</f>
        <v>#REF!</v>
      </c>
      <c r="U50" s="92"/>
      <c r="V50" s="92"/>
      <c r="W50" s="92"/>
      <c r="Y50" s="92" t="s">
        <v>1063</v>
      </c>
      <c r="Z50" s="114">
        <f>'2021-FORM GAO-70a'!D7</f>
        <v>0</v>
      </c>
      <c r="AA50" s="92"/>
      <c r="AB50" s="92"/>
      <c r="AC50" s="92"/>
      <c r="AD50" s="292"/>
      <c r="AE50" s="92" t="s">
        <v>1063</v>
      </c>
      <c r="AF50" s="114" t="e">
        <f>'2019-FORM GAO-70a'!#REF!</f>
        <v>#REF!</v>
      </c>
      <c r="AG50" s="92"/>
      <c r="AH50" s="92"/>
      <c r="AI50" s="92"/>
      <c r="AK50" s="92" t="s">
        <v>1063</v>
      </c>
      <c r="AL50" s="114" t="e">
        <f>'2019-FORM GAO-70a'!#REF!</f>
        <v>#REF!</v>
      </c>
      <c r="AM50" s="92"/>
      <c r="AN50" s="92"/>
      <c r="AO50" s="92"/>
      <c r="AP50" s="292"/>
      <c r="AQ50" s="92" t="s">
        <v>1063</v>
      </c>
      <c r="AR50" s="114" t="e">
        <f>'2019-FORM GAO-70a'!#REF!</f>
        <v>#REF!</v>
      </c>
      <c r="AS50" s="92"/>
      <c r="AT50" s="92"/>
      <c r="AU50" s="92"/>
      <c r="AW50" s="92" t="s">
        <v>1063</v>
      </c>
      <c r="AX50" s="114">
        <f>'2019-FORM GAO-70a'!D9</f>
        <v>0</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C50" s="92"/>
      <c r="CD50" s="92"/>
      <c r="CE50" s="92"/>
      <c r="CF50" s="83"/>
      <c r="CG50" s="92" t="s">
        <v>1063</v>
      </c>
      <c r="CH50" s="114" t="e">
        <f>#REF!</f>
        <v>#REF!</v>
      </c>
      <c r="CI50" s="92"/>
      <c r="CJ50" s="92"/>
      <c r="CK50" s="92"/>
      <c r="CL50" s="83"/>
      <c r="CM50" s="92" t="s">
        <v>1063</v>
      </c>
      <c r="CN50" s="114" t="e">
        <f>#REF!</f>
        <v>#REF!</v>
      </c>
      <c r="CR50" s="83"/>
      <c r="CS50" s="92" t="s">
        <v>1063</v>
      </c>
      <c r="CT50" s="114" t="s">
        <v>1069</v>
      </c>
      <c r="CY50" s="92" t="s">
        <v>1063</v>
      </c>
      <c r="CZ50" s="114" t="s">
        <v>1064</v>
      </c>
      <c r="DE50" s="92" t="s">
        <v>1063</v>
      </c>
      <c r="DF50" s="114" t="s">
        <v>1069</v>
      </c>
      <c r="DK50" s="92" t="s">
        <v>1070</v>
      </c>
      <c r="DL50" s="117">
        <f>IF($DL$46="S",VLOOKUP($DN$48,$DK$7:$DO$13,4,TRUE),VLOOKUP($DN$48,$DK$19:$DO$25,4,TRUE))</f>
        <v>0.1</v>
      </c>
      <c r="DM50" s="119" t="s">
        <v>0</v>
      </c>
      <c r="DN50" s="92">
        <f>DN49*DL50</f>
        <v>1.2590000000000146</v>
      </c>
      <c r="DO50" s="92"/>
      <c r="DP50" s="92"/>
      <c r="DQ50" s="92" t="s">
        <v>1070</v>
      </c>
      <c r="DR50" s="117">
        <f>IF($DR$46="S",VLOOKUP($DT$48,$DQ$7:$DU$13,4,TRUE),VLOOKUP($DT$48,$DQ$19:$DU$25,4,TRUE))</f>
        <v>0.1</v>
      </c>
      <c r="DS50" s="119" t="s">
        <v>0</v>
      </c>
      <c r="DT50" s="92">
        <f>DT49*DR50</f>
        <v>776.25900000000001</v>
      </c>
      <c r="DU50"/>
      <c r="DV50"/>
      <c r="DW50" s="92" t="s">
        <v>1070</v>
      </c>
      <c r="DX50" s="117">
        <f>IF($DX$46="S",VLOOKUP($DZ$48,$DW$7:$EA$13,4,TRUE),VLOOKUP($DZ$48,$DW$19:$EA$25,4,TRUE))</f>
        <v>0.1</v>
      </c>
      <c r="DY50" s="119" t="s">
        <v>0</v>
      </c>
      <c r="DZ50" s="92">
        <f>DZ49*DX50</f>
        <v>690.84199999999987</v>
      </c>
      <c r="EA50" s="92"/>
      <c r="EC50" s="92" t="s">
        <v>1070</v>
      </c>
      <c r="ED50" s="117">
        <f>IF($DX$46="S",VLOOKUP($DZ$48,$DW$7:$EA$13,4,TRUE),VLOOKUP($DZ$48,$DW$19:$EA$25,4,TRUE))</f>
        <v>0.1</v>
      </c>
      <c r="EE50" s="119" t="s">
        <v>0</v>
      </c>
      <c r="EF50" s="92">
        <f>EF49*ED50</f>
        <v>690.84199999999987</v>
      </c>
      <c r="EG50" s="92"/>
    </row>
    <row r="51" spans="1:137"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t="e">
        <f>'2021-FORM GAO-70a'!#REF!</f>
        <v>#REF!</v>
      </c>
      <c r="O51" s="92">
        <v>4300</v>
      </c>
      <c r="P51" s="92" t="e">
        <f>N51*O51</f>
        <v>#REF!</v>
      </c>
      <c r="Q51" s="92"/>
      <c r="R51" s="292"/>
      <c r="S51" s="92" t="s">
        <v>1043</v>
      </c>
      <c r="T51" s="115" t="e">
        <f>'2019-FORM GAO-70a'!#REF!</f>
        <v>#REF!</v>
      </c>
      <c r="U51" s="92">
        <v>4200</v>
      </c>
      <c r="V51" s="92" t="e">
        <f>T51*U51</f>
        <v>#REF!</v>
      </c>
      <c r="W51" s="92"/>
      <c r="Y51" s="92" t="s">
        <v>1043</v>
      </c>
      <c r="Z51" s="115">
        <f>'2021-FORM GAO-70a'!D14</f>
        <v>0</v>
      </c>
      <c r="AA51" s="92">
        <v>4200</v>
      </c>
      <c r="AB51" s="92">
        <f>Z51*AA51</f>
        <v>0</v>
      </c>
      <c r="AC51" s="92"/>
      <c r="AD51" s="292"/>
      <c r="AE51" s="92" t="s">
        <v>1043</v>
      </c>
      <c r="AF51" s="115" t="e">
        <f>'2019-FORM GAO-70a'!#REF!</f>
        <v>#REF!</v>
      </c>
      <c r="AG51" s="92">
        <v>4200</v>
      </c>
      <c r="AH51" s="92" t="e">
        <f>AF51*AG51</f>
        <v>#REF!</v>
      </c>
      <c r="AI51" s="92"/>
      <c r="AK51" s="92" t="s">
        <v>1043</v>
      </c>
      <c r="AL51" s="115" t="e">
        <f>'2019-FORM GAO-70a'!#REF!</f>
        <v>#REF!</v>
      </c>
      <c r="AM51" s="92">
        <v>4200</v>
      </c>
      <c r="AN51" s="92" t="e">
        <f>AL51*AM51</f>
        <v>#REF!</v>
      </c>
      <c r="AO51" s="92"/>
      <c r="AP51" s="292"/>
      <c r="AQ51" s="92" t="s">
        <v>1043</v>
      </c>
      <c r="AR51" s="115" t="e">
        <f>'2019-FORM GAO-70a'!#REF!</f>
        <v>#REF!</v>
      </c>
      <c r="AS51" s="92">
        <v>4200</v>
      </c>
      <c r="AT51" s="92" t="e">
        <f>AR51*AS51</f>
        <v>#REF!</v>
      </c>
      <c r="AU51" s="92"/>
      <c r="AW51" s="92" t="s">
        <v>1043</v>
      </c>
      <c r="AX51" s="115">
        <f>'2019-FORM GAO-70a'!D11</f>
        <v>0</v>
      </c>
      <c r="AY51" s="92">
        <v>4200</v>
      </c>
      <c r="AZ51" s="92">
        <f>AX51*AY51</f>
        <v>0</v>
      </c>
      <c r="BA51" s="92"/>
      <c r="BB51" s="83"/>
      <c r="BC51" s="92" t="s">
        <v>1043</v>
      </c>
      <c r="BD51" s="115" t="e">
        <f>#REF!</f>
        <v>#REF!</v>
      </c>
      <c r="BE51" s="92">
        <v>4150</v>
      </c>
      <c r="BF51" s="92" t="e">
        <f>BD51*BE51</f>
        <v>#REF!</v>
      </c>
      <c r="BG51" s="92"/>
      <c r="BH51" s="83"/>
      <c r="BI51" s="92" t="s">
        <v>1043</v>
      </c>
      <c r="BJ51" s="115" t="e">
        <f>#REF!</f>
        <v>#REF!</v>
      </c>
      <c r="BK51" s="92">
        <v>4050</v>
      </c>
      <c r="BL51" s="92" t="e">
        <f>BJ51*BK51</f>
        <v>#REF!</v>
      </c>
      <c r="BM51" s="92"/>
      <c r="BN51" s="83"/>
      <c r="BO51" s="92" t="s">
        <v>1043</v>
      </c>
      <c r="BP51" s="115" t="e">
        <f>#REF!</f>
        <v>#REF!</v>
      </c>
      <c r="BQ51" s="92">
        <v>4050</v>
      </c>
      <c r="BR51" s="92" t="e">
        <f>BP51*BQ51</f>
        <v>#REF!</v>
      </c>
      <c r="BS51" s="92"/>
      <c r="BT51" s="83"/>
      <c r="BU51" s="92" t="s">
        <v>1043</v>
      </c>
      <c r="BV51" s="115" t="e">
        <f>#REF!</f>
        <v>#REF!</v>
      </c>
      <c r="BW51" s="92">
        <v>4000</v>
      </c>
      <c r="BX51" s="92" t="e">
        <f>BV51*BW51</f>
        <v>#REF!</v>
      </c>
      <c r="BY51" s="92"/>
      <c r="BZ51" s="83"/>
      <c r="CA51" s="92" t="s">
        <v>1043</v>
      </c>
      <c r="CB51" s="115" t="e">
        <f>#REF!</f>
        <v>#REF!</v>
      </c>
      <c r="CC51" s="92">
        <v>3950</v>
      </c>
      <c r="CD51" s="92" t="e">
        <f>CB51*CC51</f>
        <v>#REF!</v>
      </c>
      <c r="CE51" s="92"/>
      <c r="CF51" s="83"/>
      <c r="CG51" s="92" t="s">
        <v>1043</v>
      </c>
      <c r="CH51" s="115" t="e">
        <f>#REF!</f>
        <v>#REF!</v>
      </c>
      <c r="CI51" s="92">
        <v>3900</v>
      </c>
      <c r="CJ51" s="92" t="e">
        <f>CH51*CI51</f>
        <v>#REF!</v>
      </c>
      <c r="CK51" s="92"/>
      <c r="CL51" s="83"/>
      <c r="CM51" s="92" t="s">
        <v>1043</v>
      </c>
      <c r="CN51" s="115" t="e">
        <f>#REF!</f>
        <v>#REF!</v>
      </c>
      <c r="CO51" s="92">
        <v>3800</v>
      </c>
      <c r="CP51" s="92" t="e">
        <f>CN51*CO51</f>
        <v>#REF!</v>
      </c>
      <c r="CR51" s="83"/>
      <c r="CS51" s="92" t="s">
        <v>1043</v>
      </c>
      <c r="CT51" s="115">
        <v>0</v>
      </c>
      <c r="CU51" s="92">
        <v>3700</v>
      </c>
      <c r="CV51" s="92">
        <f>CT51*CU51</f>
        <v>0</v>
      </c>
      <c r="CY51" s="92" t="s">
        <v>1043</v>
      </c>
      <c r="CZ51" s="115">
        <v>0</v>
      </c>
      <c r="DA51" s="92">
        <v>3650</v>
      </c>
      <c r="DB51" s="92">
        <f>CZ51*DA51</f>
        <v>0</v>
      </c>
      <c r="DE51" s="92" t="s">
        <v>1043</v>
      </c>
      <c r="DF51" s="115">
        <v>2</v>
      </c>
      <c r="DG51" s="92">
        <v>3650</v>
      </c>
      <c r="DH51" s="92">
        <f>DF51*DG51</f>
        <v>7300</v>
      </c>
      <c r="DK51" s="92" t="s">
        <v>1</v>
      </c>
      <c r="DL51" s="117">
        <f>IF($DL$46="S",VLOOKUP($DN$48,$DK$7:$DO$13,3,TRUE),VLOOKUP($DN$48,$DK$19:$DO$25,3,TRUE))</f>
        <v>0</v>
      </c>
      <c r="DM51" s="119" t="s">
        <v>2</v>
      </c>
      <c r="DN51" s="92">
        <f>DN50+DL51</f>
        <v>1.2590000000000146</v>
      </c>
      <c r="DO51" s="92"/>
      <c r="DP51" s="92"/>
      <c r="DQ51" s="92" t="s">
        <v>1</v>
      </c>
      <c r="DR51" s="117">
        <f>IF($DR$46="S",VLOOKUP($DT$48,$DQ$7:$DU$13,3,TRUE),VLOOKUP($DT$48,$DQ$19:$DU$25,3,TRUE))</f>
        <v>0</v>
      </c>
      <c r="DS51" s="119" t="s">
        <v>2</v>
      </c>
      <c r="DT51" s="92">
        <f>DT50+DR51</f>
        <v>776.25900000000001</v>
      </c>
      <c r="DU51"/>
      <c r="DV51"/>
      <c r="DW51" s="92" t="s">
        <v>1</v>
      </c>
      <c r="DX51" s="117">
        <f>IF($DX$46="S",VLOOKUP($DZ$48,$DW$7:$EA$13,3,TRUE),VLOOKUP($DZ$48,$DW$19:$EA$25,3,TRUE))</f>
        <v>0</v>
      </c>
      <c r="DY51" s="119" t="s">
        <v>2</v>
      </c>
      <c r="DZ51" s="92">
        <f>DZ50+DX51</f>
        <v>690.84199999999987</v>
      </c>
      <c r="EA51" s="92"/>
      <c r="EC51" s="92" t="s">
        <v>1</v>
      </c>
      <c r="ED51" s="117">
        <f>IF($DX$46="S",VLOOKUP($DZ$48,$DW$7:$EA$13,3,TRUE),VLOOKUP($DZ$48,$DW$19:$EA$25,3,TRUE))</f>
        <v>0</v>
      </c>
      <c r="EE51" s="119" t="s">
        <v>2</v>
      </c>
      <c r="EF51" s="92">
        <f>EF50+ED51</f>
        <v>690.84199999999987</v>
      </c>
      <c r="EG51" s="92"/>
    </row>
    <row r="52" spans="1:137" ht="13.5" thickBot="1" x14ac:dyDescent="0.25">
      <c r="A52" s="92" t="s">
        <v>1066</v>
      </c>
      <c r="B52" s="92"/>
      <c r="C52" s="92"/>
      <c r="D52" s="93" t="e">
        <f>D49-D51</f>
        <v>#REF!</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f>AB49-AB51</f>
        <v>0</v>
      </c>
      <c r="AC52" s="92"/>
      <c r="AD52" s="292"/>
      <c r="AE52" s="92" t="s">
        <v>1066</v>
      </c>
      <c r="AF52" s="92"/>
      <c r="AG52" s="92"/>
      <c r="AH52" s="93" t="e">
        <f>AH49-AH51</f>
        <v>#REF!</v>
      </c>
      <c r="AI52" s="92"/>
      <c r="AK52" s="92" t="s">
        <v>1066</v>
      </c>
      <c r="AL52" s="92"/>
      <c r="AM52" s="92"/>
      <c r="AN52" s="93" t="e">
        <f>AN49-AN51</f>
        <v>#REF!</v>
      </c>
      <c r="AO52" s="92"/>
      <c r="AP52" s="292"/>
      <c r="AQ52" s="92" t="s">
        <v>1066</v>
      </c>
      <c r="AR52" s="92"/>
      <c r="AS52" s="92"/>
      <c r="AT52" s="93" t="e">
        <f>AT49-AT51</f>
        <v>#REF!</v>
      </c>
      <c r="AU52" s="92"/>
      <c r="AW52" s="92" t="s">
        <v>1066</v>
      </c>
      <c r="AX52" s="92"/>
      <c r="AY52" s="92"/>
      <c r="AZ52" s="93">
        <f>AZ49-AZ51</f>
        <v>0</v>
      </c>
      <c r="BA52" s="92"/>
      <c r="BB52" s="83"/>
      <c r="BC52" s="92" t="s">
        <v>1066</v>
      </c>
      <c r="BD52" s="92"/>
      <c r="BE52" s="92"/>
      <c r="BF52" s="93" t="e">
        <f>BF49-BF51</f>
        <v>#REF!</v>
      </c>
      <c r="BG52" s="92"/>
      <c r="BH52" s="83"/>
      <c r="BI52" s="92" t="s">
        <v>1066</v>
      </c>
      <c r="BJ52" s="92"/>
      <c r="BK52" s="92"/>
      <c r="BL52" s="93" t="e">
        <f>BL49-BL51</f>
        <v>#REF!</v>
      </c>
      <c r="BM52" s="92"/>
      <c r="BN52" s="83"/>
      <c r="BO52" s="92" t="s">
        <v>1066</v>
      </c>
      <c r="BP52" s="92"/>
      <c r="BQ52" s="92"/>
      <c r="BR52" s="93" t="e">
        <f>BR49-BR51</f>
        <v>#REF!</v>
      </c>
      <c r="BS52" s="92"/>
      <c r="BT52" s="83"/>
      <c r="BU52" s="92" t="s">
        <v>1066</v>
      </c>
      <c r="BV52" s="92"/>
      <c r="BW52" s="92"/>
      <c r="BX52" s="93" t="e">
        <f>BX49-BX51</f>
        <v>#REF!</v>
      </c>
      <c r="BY52" s="92"/>
      <c r="BZ52" s="83"/>
      <c r="CA52" s="92" t="s">
        <v>1066</v>
      </c>
      <c r="CB52" s="92"/>
      <c r="CC52" s="92"/>
      <c r="CD52" s="93" t="e">
        <f>CD49-CD51</f>
        <v>#REF!</v>
      </c>
      <c r="CE52" s="92"/>
      <c r="CF52" s="83"/>
      <c r="CG52" s="92" t="s">
        <v>1066</v>
      </c>
      <c r="CH52" s="92"/>
      <c r="CI52" s="92"/>
      <c r="CJ52" s="93" t="e">
        <f>CJ49-CJ51</f>
        <v>#REF!</v>
      </c>
      <c r="CK52" s="92"/>
      <c r="CL52" s="83"/>
      <c r="CM52" s="92" t="s">
        <v>1066</v>
      </c>
      <c r="CP52" s="93" t="e">
        <f>CP49-CP51</f>
        <v>#REF!</v>
      </c>
      <c r="CR52" s="83"/>
      <c r="CS52" s="92" t="s">
        <v>1066</v>
      </c>
      <c r="CV52" s="93">
        <f>CV49-CV51</f>
        <v>390500.5</v>
      </c>
      <c r="CY52" s="92" t="s">
        <v>1066</v>
      </c>
      <c r="DB52" s="93">
        <f>DB49-DB51</f>
        <v>47805.42</v>
      </c>
      <c r="DE52" s="92" t="s">
        <v>1066</v>
      </c>
      <c r="DH52" s="93">
        <f>DH49-DH51</f>
        <v>32182.04</v>
      </c>
      <c r="DK52" s="92" t="s">
        <v>3</v>
      </c>
      <c r="DL52" s="92">
        <f>DN51/DM52</f>
        <v>4.6629629629630166E-2</v>
      </c>
      <c r="DM52" s="113">
        <v>27</v>
      </c>
      <c r="DO52" s="92"/>
      <c r="DP52" s="92"/>
      <c r="DQ52" s="92" t="s">
        <v>3</v>
      </c>
      <c r="DR52" s="92">
        <f>DT51/DS52</f>
        <v>28.750333333333334</v>
      </c>
      <c r="DS52" s="113">
        <v>27</v>
      </c>
      <c r="DU52"/>
      <c r="DV52"/>
      <c r="DW52" s="92" t="s">
        <v>3</v>
      </c>
      <c r="DX52" s="92">
        <f>DZ51/DY52</f>
        <v>26.570846153846148</v>
      </c>
      <c r="DY52" s="113">
        <v>26</v>
      </c>
      <c r="DZ52" s="92"/>
      <c r="EA52" s="92"/>
      <c r="EC52" s="92" t="s">
        <v>3</v>
      </c>
      <c r="ED52" s="92">
        <f>EF51/EE52</f>
        <v>26.570846153846148</v>
      </c>
      <c r="EE52" s="113">
        <v>26</v>
      </c>
      <c r="EF52" s="92"/>
      <c r="EG52" s="92"/>
    </row>
    <row r="53" spans="1:137" ht="13.5" thickBot="1" x14ac:dyDescent="0.25">
      <c r="A53" s="92" t="s">
        <v>1068</v>
      </c>
      <c r="B53" s="434" t="e">
        <f>IF(D52&lt;0,0,IF($Z$50="S",VLOOKUP($AB$52,$Y$7:$AC$14,5,TRUE),VLOOKUP($AB$52,$Y$21:$AC$28,5,TRUE)))</f>
        <v>#REF!</v>
      </c>
      <c r="C53" s="92"/>
      <c r="D53" s="92" t="e">
        <f>IF((D52-B53)&lt;0,0,(D52-B53))</f>
        <v>#REF!</v>
      </c>
      <c r="E53" s="92"/>
      <c r="F53" s="292"/>
      <c r="G53" s="92" t="s">
        <v>1068</v>
      </c>
      <c r="H53" s="117" t="e">
        <f>IF(J52&lt;0,0,IF($AX$50="S",VLOOKUP($AZ$52,$AW$7:$BA$14,5,TRUE),VLOOKUP($AZ$52,$AW$21:$BA$28,5,TRUE)))</f>
        <v>#REF!</v>
      </c>
      <c r="I53" s="92"/>
      <c r="J53" s="92" t="e">
        <f>IF((J52-H53)&lt;0,0,(J52-H53))</f>
        <v>#REF!</v>
      </c>
      <c r="K53" s="92"/>
      <c r="M53" s="92" t="s">
        <v>1068</v>
      </c>
      <c r="N53" s="434" t="e">
        <f>IF(P52&lt;0,0,IF($Z$50="S",VLOOKUP($AB$52,$Y$7:$AC$14,5,TRUE),VLOOKUP($AB$52,$Y$21:$AC$28,5,TRUE)))</f>
        <v>#REF!</v>
      </c>
      <c r="O53" s="92"/>
      <c r="P53" s="92" t="e">
        <f>IF((P52-N53)&lt;0,0,(P52-N53))</f>
        <v>#REF!</v>
      </c>
      <c r="Q53" s="92"/>
      <c r="R53" s="292"/>
      <c r="S53" s="92" t="s">
        <v>1068</v>
      </c>
      <c r="T53" s="117" t="e">
        <f>IF(V52&lt;0,0,IF($AX$50="S",VLOOKUP($AZ$52,$AW$7:$BA$14,5,TRUE),VLOOKUP($AZ$52,$AW$21:$BA$28,5,TRUE)))</f>
        <v>#REF!</v>
      </c>
      <c r="U53" s="92"/>
      <c r="V53" s="92" t="e">
        <f>IF((V52-T53)&lt;0,0,(V52-T53))</f>
        <v>#REF!</v>
      </c>
      <c r="W53" s="92"/>
      <c r="Y53" s="92" t="s">
        <v>1068</v>
      </c>
      <c r="Z53" s="434">
        <f>IF(AB52&lt;0,0,IF($Z$50="S",VLOOKUP($AB$52,$Y$7:$AC$14,5,TRUE),VLOOKUP($AB$52,$Y$21:$AC$28,5,TRUE)))</f>
        <v>0</v>
      </c>
      <c r="AA53" s="92"/>
      <c r="AB53" s="92">
        <f>IF((AB52-Z53)&lt;0,0,(AB52-Z53))</f>
        <v>0</v>
      </c>
      <c r="AC53" s="92"/>
      <c r="AD53" s="292"/>
      <c r="AE53" s="92" t="s">
        <v>1068</v>
      </c>
      <c r="AF53" s="117" t="e">
        <f>IF(AH52&lt;0,0,IF($AX$50="S",VLOOKUP($AZ$52,$AW$7:$BA$14,5,TRUE),VLOOKUP($AZ$52,$AW$21:$BA$28,5,TRUE)))</f>
        <v>#REF!</v>
      </c>
      <c r="AG53" s="92"/>
      <c r="AH53" s="92" t="e">
        <f>IF((AH52-AF53)&lt;0,0,(AH52-AF53))</f>
        <v>#REF!</v>
      </c>
      <c r="AI53" s="92"/>
      <c r="AK53" s="92" t="s">
        <v>1068</v>
      </c>
      <c r="AL53" s="117" t="e">
        <f>IF(AN52&lt;0,0,IF($AX$50="S",VLOOKUP($AZ$52,$AW$7:$BA$14,5,TRUE),VLOOKUP($AZ$52,$AW$21:$BA$28,5,TRUE)))</f>
        <v>#REF!</v>
      </c>
      <c r="AM53" s="92"/>
      <c r="AN53" s="92" t="e">
        <f>IF((AN52-AL53)&lt;0,0,(AN52-AL53))</f>
        <v>#REF!</v>
      </c>
      <c r="AO53" s="92"/>
      <c r="AP53" s="292"/>
      <c r="AQ53" s="92" t="s">
        <v>1068</v>
      </c>
      <c r="AR53" s="117" t="e">
        <f>IF(AT52&lt;0,0,IF($AX$50="S",VLOOKUP($AZ$52,$AW$7:$BA$14,5,TRUE),VLOOKUP($AZ$52,$AW$21:$BA$28,5,TRUE)))</f>
        <v>#REF!</v>
      </c>
      <c r="AS53" s="92"/>
      <c r="AT53" s="92" t="e">
        <f>IF((AT52-AR53)&lt;0,0,(AT52-AR53))</f>
        <v>#REF!</v>
      </c>
      <c r="AU53" s="92"/>
      <c r="AW53" s="92" t="s">
        <v>1068</v>
      </c>
      <c r="AX53" s="117">
        <f>IF(AZ52&lt;0,0,IF($AX$50="S",VLOOKUP($AZ$52,$AW$7:$BA$14,5,TRUE),VLOOKUP($AZ$52,$AW$21:$BA$28,5,TRUE)))</f>
        <v>0</v>
      </c>
      <c r="AY53" s="92"/>
      <c r="AZ53" s="92">
        <f>IF((AZ52-AX53)&lt;0,0,(AZ52-AX53))</f>
        <v>0</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IF(CD52&lt;0,0,IF($CB$50="S",VLOOKUP($CD$52,$CA$7:$CE$14,5,TRUE),VLOOKUP($CD$52,$CA$21:$CE$28,5,TRUE)))</f>
        <v>#REF!</v>
      </c>
      <c r="CC53" s="92"/>
      <c r="CD53" s="92" t="e">
        <f>IF((CD52-CB53)&lt;0,0,(CD52-CB53))</f>
        <v>#REF!</v>
      </c>
      <c r="CE53" s="92"/>
      <c r="CF53" s="83"/>
      <c r="CG53" s="92" t="s">
        <v>1068</v>
      </c>
      <c r="CH53" s="117" t="e">
        <f>IF(CJ52&lt;0,0,IF($CH$50="S",VLOOKUP($CJ$52,$CG$7:$CK$14,5,TRUE),VLOOKUP($CJ$52,$CG$21:$CK$28,5,TRUE)))</f>
        <v>#REF!</v>
      </c>
      <c r="CI53" s="92"/>
      <c r="CJ53" s="92" t="e">
        <f>IF((CJ52-CH53)&lt;0,0,(CJ52-CH53))</f>
        <v>#REF!</v>
      </c>
      <c r="CK53" s="92"/>
      <c r="CL53" s="83"/>
      <c r="CM53" s="92" t="s">
        <v>1068</v>
      </c>
      <c r="CN53" s="117" t="e">
        <f>IF(CP52&lt;0,0,IF($CN$50="S",VLOOKUP($CP$52,$CM$7:$CQ$13,5,TRUE),VLOOKUP($CP$52,$CM$21:$CQ$27,5,TRUE)))</f>
        <v>#REF!</v>
      </c>
      <c r="CP53" s="92" t="e">
        <f>IF((CP52-CN53)&lt;0,0,(CP52-CN53))</f>
        <v>#REF!</v>
      </c>
      <c r="CR53" s="83"/>
      <c r="CS53" s="92" t="s">
        <v>1068</v>
      </c>
      <c r="CT53" s="117">
        <f>IF($CT$50="S",VLOOKUP($CV$52,$CS$7:$CW$12,5,TRUE),VLOOKUP($CV$52,$CS$21:$CW$27,5,TRUE))</f>
        <v>176500</v>
      </c>
      <c r="CV53" s="92">
        <f>CV52-CT53</f>
        <v>214000.5</v>
      </c>
      <c r="CY53" s="92" t="s">
        <v>1068</v>
      </c>
      <c r="CZ53" s="117">
        <f>IF($CZ$50="S",VLOOKUP($DB$52,$CY$7:$DC$15,5,TRUE),VLOOKUP($DB$52,$CY$21:$DC$29,5,TRUE))</f>
        <v>24500</v>
      </c>
      <c r="DB53" s="92">
        <f>DB52-CZ53</f>
        <v>23305.42</v>
      </c>
      <c r="DE53" s="92" t="s">
        <v>1068</v>
      </c>
      <c r="DF53" s="117">
        <f>IF($DF$50="S",VLOOKUP($DH$52,$DE$7:$DI$15,5,TRUE),VLOOKUP($DH$52,$DE$21:$DI$29,5,TRUE))</f>
        <v>1045</v>
      </c>
      <c r="DH53" s="92">
        <f>DH52-DF53</f>
        <v>31137.040000000001</v>
      </c>
      <c r="DK53" s="92" t="s">
        <v>4</v>
      </c>
      <c r="DL53" s="112">
        <v>0</v>
      </c>
      <c r="DO53" s="92"/>
      <c r="DP53" s="92"/>
      <c r="DQ53" s="92" t="s">
        <v>4</v>
      </c>
      <c r="DR53" s="112">
        <v>0</v>
      </c>
      <c r="DU53"/>
      <c r="DV53"/>
      <c r="DW53" s="92" t="s">
        <v>4</v>
      </c>
      <c r="DX53" s="112">
        <v>0</v>
      </c>
      <c r="DY53" s="92"/>
      <c r="DZ53" s="92"/>
      <c r="EA53" s="92"/>
      <c r="EC53" s="92" t="s">
        <v>4</v>
      </c>
      <c r="ED53" s="112">
        <v>0</v>
      </c>
      <c r="EE53" s="92"/>
      <c r="EF53" s="92"/>
      <c r="EG53" s="92"/>
    </row>
    <row r="54" spans="1:137" ht="13.5" thickBot="1" x14ac:dyDescent="0.25">
      <c r="A54" s="92" t="s">
        <v>1070</v>
      </c>
      <c r="B54" s="117" t="e">
        <f>IF(D52&lt;0,0,IF($Z$50="S",VLOOKUP($AB$52,$Y$7:$AC$14,4,TRUE),VLOOKUP($AB$52,$Y$21:$AC$28,4,TRUE)))</f>
        <v>#REF!</v>
      </c>
      <c r="C54" s="119" t="s">
        <v>0</v>
      </c>
      <c r="D54" s="92" t="e">
        <f>D53*B54</f>
        <v>#REF!</v>
      </c>
      <c r="E54" s="92"/>
      <c r="F54" s="292"/>
      <c r="G54" s="92" t="s">
        <v>1070</v>
      </c>
      <c r="H54" s="117" t="e">
        <f>IF(J52&lt;0,0,IF($AX$50="S",VLOOKUP($AZ$52,$AW$7:$BA$14,4,TRUE),VLOOKUP($AZ$52,$AW$21:$BA$28,4,TRUE)))</f>
        <v>#REF!</v>
      </c>
      <c r="I54" s="119" t="s">
        <v>0</v>
      </c>
      <c r="J54" s="92" t="e">
        <f>J53*H54</f>
        <v>#REF!</v>
      </c>
      <c r="K54" s="92"/>
      <c r="M54" s="92" t="s">
        <v>1070</v>
      </c>
      <c r="N54" s="117" t="e">
        <f>IF(P52&lt;0,0,IF($Z$50="S",VLOOKUP($AB$52,$Y$7:$AC$14,4,TRUE),VLOOKUP($AB$52,$Y$21:$AC$28,4,TRUE)))</f>
        <v>#REF!</v>
      </c>
      <c r="O54" s="119" t="s">
        <v>0</v>
      </c>
      <c r="P54" s="92" t="e">
        <f>P53*N54</f>
        <v>#REF!</v>
      </c>
      <c r="Q54" s="92"/>
      <c r="R54" s="292"/>
      <c r="S54" s="92" t="s">
        <v>1070</v>
      </c>
      <c r="T54" s="117" t="e">
        <f>IF(V52&lt;0,0,IF($AX$50="S",VLOOKUP($AZ$52,$AW$7:$BA$14,4,TRUE),VLOOKUP($AZ$52,$AW$21:$BA$28,4,TRUE)))</f>
        <v>#REF!</v>
      </c>
      <c r="U54" s="119" t="s">
        <v>0</v>
      </c>
      <c r="V54" s="92" t="e">
        <f>V53*T54</f>
        <v>#REF!</v>
      </c>
      <c r="W54" s="92"/>
      <c r="Y54" s="92" t="s">
        <v>1070</v>
      </c>
      <c r="Z54" s="117">
        <f>IF(AB52&lt;0,0,IF($Z$50="S",VLOOKUP($AB$52,$Y$7:$AC$14,4,TRUE),VLOOKUP($AB$52,$Y$21:$AC$28,4,TRUE)))</f>
        <v>0</v>
      </c>
      <c r="AA54" s="119" t="s">
        <v>0</v>
      </c>
      <c r="AB54" s="92">
        <f>AB53*Z54</f>
        <v>0</v>
      </c>
      <c r="AC54" s="92"/>
      <c r="AD54" s="292"/>
      <c r="AE54" s="92" t="s">
        <v>1070</v>
      </c>
      <c r="AF54" s="117" t="e">
        <f>IF(AH52&lt;0,0,IF($AX$50="S",VLOOKUP($AZ$52,$AW$7:$BA$14,4,TRUE),VLOOKUP($AZ$52,$AW$21:$BA$28,4,TRUE)))</f>
        <v>#REF!</v>
      </c>
      <c r="AG54" s="119" t="s">
        <v>0</v>
      </c>
      <c r="AH54" s="92" t="e">
        <f>AH53*AF54</f>
        <v>#REF!</v>
      </c>
      <c r="AI54" s="92"/>
      <c r="AK54" s="92" t="s">
        <v>1070</v>
      </c>
      <c r="AL54" s="117" t="e">
        <f>IF(AN52&lt;0,0,IF($AX$50="S",VLOOKUP($AZ$52,$AW$7:$BA$14,4,TRUE),VLOOKUP($AZ$52,$AW$21:$BA$28,4,TRUE)))</f>
        <v>#REF!</v>
      </c>
      <c r="AM54" s="119" t="s">
        <v>0</v>
      </c>
      <c r="AN54" s="92" t="e">
        <f>AN53*AL54</f>
        <v>#REF!</v>
      </c>
      <c r="AO54" s="92"/>
      <c r="AP54" s="292"/>
      <c r="AQ54" s="92" t="s">
        <v>1070</v>
      </c>
      <c r="AR54" s="117" t="e">
        <f>IF(AT52&lt;0,0,IF($AX$50="S",VLOOKUP($AZ$52,$AW$7:$BA$14,4,TRUE),VLOOKUP($AZ$52,$AW$21:$BA$28,4,TRUE)))</f>
        <v>#REF!</v>
      </c>
      <c r="AS54" s="119" t="s">
        <v>0</v>
      </c>
      <c r="AT54" s="92" t="e">
        <f>AT53*AR54</f>
        <v>#REF!</v>
      </c>
      <c r="AU54" s="92"/>
      <c r="AW54" s="92" t="s">
        <v>1070</v>
      </c>
      <c r="AX54" s="117">
        <f>IF(AZ52&lt;0,0,IF($AX$50="S",VLOOKUP($AZ$52,$AW$7:$BA$14,4,TRUE),VLOOKUP($AZ$52,$AW$21:$BA$28,4,TRUE)))</f>
        <v>0</v>
      </c>
      <c r="AY54" s="119" t="s">
        <v>0</v>
      </c>
      <c r="AZ54" s="92">
        <f>AZ53*AX54</f>
        <v>0</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IF(CD52&lt;0,0,IF($CB$50="S",VLOOKUP($CD$52,$CA$7:$CE$14,4,TRUE),VLOOKUP($CD$52,$CA$21:$CE$28,4,TRUE)))</f>
        <v>#REF!</v>
      </c>
      <c r="CC54" s="119" t="s">
        <v>0</v>
      </c>
      <c r="CD54" s="92" t="e">
        <f>CD53*CB54</f>
        <v>#REF!</v>
      </c>
      <c r="CE54" s="92"/>
      <c r="CF54" s="83"/>
      <c r="CG54" s="92" t="s">
        <v>1070</v>
      </c>
      <c r="CH54" s="117" t="e">
        <f>IF(CJ52&lt;0,0,IF($CH$50="S",VLOOKUP($CJ$52,$CG$7:$CK$14,4,TRUE),VLOOKUP($CJ$52,$CG$21:$CK$28,4,TRUE)))</f>
        <v>#REF!</v>
      </c>
      <c r="CI54" s="119" t="s">
        <v>0</v>
      </c>
      <c r="CJ54" s="92" t="e">
        <f>CJ53*CH54</f>
        <v>#REF!</v>
      </c>
      <c r="CK54" s="92"/>
      <c r="CL54" s="83"/>
      <c r="CM54" s="92" t="s">
        <v>1070</v>
      </c>
      <c r="CN54" s="117" t="e">
        <f>IF(CP52&lt;0,0,IF($CN$50="S",VLOOKUP($CP$52,$CM$7:$CQ$13,4,TRUE),VLOOKUP($CP$52,$CM$21:$CQ$27,4,TRUE)))</f>
        <v>#REF!</v>
      </c>
      <c r="CO54" s="119" t="s">
        <v>0</v>
      </c>
      <c r="CP54" s="92" t="e">
        <f>CP53*CN54</f>
        <v>#REF!</v>
      </c>
      <c r="CR54" s="83"/>
      <c r="CS54" s="92" t="s">
        <v>1070</v>
      </c>
      <c r="CT54" s="117">
        <f>IF($CT$50="S",VLOOKUP($CV$52,$CS$7:$CW$13,4,TRUE),VLOOKUP($CV$52,$CS$21:$CW$27,4,TRUE))</f>
        <v>0.35</v>
      </c>
      <c r="CU54" s="119" t="s">
        <v>0</v>
      </c>
      <c r="CV54" s="92">
        <f>CV53*CT54</f>
        <v>74900.174999999988</v>
      </c>
      <c r="CY54" s="92" t="s">
        <v>1070</v>
      </c>
      <c r="CZ54" s="117">
        <f>IF($CZ$50="S",VLOOKUP($DB$52,$CY$7:$DC$15,4,TRUE),VLOOKUP($DB$52,$CY$21:$DC$29,4,TRUE))</f>
        <v>0.15</v>
      </c>
      <c r="DA54" s="119" t="s">
        <v>0</v>
      </c>
      <c r="DB54" s="92">
        <f>DB53*CZ54</f>
        <v>3495.8129999999996</v>
      </c>
      <c r="DE54" s="92" t="s">
        <v>1070</v>
      </c>
      <c r="DF54" s="152">
        <f>IF($DF$50="S",VLOOKUP($DH$52,$DE$7:$DI$15,4,TRUE),VLOOKUP($DH$52,$DE$21:$DI$29,4,TRUE))</f>
        <v>0.15</v>
      </c>
      <c r="DG54" s="119" t="s">
        <v>0</v>
      </c>
      <c r="DH54" s="92">
        <f>DH53*DF54</f>
        <v>4670.5559999999996</v>
      </c>
      <c r="DK54" s="92" t="s">
        <v>5</v>
      </c>
      <c r="DL54" s="92">
        <f>DL52+DL53</f>
        <v>4.6629629629630166E-2</v>
      </c>
      <c r="DO54" s="92"/>
      <c r="DP54" s="92"/>
      <c r="DQ54" s="92" t="s">
        <v>5</v>
      </c>
      <c r="DR54" s="92">
        <f>DR52+DR53</f>
        <v>28.750333333333334</v>
      </c>
      <c r="DU54"/>
      <c r="DV54"/>
      <c r="DW54" s="92" t="s">
        <v>5</v>
      </c>
      <c r="DX54" s="92">
        <f>DX52+DX53</f>
        <v>26.570846153846148</v>
      </c>
      <c r="DY54" s="92"/>
      <c r="DZ54" s="92"/>
      <c r="EA54" s="92"/>
      <c r="EC54" s="92" t="s">
        <v>5</v>
      </c>
      <c r="ED54" s="92">
        <f>ED52+ED53</f>
        <v>26.570846153846148</v>
      </c>
      <c r="EE54" s="92"/>
      <c r="EF54" s="92"/>
      <c r="EG54" s="92"/>
    </row>
    <row r="55" spans="1:137" ht="13.5" thickBot="1" x14ac:dyDescent="0.25">
      <c r="A55" s="92" t="s">
        <v>1</v>
      </c>
      <c r="B55" s="117" t="e">
        <f>IF(D52&lt;0,0,IF($Z$50="S",VLOOKUP($AB$52,$Y$7:$AC$14,3,TRUE),VLOOKUP($AB$52,$Y$21:$AC$28,3,TRUE)))</f>
        <v>#REF!</v>
      </c>
      <c r="C55" s="119" t="s">
        <v>2</v>
      </c>
      <c r="D55" s="92" t="e">
        <f>D54+B55</f>
        <v>#REF!</v>
      </c>
      <c r="E55" s="92"/>
      <c r="F55" s="292"/>
      <c r="G55" s="92" t="s">
        <v>1</v>
      </c>
      <c r="H55" s="117" t="e">
        <f>IF(J52&lt;0,0,IF($AX$50="S",VLOOKUP($AZ$52,$AW$7:$BA$14,3,TRUE),VLOOKUP($AZ$52,$AW$21:$BA$28,3,TRUE)))</f>
        <v>#REF!</v>
      </c>
      <c r="I55" s="119" t="s">
        <v>2</v>
      </c>
      <c r="J55" s="92" t="e">
        <f>J54+H55</f>
        <v>#REF!</v>
      </c>
      <c r="K55" s="92"/>
      <c r="M55" s="92" t="s">
        <v>1</v>
      </c>
      <c r="N55" s="117" t="e">
        <f>IF(P52&lt;0,0,IF($Z$50="S",VLOOKUP($AB$52,$Y$7:$AC$14,3,TRUE),VLOOKUP($AB$52,$Y$21:$AC$28,3,TRUE)))</f>
        <v>#REF!</v>
      </c>
      <c r="O55" s="119" t="s">
        <v>2</v>
      </c>
      <c r="P55" s="92" t="e">
        <f>P54+N55</f>
        <v>#REF!</v>
      </c>
      <c r="Q55" s="92"/>
      <c r="R55" s="292"/>
      <c r="S55" s="92" t="s">
        <v>1</v>
      </c>
      <c r="T55" s="117" t="e">
        <f>IF(V52&lt;0,0,IF($AX$50="S",VLOOKUP($AZ$52,$AW$7:$BA$14,3,TRUE),VLOOKUP($AZ$52,$AW$21:$BA$28,3,TRUE)))</f>
        <v>#REF!</v>
      </c>
      <c r="U55" s="119" t="s">
        <v>2</v>
      </c>
      <c r="V55" s="92" t="e">
        <f>V54+T55</f>
        <v>#REF!</v>
      </c>
      <c r="W55" s="92"/>
      <c r="Y55" s="92" t="s">
        <v>1</v>
      </c>
      <c r="Z55" s="117">
        <f>IF(AB52&lt;0,0,IF($Z$50="S",VLOOKUP($AB$52,$Y$7:$AC$14,3,TRUE),VLOOKUP($AB$52,$Y$21:$AC$28,3,TRUE)))</f>
        <v>0</v>
      </c>
      <c r="AA55" s="119" t="s">
        <v>2</v>
      </c>
      <c r="AB55" s="92">
        <f>AB54+Z55</f>
        <v>0</v>
      </c>
      <c r="AC55" s="92"/>
      <c r="AD55" s="292"/>
      <c r="AE55" s="92" t="s">
        <v>1</v>
      </c>
      <c r="AF55" s="117" t="e">
        <f>IF(AH52&lt;0,0,IF($AX$50="S",VLOOKUP($AZ$52,$AW$7:$BA$14,3,TRUE),VLOOKUP($AZ$52,$AW$21:$BA$28,3,TRUE)))</f>
        <v>#REF!</v>
      </c>
      <c r="AG55" s="119" t="s">
        <v>2</v>
      </c>
      <c r="AH55" s="92" t="e">
        <f>AH54+AF55</f>
        <v>#REF!</v>
      </c>
      <c r="AI55" s="92"/>
      <c r="AK55" s="92" t="s">
        <v>1</v>
      </c>
      <c r="AL55" s="117" t="e">
        <f>IF(AN52&lt;0,0,IF($AX$50="S",VLOOKUP($AZ$52,$AW$7:$BA$14,3,TRUE),VLOOKUP($AZ$52,$AW$21:$BA$28,3,TRUE)))</f>
        <v>#REF!</v>
      </c>
      <c r="AM55" s="119" t="s">
        <v>2</v>
      </c>
      <c r="AN55" s="92" t="e">
        <f>AN54+AL55</f>
        <v>#REF!</v>
      </c>
      <c r="AO55" s="92"/>
      <c r="AP55" s="292"/>
      <c r="AQ55" s="92" t="s">
        <v>1</v>
      </c>
      <c r="AR55" s="117" t="e">
        <f>IF(AT52&lt;0,0,IF($AX$50="S",VLOOKUP($AZ$52,$AW$7:$BA$14,3,TRUE),VLOOKUP($AZ$52,$AW$21:$BA$28,3,TRUE)))</f>
        <v>#REF!</v>
      </c>
      <c r="AS55" s="119" t="s">
        <v>2</v>
      </c>
      <c r="AT55" s="92" t="e">
        <f>AT54+AR55</f>
        <v>#REF!</v>
      </c>
      <c r="AU55" s="92"/>
      <c r="AW55" s="92" t="s">
        <v>1</v>
      </c>
      <c r="AX55" s="117">
        <f>IF(AZ52&lt;0,0,IF($AX$50="S",VLOOKUP($AZ$52,$AW$7:$BA$14,3,TRUE),VLOOKUP($AZ$52,$AW$21:$BA$28,3,TRUE)))</f>
        <v>0</v>
      </c>
      <c r="AY55" s="119" t="s">
        <v>2</v>
      </c>
      <c r="AZ55" s="92">
        <f>AZ54+AX55</f>
        <v>0</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IF(CD52&lt;0,0,IF($CB$50="S",VLOOKUP($CD$52,$CA$7:$CE$14,3,TRUE),VLOOKUP($CD$52,$CA$21:$CE$28,3,TRUE)))</f>
        <v>#REF!</v>
      </c>
      <c r="CC55" s="119" t="s">
        <v>2</v>
      </c>
      <c r="CD55" s="92" t="e">
        <f>CD54+CB55</f>
        <v>#REF!</v>
      </c>
      <c r="CE55" s="92"/>
      <c r="CF55" s="83"/>
      <c r="CG55" s="92" t="s">
        <v>1</v>
      </c>
      <c r="CH55" s="117" t="e">
        <f>IF(CJ52&lt;0,0,IF($CH$50="S",VLOOKUP($CJ$52,$CG$7:$CK$14,3,TRUE),VLOOKUP($CJ$52,$CG$21:$CK$28,3,TRUE)))</f>
        <v>#REF!</v>
      </c>
      <c r="CI55" s="119" t="s">
        <v>2</v>
      </c>
      <c r="CJ55" s="92" t="e">
        <f>CJ54+CH55</f>
        <v>#REF!</v>
      </c>
      <c r="CK55" s="92"/>
      <c r="CL55" s="83"/>
      <c r="CM55" s="92" t="s">
        <v>1</v>
      </c>
      <c r="CN55" s="117" t="e">
        <f>IF(CP52&lt;0,0,IF($CN$50="S",VLOOKUP($CP$52,$CM$7:$CQ$13,3,TRUE),VLOOKUP($CP$52,$CM$21:$CQ$27,3,TRUE)))</f>
        <v>#REF!</v>
      </c>
      <c r="CO55" s="119" t="s">
        <v>2</v>
      </c>
      <c r="CP55" s="92" t="e">
        <f>CP54+CN55</f>
        <v>#REF!</v>
      </c>
      <c r="CR55" s="83"/>
      <c r="CS55" s="92" t="s">
        <v>1</v>
      </c>
      <c r="CT55" s="117">
        <f>IF($CT$50="S",VLOOKUP($CV$52,$CS$7:$CW$13,3,TRUE),VLOOKUP($CV$52,$CS$21:$CW$27,3,TRUE))</f>
        <v>110016.5</v>
      </c>
      <c r="CU55" s="119" t="s">
        <v>2</v>
      </c>
      <c r="CV55" s="92">
        <f>CV54+CT55</f>
        <v>184916.67499999999</v>
      </c>
      <c r="CY55" s="92" t="s">
        <v>1</v>
      </c>
      <c r="CZ55" s="117">
        <f>IF($CZ$50="S",VLOOKUP($DB$52,$CY$7:$DC$15,3,TRUE),VLOOKUP($DB$52,$CY$21:$DC$29,3,TRUE))</f>
        <v>1075</v>
      </c>
      <c r="DA55" s="119" t="s">
        <v>2</v>
      </c>
      <c r="DB55" s="92">
        <f>DB54+CZ55</f>
        <v>4570.8130000000001</v>
      </c>
      <c r="DE55" s="92" t="s">
        <v>1</v>
      </c>
      <c r="DF55" s="117">
        <f>IF($DF$50="S",VLOOKUP($DH$52,$DE$7:$DI$15,3,TRUE),VLOOKUP($DH$52,$DE$21:$DI$29,3,TRUE))</f>
        <v>437.5</v>
      </c>
      <c r="DG55" s="119" t="s">
        <v>2</v>
      </c>
      <c r="DH55" s="92">
        <f>DH54+DF55</f>
        <v>5108.0559999999996</v>
      </c>
      <c r="DK55" s="92" t="s">
        <v>6</v>
      </c>
      <c r="DL55" s="120">
        <v>0.39500000000000002</v>
      </c>
      <c r="DO55" s="92"/>
      <c r="DP55" s="92"/>
      <c r="DQ55" s="92" t="s">
        <v>6</v>
      </c>
      <c r="DR55" s="120">
        <v>0.39500000000000002</v>
      </c>
      <c r="DU55"/>
      <c r="DV55"/>
      <c r="DW55" s="92" t="s">
        <v>6</v>
      </c>
      <c r="DX55" s="120">
        <v>0.39500000000000002</v>
      </c>
      <c r="DY55" s="92"/>
      <c r="DZ55" s="92"/>
      <c r="EA55" s="92"/>
      <c r="EB55" s="92"/>
      <c r="EC55" s="92" t="s">
        <v>6</v>
      </c>
      <c r="ED55" s="120">
        <v>0.39500000000000002</v>
      </c>
      <c r="EE55" s="92"/>
      <c r="EF55" s="92"/>
    </row>
    <row r="56" spans="1:137" x14ac:dyDescent="0.2">
      <c r="A56" s="92" t="s">
        <v>7</v>
      </c>
      <c r="B56" s="92" t="e">
        <f>D55/C56</f>
        <v>#REF!</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f>AB55/AA56</f>
        <v>0</v>
      </c>
      <c r="AA56" s="113">
        <v>52</v>
      </c>
      <c r="AB56" s="92"/>
      <c r="AC56" s="92"/>
      <c r="AD56" s="292"/>
      <c r="AE56" s="92" t="s">
        <v>7</v>
      </c>
      <c r="AF56" s="92" t="e">
        <f>AH55/AG56</f>
        <v>#REF!</v>
      </c>
      <c r="AG56" s="113">
        <v>52</v>
      </c>
      <c r="AH56" s="92"/>
      <c r="AI56" s="92"/>
      <c r="AJ56" s="79"/>
      <c r="AK56" s="92" t="s">
        <v>7</v>
      </c>
      <c r="AL56" s="92" t="e">
        <f>AN55/AM56</f>
        <v>#REF!</v>
      </c>
      <c r="AM56" s="113">
        <v>52</v>
      </c>
      <c r="AN56" s="92"/>
      <c r="AO56" s="92"/>
      <c r="AP56" s="292"/>
      <c r="AQ56" s="92" t="s">
        <v>7</v>
      </c>
      <c r="AR56" s="92" t="e">
        <f>AT55/AS56</f>
        <v>#REF!</v>
      </c>
      <c r="AS56" s="113">
        <v>52</v>
      </c>
      <c r="AT56" s="92"/>
      <c r="AU56" s="92"/>
      <c r="AV56" s="79"/>
      <c r="AW56" s="92" t="s">
        <v>7</v>
      </c>
      <c r="AX56" s="92">
        <f>AZ55/AY56</f>
        <v>0</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D56" s="92"/>
      <c r="CE56" s="92"/>
      <c r="CF56" s="83"/>
      <c r="CG56" s="92" t="s">
        <v>7</v>
      </c>
      <c r="CH56" s="92" t="e">
        <f>CJ55/CI56</f>
        <v>#REF!</v>
      </c>
      <c r="CI56" s="113">
        <v>52</v>
      </c>
      <c r="CJ56" s="92"/>
      <c r="CK56" s="92"/>
      <c r="CL56" s="83"/>
      <c r="CM56" s="92" t="s">
        <v>7</v>
      </c>
      <c r="CN56" s="92" t="e">
        <f>CP55/CO56</f>
        <v>#REF!</v>
      </c>
      <c r="CO56" s="113">
        <v>52</v>
      </c>
      <c r="CR56" s="83"/>
      <c r="CS56" s="92" t="s">
        <v>7</v>
      </c>
      <c r="CT56" s="92">
        <f>CV55/CU56</f>
        <v>3556.0899038461534</v>
      </c>
      <c r="CU56" s="113">
        <v>52</v>
      </c>
      <c r="CY56" s="92" t="s">
        <v>7</v>
      </c>
      <c r="CZ56" s="92">
        <f>DB55/DA56</f>
        <v>87.90025</v>
      </c>
      <c r="DA56" s="113">
        <v>52</v>
      </c>
      <c r="DE56" s="92" t="s">
        <v>7</v>
      </c>
      <c r="DF56" s="92">
        <f>DH55/DG56</f>
        <v>98.231846153846149</v>
      </c>
      <c r="DG56" s="113">
        <v>52</v>
      </c>
      <c r="DK56" s="92" t="s">
        <v>8</v>
      </c>
      <c r="DL56" s="92">
        <f>DL54*DL55</f>
        <v>1.8418703703703916E-2</v>
      </c>
      <c r="DO56" s="92"/>
      <c r="DP56" s="92"/>
      <c r="DQ56" s="92" t="s">
        <v>8</v>
      </c>
      <c r="DR56" s="92">
        <f>DR54*DR55</f>
        <v>11.356381666666667</v>
      </c>
      <c r="DU56"/>
      <c r="DV56"/>
      <c r="DW56" s="92" t="s">
        <v>8</v>
      </c>
      <c r="DX56" s="92">
        <f>DX54*DX55</f>
        <v>10.495484230769229</v>
      </c>
      <c r="DY56" s="92"/>
      <c r="DZ56" s="92"/>
      <c r="EA56" s="92"/>
      <c r="EB56" s="92"/>
      <c r="EC56" s="92" t="s">
        <v>8</v>
      </c>
      <c r="ED56" s="92">
        <f>ED54*ED55</f>
        <v>10.495484230769229</v>
      </c>
      <c r="EE56" s="92"/>
      <c r="EF56" s="92"/>
    </row>
    <row r="57" spans="1:137" ht="13.5" thickBot="1" x14ac:dyDescent="0.25">
      <c r="A57" s="92" t="s">
        <v>9</v>
      </c>
      <c r="B57" s="112" t="e">
        <f>'2021-FORM GAO-70a'!#REF!</f>
        <v>#REF!</v>
      </c>
      <c r="C57" s="92"/>
      <c r="D57" s="92"/>
      <c r="E57" s="92"/>
      <c r="F57" s="292"/>
      <c r="G57" s="92" t="s">
        <v>9</v>
      </c>
      <c r="H57" s="112" t="e">
        <f>'2019-FORM GAO-70a'!#REF!</f>
        <v>#REF!</v>
      </c>
      <c r="I57" s="92"/>
      <c r="J57" s="92"/>
      <c r="K57" s="92"/>
      <c r="M57" s="92" t="s">
        <v>9</v>
      </c>
      <c r="N57" s="112" t="e">
        <f>'2021-FORM GAO-70a'!#REF!</f>
        <v>#REF!</v>
      </c>
      <c r="O57" s="92"/>
      <c r="P57" s="92"/>
      <c r="Q57" s="92"/>
      <c r="R57" s="292"/>
      <c r="S57" s="92" t="s">
        <v>9</v>
      </c>
      <c r="T57" s="112" t="e">
        <f>'2019-FORM GAO-70a'!#REF!</f>
        <v>#REF!</v>
      </c>
      <c r="U57" s="92"/>
      <c r="V57" s="92"/>
      <c r="W57" s="92"/>
      <c r="Y57" s="92" t="s">
        <v>9</v>
      </c>
      <c r="Z57" s="112">
        <f>'2021-FORM GAO-70a'!D12</f>
        <v>0</v>
      </c>
      <c r="AA57" s="92"/>
      <c r="AB57" s="92"/>
      <c r="AC57" s="92"/>
      <c r="AD57" s="292"/>
      <c r="AE57" s="92" t="s">
        <v>9</v>
      </c>
      <c r="AF57" s="112" t="e">
        <f>'2019-FORM GAO-70a'!#REF!</f>
        <v>#REF!</v>
      </c>
      <c r="AG57" s="92"/>
      <c r="AH57" s="92"/>
      <c r="AI57" s="92"/>
      <c r="AK57" s="92" t="s">
        <v>9</v>
      </c>
      <c r="AL57" s="112" t="e">
        <f>'2019-FORM GAO-70a'!#REF!</f>
        <v>#REF!</v>
      </c>
      <c r="AM57" s="92"/>
      <c r="AN57" s="92"/>
      <c r="AO57" s="92"/>
      <c r="AP57" s="292"/>
      <c r="AQ57" s="92" t="s">
        <v>9</v>
      </c>
      <c r="AR57" s="112" t="e">
        <f>'2019-FORM GAO-70a'!#REF!</f>
        <v>#REF!</v>
      </c>
      <c r="AS57" s="92"/>
      <c r="AT57" s="92"/>
      <c r="AU57" s="92"/>
      <c r="AW57" s="92" t="s">
        <v>9</v>
      </c>
      <c r="AX57" s="112">
        <f>'2019-FORM GAO-70a'!D12</f>
        <v>0</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C57" s="92"/>
      <c r="CD57" s="92"/>
      <c r="CE57" s="92"/>
      <c r="CF57" s="83"/>
      <c r="CG57" s="92" t="s">
        <v>9</v>
      </c>
      <c r="CH57" s="112" t="e">
        <f>#REF!</f>
        <v>#REF!</v>
      </c>
      <c r="CI57" s="92"/>
      <c r="CJ57" s="92"/>
      <c r="CK57" s="92"/>
      <c r="CL57" s="83"/>
      <c r="CM57" s="92" t="s">
        <v>9</v>
      </c>
      <c r="CN57" s="112" t="e">
        <f>#REF!</f>
        <v>#REF!</v>
      </c>
      <c r="CR57" s="83"/>
      <c r="CS57" s="92" t="s">
        <v>9</v>
      </c>
      <c r="CT57" s="112">
        <v>25</v>
      </c>
      <c r="CY57" s="92" t="s">
        <v>9</v>
      </c>
      <c r="CZ57" s="112">
        <v>25</v>
      </c>
      <c r="DE57" s="92" t="s">
        <v>10</v>
      </c>
      <c r="DF57" s="112">
        <v>0</v>
      </c>
      <c r="DO57" s="92"/>
      <c r="DP57" s="92"/>
      <c r="DQ57" s="92"/>
      <c r="DR57" s="92"/>
      <c r="DU57"/>
      <c r="DV57"/>
      <c r="DY57" s="92"/>
      <c r="DZ57" s="92"/>
      <c r="EA57" s="92"/>
      <c r="EB57" s="92"/>
    </row>
    <row r="58" spans="1:137" ht="14.25" thickTop="1" thickBot="1" x14ac:dyDescent="0.25">
      <c r="A58" s="170" t="s">
        <v>5</v>
      </c>
      <c r="B58" s="171" t="e">
        <f>ROUND(B56*2+B57,2)</f>
        <v>#REF!</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f>ROUND(Z56*2+Z57,2)</f>
        <v>0</v>
      </c>
      <c r="AA58" s="92"/>
      <c r="AB58" s="92"/>
      <c r="AC58" s="92"/>
      <c r="AD58" s="290"/>
      <c r="AE58" s="170" t="s">
        <v>5</v>
      </c>
      <c r="AF58" s="171" t="e">
        <f>ROUND(AF56*2+AF57,2)</f>
        <v>#REF!</v>
      </c>
      <c r="AG58" s="92"/>
      <c r="AH58" s="92"/>
      <c r="AI58" s="92"/>
      <c r="AK58" s="170" t="s">
        <v>5</v>
      </c>
      <c r="AL58" s="171" t="e">
        <f>ROUND(AL56*2+AL57,2)</f>
        <v>#REF!</v>
      </c>
      <c r="AM58" s="92"/>
      <c r="AN58" s="92"/>
      <c r="AO58" s="92"/>
      <c r="AP58" s="290"/>
      <c r="AQ58" s="170" t="s">
        <v>5</v>
      </c>
      <c r="AR58" s="171" t="e">
        <f>ROUND(AR56*2+AR57,2)</f>
        <v>#REF!</v>
      </c>
      <c r="AS58" s="92"/>
      <c r="AT58" s="92"/>
      <c r="AU58" s="92"/>
      <c r="AW58" s="170" t="s">
        <v>5</v>
      </c>
      <c r="AX58" s="171">
        <f>ROUND(AX56*2+AX57,2)</f>
        <v>0</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70" t="s">
        <v>5</v>
      </c>
      <c r="CB58" s="171" t="e">
        <f>ROUND(CB56*2+CB57,2)</f>
        <v>#REF!</v>
      </c>
      <c r="CC58" s="92"/>
      <c r="CD58" s="92"/>
      <c r="CE58" s="92"/>
      <c r="CF58" s="83"/>
      <c r="CG58" s="170" t="s">
        <v>5</v>
      </c>
      <c r="CH58" s="171" t="e">
        <f>ROUND(CH56*2+CH57,2)</f>
        <v>#REF!</v>
      </c>
      <c r="CI58" s="92"/>
      <c r="CJ58" s="92"/>
      <c r="CK58" s="92"/>
      <c r="CL58" s="83"/>
      <c r="CM58" s="156" t="s">
        <v>5</v>
      </c>
      <c r="CN58" s="157" t="e">
        <f>ROUND(CN56*2+CN57,2)</f>
        <v>#REF!</v>
      </c>
      <c r="CR58" s="83"/>
      <c r="CS58" s="136" t="s">
        <v>5</v>
      </c>
      <c r="CT58" s="136">
        <f>CT56*2+CT57</f>
        <v>7137.1798076923069</v>
      </c>
      <c r="CY58" s="92" t="s">
        <v>5</v>
      </c>
      <c r="CZ58" s="92">
        <f>CZ56*2+CZ57</f>
        <v>200.8005</v>
      </c>
      <c r="DE58" s="92" t="s">
        <v>5</v>
      </c>
      <c r="DF58" s="92">
        <f>SUM(DF56*2)+DF57</f>
        <v>196.4636923076923</v>
      </c>
      <c r="DO58" s="92"/>
      <c r="DP58" s="92"/>
      <c r="DQ58" s="92"/>
      <c r="DR58" s="92"/>
      <c r="DU58"/>
      <c r="DV58"/>
      <c r="DY58" s="92"/>
      <c r="DZ58" s="92"/>
      <c r="EA58" s="92"/>
      <c r="EB58" s="92"/>
    </row>
    <row r="59" spans="1:137" x14ac:dyDescent="0.2">
      <c r="A59" s="92" t="s">
        <v>6</v>
      </c>
      <c r="B59" s="121" t="e">
        <f>'2021-FORM GAO-70a'!#REF!</f>
        <v>#REF!</v>
      </c>
      <c r="C59" s="92"/>
      <c r="D59" s="92"/>
      <c r="E59" s="92"/>
      <c r="G59" s="92" t="s">
        <v>6</v>
      </c>
      <c r="H59" s="121" t="e">
        <f>'2019-FORM GAO-70a'!#REF!</f>
        <v>#REF!</v>
      </c>
      <c r="I59" s="92"/>
      <c r="J59" s="92"/>
      <c r="K59" s="92"/>
      <c r="M59" s="92" t="s">
        <v>6</v>
      </c>
      <c r="N59" s="121" t="e">
        <f>'2021-FORM GAO-70a'!#REF!</f>
        <v>#REF!</v>
      </c>
      <c r="O59" s="92"/>
      <c r="P59" s="92"/>
      <c r="Q59" s="92"/>
      <c r="S59" s="92" t="s">
        <v>6</v>
      </c>
      <c r="T59" s="121" t="e">
        <f>'2019-FORM GAO-70a'!#REF!</f>
        <v>#REF!</v>
      </c>
      <c r="U59" s="92"/>
      <c r="V59" s="92"/>
      <c r="W59" s="92"/>
      <c r="Y59" s="92" t="s">
        <v>6</v>
      </c>
      <c r="Z59" s="121">
        <f>'2021-FORM GAO-70a'!F9</f>
        <v>0</v>
      </c>
      <c r="AA59" s="92"/>
      <c r="AB59" s="92"/>
      <c r="AC59" s="92"/>
      <c r="AE59" s="92" t="s">
        <v>6</v>
      </c>
      <c r="AF59" s="121" t="e">
        <f>'2019-FORM GAO-70a'!#REF!</f>
        <v>#REF!</v>
      </c>
      <c r="AG59" s="92"/>
      <c r="AH59" s="92"/>
      <c r="AI59" s="92"/>
      <c r="AK59" s="92" t="s">
        <v>6</v>
      </c>
      <c r="AL59" s="121" t="e">
        <f>'2019-FORM GAO-70a'!#REF!</f>
        <v>#REF!</v>
      </c>
      <c r="AM59" s="92"/>
      <c r="AN59" s="92"/>
      <c r="AO59" s="92"/>
      <c r="AQ59" s="92" t="s">
        <v>6</v>
      </c>
      <c r="AR59" s="121" t="e">
        <f>'2019-FORM GAO-70a'!#REF!</f>
        <v>#REF!</v>
      </c>
      <c r="AS59" s="92"/>
      <c r="AT59" s="92"/>
      <c r="AU59" s="92"/>
      <c r="AW59" s="92" t="s">
        <v>6</v>
      </c>
      <c r="AX59" s="121">
        <f>'2019-FORM GAO-70a'!F9</f>
        <v>0</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C59" s="92"/>
      <c r="CD59" s="92"/>
      <c r="CE59" s="92"/>
      <c r="CF59" s="83"/>
      <c r="CG59" s="92" t="s">
        <v>6</v>
      </c>
      <c r="CH59" s="121" t="e">
        <f>#REF!</f>
        <v>#REF!</v>
      </c>
      <c r="CI59" s="92"/>
      <c r="CJ59" s="92"/>
      <c r="CK59" s="92"/>
      <c r="CL59" s="83"/>
      <c r="CM59" s="92" t="s">
        <v>6</v>
      </c>
      <c r="CN59" s="121" t="e">
        <f>#REF!</f>
        <v>#REF!</v>
      </c>
      <c r="CR59" s="83"/>
      <c r="CS59" s="92" t="s">
        <v>6</v>
      </c>
      <c r="CT59" s="121">
        <v>5.0999999999999997E-2</v>
      </c>
      <c r="CY59" s="92" t="s">
        <v>6</v>
      </c>
      <c r="CZ59" s="121">
        <v>4.2000000000000003E-2</v>
      </c>
      <c r="DE59" s="92" t="s">
        <v>6</v>
      </c>
      <c r="DF59" s="120">
        <v>0.39500000000000002</v>
      </c>
      <c r="DO59" s="92"/>
      <c r="DP59" s="92"/>
      <c r="DQ59" s="92"/>
      <c r="DR59" s="92"/>
      <c r="DU59"/>
      <c r="DV59"/>
      <c r="DY59" s="92"/>
      <c r="DZ59" s="92"/>
      <c r="EA59" s="92"/>
      <c r="EB59" s="92"/>
    </row>
    <row r="60" spans="1:137" ht="13.5" thickBot="1" x14ac:dyDescent="0.25">
      <c r="A60" s="92" t="s">
        <v>11</v>
      </c>
      <c r="B60" s="121" t="e">
        <f>'2021-FORM GAO-70a'!#REF!</f>
        <v>#REF!</v>
      </c>
      <c r="C60" s="92"/>
      <c r="D60" s="92"/>
      <c r="E60" s="92"/>
      <c r="G60" s="92" t="s">
        <v>11</v>
      </c>
      <c r="H60" s="121" t="e">
        <f>'2019-FORM GAO-70a'!#REF!</f>
        <v>#REF!</v>
      </c>
      <c r="I60" s="92"/>
      <c r="J60" s="92"/>
      <c r="K60" s="92"/>
      <c r="M60" s="92" t="s">
        <v>11</v>
      </c>
      <c r="N60" s="121" t="e">
        <f>'2021-FORM GAO-70a'!#REF!</f>
        <v>#REF!</v>
      </c>
      <c r="O60" s="92"/>
      <c r="P60" s="92"/>
      <c r="Q60" s="92"/>
      <c r="S60" s="92" t="s">
        <v>11</v>
      </c>
      <c r="T60" s="121" t="e">
        <f>'2019-FORM GAO-70a'!#REF!</f>
        <v>#REF!</v>
      </c>
      <c r="U60" s="92"/>
      <c r="V60" s="92"/>
      <c r="W60" s="92"/>
      <c r="Y60" s="92" t="s">
        <v>11</v>
      </c>
      <c r="Z60" s="121">
        <f>'2021-FORM GAO-70a'!F11</f>
        <v>0</v>
      </c>
      <c r="AA60" s="92"/>
      <c r="AB60" s="92"/>
      <c r="AC60" s="92"/>
      <c r="AE60" s="92" t="s">
        <v>11</v>
      </c>
      <c r="AF60" s="121" t="e">
        <f>'2019-FORM GAO-70a'!#REF!</f>
        <v>#REF!</v>
      </c>
      <c r="AG60" s="92"/>
      <c r="AH60" s="92"/>
      <c r="AI60" s="92"/>
      <c r="AK60" s="92" t="s">
        <v>11</v>
      </c>
      <c r="AL60" s="121" t="e">
        <f>'2019-FORM GAO-70a'!#REF!</f>
        <v>#REF!</v>
      </c>
      <c r="AM60" s="92"/>
      <c r="AN60" s="92"/>
      <c r="AO60" s="92"/>
      <c r="AQ60" s="92" t="s">
        <v>11</v>
      </c>
      <c r="AR60" s="121" t="e">
        <f>'2019-FORM GAO-70a'!#REF!</f>
        <v>#REF!</v>
      </c>
      <c r="AS60" s="92"/>
      <c r="AT60" s="92"/>
      <c r="AU60" s="92"/>
      <c r="AW60" s="92" t="s">
        <v>11</v>
      </c>
      <c r="AX60" s="121">
        <f>'2019-FORM GAO-70a'!F11</f>
        <v>0</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C60" s="92"/>
      <c r="CD60" s="92"/>
      <c r="CE60" s="92"/>
      <c r="CF60" s="83"/>
      <c r="CG60" s="92" t="s">
        <v>11</v>
      </c>
      <c r="CH60" s="121" t="e">
        <f>#REF!</f>
        <v>#REF!</v>
      </c>
      <c r="CI60" s="92"/>
      <c r="CJ60" s="92"/>
      <c r="CK60" s="92"/>
      <c r="CL60" s="83"/>
      <c r="CM60" s="92" t="s">
        <v>11</v>
      </c>
      <c r="CN60" s="121" t="e">
        <f>#REF!</f>
        <v>#REF!</v>
      </c>
      <c r="CR60" s="83"/>
      <c r="CS60" s="92" t="s">
        <v>11</v>
      </c>
      <c r="CT60" s="121">
        <v>0</v>
      </c>
      <c r="CY60" s="92" t="s">
        <v>11</v>
      </c>
      <c r="CZ60" s="121">
        <v>3</v>
      </c>
      <c r="DE60" s="92" t="s">
        <v>8</v>
      </c>
      <c r="DF60" s="92">
        <f>DF58*DF59</f>
        <v>77.603158461538456</v>
      </c>
      <c r="DO60" s="92"/>
      <c r="DP60" s="92"/>
      <c r="DQ60" s="92"/>
      <c r="DR60" s="92"/>
      <c r="DU60"/>
      <c r="DV60"/>
      <c r="DY60" s="92"/>
      <c r="DZ60" s="92"/>
      <c r="EA60" s="92"/>
      <c r="EB60" s="92"/>
    </row>
    <row r="61" spans="1:137" ht="14.25" thickTop="1" thickBot="1" x14ac:dyDescent="0.25">
      <c r="A61" s="171" t="s">
        <v>8</v>
      </c>
      <c r="B61" s="171" t="e">
        <f>ROUND(D49*B59/26+B60,2)</f>
        <v>#REF!</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f>ROUND(AB49*Z59/26+Z60,2)</f>
        <v>0</v>
      </c>
      <c r="AA61" s="92"/>
      <c r="AB61" s="92"/>
      <c r="AC61" s="92"/>
      <c r="AE61" s="171" t="s">
        <v>8</v>
      </c>
      <c r="AF61" s="171" t="e">
        <f>ROUND(AH49*AF59/26+AF60,2)</f>
        <v>#REF!</v>
      </c>
      <c r="AG61" s="92"/>
      <c r="AH61" s="92"/>
      <c r="AI61" s="92"/>
      <c r="AK61" s="171" t="s">
        <v>8</v>
      </c>
      <c r="AL61" s="171" t="e">
        <f>ROUND(AN49*AL59/26+AL60,2)</f>
        <v>#REF!</v>
      </c>
      <c r="AM61" s="92"/>
      <c r="AN61" s="92"/>
      <c r="AO61" s="92"/>
      <c r="AQ61" s="171" t="s">
        <v>8</v>
      </c>
      <c r="AR61" s="171" t="e">
        <f>ROUND(AT49*AR59/26+AR60,2)</f>
        <v>#REF!</v>
      </c>
      <c r="AS61" s="92"/>
      <c r="AT61" s="92"/>
      <c r="AU61" s="92"/>
      <c r="AW61" s="171" t="s">
        <v>8</v>
      </c>
      <c r="AX61" s="171">
        <f>ROUND(AZ49*AX59/26+AX60,2)</f>
        <v>0</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71" t="s">
        <v>8</v>
      </c>
      <c r="CB61" s="171" t="e">
        <f>ROUND(CD49*CB59/26+CB60,2)</f>
        <v>#REF!</v>
      </c>
      <c r="CC61" s="92"/>
      <c r="CD61" s="92"/>
      <c r="CE61" s="92"/>
      <c r="CF61" s="83"/>
      <c r="CG61" s="171" t="s">
        <v>8</v>
      </c>
      <c r="CH61" s="171" t="e">
        <f>ROUND(CJ49*CH59/26+CH60,2)</f>
        <v>#REF!</v>
      </c>
      <c r="CI61" s="92"/>
      <c r="CJ61" s="92"/>
      <c r="CK61" s="92"/>
      <c r="CL61" s="83"/>
      <c r="CM61" s="157" t="s">
        <v>8</v>
      </c>
      <c r="CN61" s="157" t="e">
        <f>ROUND(CP49*CN59/26+CN60,2)</f>
        <v>#REF!</v>
      </c>
      <c r="CR61" s="83"/>
      <c r="CS61" s="136" t="s">
        <v>8</v>
      </c>
      <c r="CT61" s="136">
        <f>CV49*CT59/26+CT60</f>
        <v>765.98175000000003</v>
      </c>
      <c r="CY61" s="92" t="s">
        <v>8</v>
      </c>
      <c r="CZ61" s="92">
        <f>DB49*CZ59/26+CZ60</f>
        <v>80.224140000000006</v>
      </c>
      <c r="DO61" s="92"/>
      <c r="DP61" s="92"/>
      <c r="DQ61" s="92"/>
      <c r="DR61" s="92"/>
      <c r="DU61"/>
      <c r="DV61"/>
      <c r="DY61" s="92"/>
      <c r="DZ61" s="92"/>
      <c r="EA61" s="92"/>
      <c r="EB61" s="92"/>
    </row>
    <row r="62" spans="1:137"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Q62" s="92"/>
      <c r="AR62" s="92"/>
      <c r="AS62" s="92"/>
      <c r="AT62" s="92"/>
      <c r="AU62" s="92"/>
      <c r="AW62" s="92"/>
      <c r="AX62" s="92"/>
      <c r="AY62" s="92"/>
      <c r="AZ62" s="92"/>
      <c r="BA62" s="92"/>
      <c r="BB62" s="83"/>
      <c r="BC62" s="92"/>
      <c r="BD62" s="92"/>
      <c r="BE62" s="92"/>
      <c r="BF62" s="92"/>
      <c r="BG62" s="92"/>
      <c r="BH62" s="83"/>
      <c r="BI62" s="92"/>
      <c r="BJ62" s="92"/>
      <c r="BK62" s="92"/>
      <c r="BL62" s="92"/>
      <c r="BM62" s="92"/>
      <c r="BN62" s="83"/>
      <c r="BO62" s="92"/>
      <c r="BP62" s="92"/>
      <c r="BQ62" s="92"/>
      <c r="BR62" s="92"/>
      <c r="BS62" s="92"/>
      <c r="BT62" s="83"/>
      <c r="BU62" s="92"/>
      <c r="BV62" s="92"/>
      <c r="BW62" s="92"/>
      <c r="BX62" s="92"/>
      <c r="BY62" s="92"/>
      <c r="BZ62" s="83"/>
      <c r="CA62" s="92"/>
      <c r="CB62" s="92"/>
      <c r="CC62" s="92"/>
      <c r="CD62" s="92"/>
      <c r="CE62" s="92"/>
      <c r="CF62" s="83"/>
      <c r="CG62" s="92"/>
      <c r="CH62" s="92"/>
      <c r="CI62" s="92"/>
      <c r="CJ62" s="92"/>
      <c r="CK62" s="92"/>
      <c r="CL62" s="83"/>
      <c r="CR62" s="83"/>
      <c r="DO62" s="92"/>
      <c r="DP62" s="92"/>
      <c r="DQ62" s="92"/>
      <c r="DR62" s="92"/>
      <c r="DU62"/>
      <c r="DV62"/>
      <c r="DY62" s="92"/>
      <c r="DZ62" s="92"/>
      <c r="EA62" s="92"/>
      <c r="EB62" s="92"/>
    </row>
    <row r="63" spans="1:137" ht="15" x14ac:dyDescent="0.2">
      <c r="A63" s="299" t="s">
        <v>1981</v>
      </c>
      <c r="B63" s="331">
        <f>'2024-FORM GAO-70a'!D7</f>
        <v>0</v>
      </c>
      <c r="C63" s="337">
        <f>IF($N$63="M",12900,8600)</f>
        <v>12900</v>
      </c>
      <c r="D63" s="345">
        <v>8600</v>
      </c>
      <c r="M63" s="299" t="s">
        <v>1981</v>
      </c>
      <c r="N63" s="331" t="str">
        <f>'2022-FORM GAO-70a'!D7</f>
        <v>M</v>
      </c>
      <c r="O63" s="337">
        <f>IF($N$63="M",12900,8600)</f>
        <v>12900</v>
      </c>
      <c r="P63" s="345">
        <v>8600</v>
      </c>
      <c r="Y63" s="299" t="s">
        <v>1981</v>
      </c>
      <c r="Z63" s="331">
        <f>'2021-FORM GAO-70a'!D7</f>
        <v>0</v>
      </c>
      <c r="AA63" s="337">
        <f>IF($Z$63="M",12900,8600)</f>
        <v>8600</v>
      </c>
      <c r="AB63" s="345">
        <v>8600</v>
      </c>
      <c r="AK63" s="299" t="s">
        <v>1981</v>
      </c>
      <c r="AL63" s="331">
        <f>'2020-FORM GAO-70a'!D7</f>
        <v>0</v>
      </c>
      <c r="AM63" s="337">
        <f>IF($AL$63="M",12900,8600)</f>
        <v>8600</v>
      </c>
      <c r="AN63" s="345">
        <v>8600</v>
      </c>
    </row>
    <row r="64" spans="1:137" x14ac:dyDescent="0.2">
      <c r="A64" s="299" t="s">
        <v>2592</v>
      </c>
      <c r="B64" s="331">
        <f>'2024-FORM GAO-70a'!D8</f>
        <v>0</v>
      </c>
      <c r="D64" s="346"/>
      <c r="M64" s="299" t="s">
        <v>2592</v>
      </c>
      <c r="N64" s="331" t="str">
        <f>'2022-FORM GAO-70a'!D8</f>
        <v>N</v>
      </c>
      <c r="P64" s="346"/>
      <c r="Y64" s="299" t="s">
        <v>1926</v>
      </c>
      <c r="Z64" s="331">
        <f>'2021-FORM GAO-70a'!D8</f>
        <v>0</v>
      </c>
      <c r="AB64" s="346"/>
      <c r="AK64" s="299" t="s">
        <v>1926</v>
      </c>
      <c r="AL64" s="331">
        <f>'2020-FORM GAO-70a'!D8</f>
        <v>0</v>
      </c>
      <c r="AN64" s="346"/>
    </row>
    <row r="65" spans="1:41" x14ac:dyDescent="0.2">
      <c r="A65" s="299" t="s">
        <v>1927</v>
      </c>
      <c r="B65" s="332">
        <f>'2024-FORM GAO-70a'!D14</f>
        <v>0</v>
      </c>
      <c r="D65" s="346"/>
      <c r="M65" s="299" t="s">
        <v>1927</v>
      </c>
      <c r="N65" s="332">
        <f>'2022-FORM GAO-70a'!D14</f>
        <v>0</v>
      </c>
      <c r="P65" s="346"/>
      <c r="Y65" s="299" t="s">
        <v>1927</v>
      </c>
      <c r="Z65" s="332">
        <f>'2021-FORM GAO-70a'!D14</f>
        <v>0</v>
      </c>
      <c r="AB65" s="346"/>
      <c r="AK65" s="299" t="s">
        <v>1927</v>
      </c>
      <c r="AL65" s="332">
        <f>'2020-FORM GAO-70a'!D14</f>
        <v>0</v>
      </c>
      <c r="AN65" s="346"/>
    </row>
    <row r="66" spans="1:41" x14ac:dyDescent="0.2">
      <c r="A66" s="311" t="s">
        <v>1944</v>
      </c>
      <c r="B66" s="333">
        <f>'2024-FORM GAO-70a'!D13</f>
        <v>0</v>
      </c>
      <c r="D66" s="346"/>
      <c r="M66" s="311" t="s">
        <v>1944</v>
      </c>
      <c r="N66" s="333">
        <f>'2022-FORM GAO-70a'!D13</f>
        <v>2022</v>
      </c>
      <c r="P66" s="346"/>
      <c r="Y66" s="311" t="s">
        <v>1944</v>
      </c>
      <c r="Z66" s="333">
        <f>'2021-FORM GAO-70a'!D13</f>
        <v>0</v>
      </c>
      <c r="AB66" s="346"/>
      <c r="AK66" s="311" t="s">
        <v>1944</v>
      </c>
      <c r="AL66" s="333">
        <f>'2020-FORM GAO-70a'!D13</f>
        <v>0</v>
      </c>
      <c r="AN66" s="346"/>
    </row>
    <row r="67" spans="1:41" x14ac:dyDescent="0.2">
      <c r="A67" s="311" t="s">
        <v>1967</v>
      </c>
      <c r="B67" s="334">
        <f>'2024-FORM GAO-70a'!F9</f>
        <v>0</v>
      </c>
      <c r="D67" s="346"/>
      <c r="M67" s="311" t="s">
        <v>1967</v>
      </c>
      <c r="N67" s="334">
        <f>'2022-FORM GAO-70a'!F9</f>
        <v>0</v>
      </c>
      <c r="P67" s="346"/>
      <c r="Y67" s="311" t="s">
        <v>1967</v>
      </c>
      <c r="Z67" s="334">
        <f>'2021-FORM GAO-70a'!F9</f>
        <v>0</v>
      </c>
      <c r="AB67" s="346"/>
      <c r="AK67" s="311" t="s">
        <v>1967</v>
      </c>
      <c r="AL67" s="334">
        <f>'2020-FORM GAO-70a'!F9</f>
        <v>0</v>
      </c>
      <c r="AN67" s="346"/>
    </row>
    <row r="68" spans="1:41" x14ac:dyDescent="0.2">
      <c r="A68" s="311" t="s">
        <v>1968</v>
      </c>
      <c r="B68" s="335">
        <f>'2024-FORM GAO-70a'!F11</f>
        <v>0</v>
      </c>
      <c r="D68" s="346"/>
      <c r="M68" s="311" t="s">
        <v>1968</v>
      </c>
      <c r="N68" s="335">
        <f>'2022-FORM GAO-70a'!F11</f>
        <v>0</v>
      </c>
      <c r="P68" s="346"/>
      <c r="Y68" s="311" t="s">
        <v>1968</v>
      </c>
      <c r="Z68" s="335">
        <f>'2021-FORM GAO-70a'!F11</f>
        <v>0</v>
      </c>
      <c r="AB68" s="346"/>
      <c r="AK68" s="311" t="s">
        <v>1968</v>
      </c>
      <c r="AL68" s="335">
        <f>'2020-FORM GAO-70a'!F11</f>
        <v>0</v>
      </c>
      <c r="AN68" s="346"/>
    </row>
    <row r="69" spans="1:41"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c r="AK69" s="92"/>
      <c r="AL69" s="92" t="s">
        <v>1917</v>
      </c>
      <c r="AM69" s="92" t="s">
        <v>1918</v>
      </c>
      <c r="AN69" s="346" t="s">
        <v>1919</v>
      </c>
      <c r="AO69" s="92" t="s">
        <v>1930</v>
      </c>
    </row>
    <row r="70" spans="1:41" x14ac:dyDescent="0.2">
      <c r="A70" s="92" t="s">
        <v>1923</v>
      </c>
      <c r="B70" s="341">
        <f>'2024-FORM GAO-70a'!D98</f>
        <v>0</v>
      </c>
      <c r="C70" s="357">
        <v>26</v>
      </c>
      <c r="D70" s="346"/>
      <c r="E70">
        <v>4300</v>
      </c>
      <c r="M70" s="92" t="s">
        <v>1923</v>
      </c>
      <c r="N70" s="341">
        <f>'2022-FORM GAO-70a'!D98</f>
        <v>0</v>
      </c>
      <c r="O70" s="357">
        <v>26</v>
      </c>
      <c r="P70" s="346"/>
      <c r="Q70">
        <v>4300</v>
      </c>
      <c r="Y70" s="92" t="s">
        <v>1923</v>
      </c>
      <c r="Z70" s="341">
        <f>'2021-FORM GAO-70a'!D97</f>
        <v>0</v>
      </c>
      <c r="AA70" s="357">
        <v>26</v>
      </c>
      <c r="AB70" s="346"/>
      <c r="AC70">
        <v>4300</v>
      </c>
      <c r="AK70" s="92" t="s">
        <v>1923</v>
      </c>
      <c r="AL70" s="341">
        <f>'2020-FORM GAO-70a'!D97</f>
        <v>0</v>
      </c>
      <c r="AM70" s="357">
        <v>27</v>
      </c>
      <c r="AN70" s="346"/>
      <c r="AO70">
        <v>4300</v>
      </c>
    </row>
    <row r="71" spans="1:41" ht="15" x14ac:dyDescent="0.2">
      <c r="A71" s="92" t="s">
        <v>1919</v>
      </c>
      <c r="B71" s="340">
        <f>ROUND((B70*C70),2)</f>
        <v>0</v>
      </c>
      <c r="D71" s="346"/>
      <c r="M71" s="92" t="s">
        <v>1919</v>
      </c>
      <c r="N71" s="340">
        <f>ROUND((N70*O70),2)</f>
        <v>0</v>
      </c>
      <c r="P71" s="346"/>
      <c r="Y71" s="92" t="s">
        <v>1919</v>
      </c>
      <c r="Z71" s="340">
        <f>ROUND((Z70*AA70),2)</f>
        <v>0</v>
      </c>
      <c r="AB71" s="346"/>
      <c r="AK71" s="92" t="s">
        <v>1919</v>
      </c>
      <c r="AL71" s="340">
        <f>ROUND((AL70*AM70),2)</f>
        <v>0</v>
      </c>
      <c r="AN71" s="346"/>
    </row>
    <row r="72" spans="1:41" x14ac:dyDescent="0.2">
      <c r="D72" s="347">
        <f>B71</f>
        <v>0</v>
      </c>
      <c r="P72" s="347">
        <f>N71</f>
        <v>0</v>
      </c>
      <c r="AB72" s="347">
        <f>Z71</f>
        <v>0</v>
      </c>
      <c r="AN72" s="347">
        <f>AL71</f>
        <v>0</v>
      </c>
    </row>
    <row r="73" spans="1:41" x14ac:dyDescent="0.2">
      <c r="A73" t="s">
        <v>1920</v>
      </c>
      <c r="D73" s="439">
        <f>'2024-FORM GAO-70a'!D10</f>
        <v>0</v>
      </c>
      <c r="M73" t="s">
        <v>1920</v>
      </c>
      <c r="P73" s="439">
        <f>'2022-FORM GAO-70a'!D10</f>
        <v>0</v>
      </c>
      <c r="Y73" t="s">
        <v>1920</v>
      </c>
      <c r="AB73" s="439">
        <f>ROUND(('2021-FORM GAO-70a'!D10),2)</f>
        <v>0</v>
      </c>
      <c r="AK73" t="s">
        <v>1920</v>
      </c>
      <c r="AN73" s="348">
        <f>ROUND(('2020-FORM GAO-70a'!D10),2)</f>
        <v>0</v>
      </c>
    </row>
    <row r="74" spans="1:41" x14ac:dyDescent="0.2">
      <c r="A74" t="s">
        <v>1924</v>
      </c>
      <c r="D74" s="346">
        <f>ROUND((SUM(D72:D73)),2)</f>
        <v>0</v>
      </c>
      <c r="M74" t="s">
        <v>1924</v>
      </c>
      <c r="P74" s="346">
        <f>ROUND((SUM(P72:P73)),2)</f>
        <v>0</v>
      </c>
      <c r="Y74" t="s">
        <v>1924</v>
      </c>
      <c r="AB74" s="346">
        <f>ROUND((SUM(AB72:AB73)),2)</f>
        <v>0</v>
      </c>
      <c r="AK74" t="s">
        <v>1924</v>
      </c>
      <c r="AN74" s="346">
        <f>ROUND((SUM(AN72:AN73)),2)</f>
        <v>0</v>
      </c>
    </row>
    <row r="75" spans="1:41" x14ac:dyDescent="0.2">
      <c r="A75" t="s">
        <v>1921</v>
      </c>
      <c r="D75" s="440">
        <f>'2024-FORM GAO-70a'!D11</f>
        <v>0</v>
      </c>
      <c r="E75" s="435"/>
      <c r="M75" t="s">
        <v>1921</v>
      </c>
      <c r="P75" s="440">
        <f>'2022-FORM GAO-70a'!D11</f>
        <v>0</v>
      </c>
      <c r="Q75" s="435"/>
      <c r="Y75" t="s">
        <v>1921</v>
      </c>
      <c r="AB75" s="440">
        <f>'2021-FORM GAO-70a'!D11</f>
        <v>0</v>
      </c>
      <c r="AC75" s="435"/>
      <c r="AK75" t="s">
        <v>1921</v>
      </c>
      <c r="AN75" s="346">
        <f>ROUND(('2020-FORM GAO-70a'!D11),2)</f>
        <v>0</v>
      </c>
    </row>
    <row r="76" spans="1:41" ht="15" x14ac:dyDescent="0.2">
      <c r="A76" t="s">
        <v>1922</v>
      </c>
      <c r="D76" s="436">
        <f>ROUND((IF($B$64="Y",0,IF($B$63="M",$C$63,$D$63))),2)</f>
        <v>8600</v>
      </c>
      <c r="E76" s="83"/>
      <c r="M76" t="s">
        <v>1922</v>
      </c>
      <c r="P76" s="436">
        <f>ROUND((IF($N$64="Y",0,IF($N$63="M",$O$63,$P$63))),2)</f>
        <v>12900</v>
      </c>
      <c r="Y76" t="s">
        <v>1922</v>
      </c>
      <c r="AB76" s="436">
        <f>ROUND((IF($Z$64="Y",0,IF($Z$63="M",$AA$63,$AB$63))),2)</f>
        <v>8600</v>
      </c>
      <c r="AK76" t="s">
        <v>1922</v>
      </c>
      <c r="AN76" s="349">
        <f>ROUND((IF($AL$64="Y",0,IF($AL$63="M",$AM$63,$AN$63))),2)</f>
        <v>8600</v>
      </c>
    </row>
    <row r="77" spans="1:41" x14ac:dyDescent="0.2">
      <c r="A77" t="s">
        <v>1928</v>
      </c>
      <c r="D77" s="346">
        <f>ROUND((D75+D76),2)</f>
        <v>8600</v>
      </c>
      <c r="E77" s="83"/>
      <c r="M77" t="s">
        <v>1928</v>
      </c>
      <c r="P77" s="346">
        <f>ROUND((P75+P76),2)</f>
        <v>12900</v>
      </c>
      <c r="Y77" t="s">
        <v>1928</v>
      </c>
      <c r="AB77" s="346">
        <f>ROUND((AB75+AB76),2)</f>
        <v>8600</v>
      </c>
      <c r="AK77" t="s">
        <v>1928</v>
      </c>
      <c r="AN77" s="346">
        <f>ROUND((AN75+AN76),2)</f>
        <v>8600</v>
      </c>
    </row>
    <row r="78" spans="1:41" x14ac:dyDescent="0.2">
      <c r="A78" s="343" t="s">
        <v>1929</v>
      </c>
      <c r="D78" s="346">
        <f>ROUND((D74-D77),2)</f>
        <v>-8600</v>
      </c>
      <c r="E78" s="83"/>
      <c r="M78" s="343" t="s">
        <v>1929</v>
      </c>
      <c r="P78" s="346">
        <f>ROUND((P74-P77),2)</f>
        <v>-12900</v>
      </c>
      <c r="Y78" s="343" t="s">
        <v>1929</v>
      </c>
      <c r="AB78" s="346">
        <f>ROUND((AB74-AB77),2)</f>
        <v>-8600</v>
      </c>
      <c r="AK78" s="343" t="s">
        <v>1929</v>
      </c>
      <c r="AN78" s="346">
        <f>ROUND((AN74-AN77),2)</f>
        <v>-8600</v>
      </c>
    </row>
    <row r="79" spans="1:41" x14ac:dyDescent="0.2">
      <c r="A79" t="s">
        <v>1927</v>
      </c>
      <c r="D79" s="346">
        <f>ROUND((B65*E70),2)</f>
        <v>0</v>
      </c>
      <c r="E79" s="83"/>
      <c r="M79" t="s">
        <v>1927</v>
      </c>
      <c r="P79" s="346">
        <f>ROUND((N65*Q70),2)</f>
        <v>0</v>
      </c>
      <c r="Y79" t="s">
        <v>1927</v>
      </c>
      <c r="AB79" s="346">
        <f>ROUND((Z65*AC70),2)</f>
        <v>0</v>
      </c>
      <c r="AK79" t="s">
        <v>1927</v>
      </c>
      <c r="AN79" s="346">
        <f>ROUND((AL65*AO70),2)</f>
        <v>0</v>
      </c>
    </row>
    <row r="80" spans="1:41" x14ac:dyDescent="0.2">
      <c r="A80" s="338" t="s">
        <v>1931</v>
      </c>
      <c r="D80" s="346">
        <f>ROUND((D72-D79),2)</f>
        <v>0</v>
      </c>
      <c r="E80" s="83"/>
      <c r="M80" s="338" t="s">
        <v>1931</v>
      </c>
      <c r="P80" s="346">
        <f>ROUND((P72-P79),2)</f>
        <v>0</v>
      </c>
      <c r="Y80" s="338" t="s">
        <v>1931</v>
      </c>
      <c r="AB80" s="346">
        <f>ROUND((AB72-AB79),2)</f>
        <v>0</v>
      </c>
      <c r="AK80" s="338" t="s">
        <v>1931</v>
      </c>
      <c r="AN80" s="346">
        <f>ROUND((AN72-AN79),2)</f>
        <v>0</v>
      </c>
    </row>
    <row r="81" spans="1:40" x14ac:dyDescent="0.2">
      <c r="A81" s="344" t="s">
        <v>1969</v>
      </c>
      <c r="B81" s="344"/>
      <c r="C81" s="344"/>
      <c r="D81" s="350"/>
      <c r="M81" s="344" t="s">
        <v>1969</v>
      </c>
      <c r="N81" s="344"/>
      <c r="O81" s="344"/>
      <c r="P81" s="350"/>
      <c r="Y81" s="344" t="s">
        <v>1969</v>
      </c>
      <c r="Z81" s="344"/>
      <c r="AA81" s="344"/>
      <c r="AB81" s="350"/>
      <c r="AK81" s="344" t="s">
        <v>1969</v>
      </c>
      <c r="AL81" s="344"/>
      <c r="AM81" s="344"/>
      <c r="AN81" s="350"/>
    </row>
    <row r="82" spans="1:40" x14ac:dyDescent="0.2">
      <c r="A82" t="s">
        <v>1936</v>
      </c>
      <c r="D82" s="346">
        <f>D78</f>
        <v>-8600</v>
      </c>
      <c r="E82" s="83"/>
      <c r="M82" t="s">
        <v>1936</v>
      </c>
      <c r="P82" s="346">
        <f>P78</f>
        <v>-12900</v>
      </c>
      <c r="Y82" t="s">
        <v>1936</v>
      </c>
      <c r="AB82" s="346">
        <f>AB78</f>
        <v>-8600</v>
      </c>
      <c r="AK82" t="s">
        <v>1936</v>
      </c>
      <c r="AN82" s="346">
        <f>AN78</f>
        <v>-8600</v>
      </c>
    </row>
    <row r="83" spans="1:40" ht="15" x14ac:dyDescent="0.2">
      <c r="A83" t="s">
        <v>1937</v>
      </c>
      <c r="D83" s="437">
        <f>ROUND((IF(D78&lt;0,0,IF($B$63="S",VLOOKUP($D$78,$A$7:$E$14,5,TRUE),0))),2)</f>
        <v>0</v>
      </c>
      <c r="E83" s="83"/>
      <c r="M83" t="s">
        <v>1937</v>
      </c>
      <c r="P83" s="437">
        <f>ROUND((IF(P78&lt;0,0,IF($N$63="S",VLOOKUP($P$78,$M$7:$Q$14,5,TRUE),0))),2)</f>
        <v>0</v>
      </c>
      <c r="Y83" t="s">
        <v>1937</v>
      </c>
      <c r="AB83" s="437">
        <f>ROUND((IF(AB78&lt;0,0,IF($Z$63="S",VLOOKUP($AB$78,$Y$7:$AC$14,5,TRUE),0))),2)</f>
        <v>0</v>
      </c>
      <c r="AK83" t="s">
        <v>1937</v>
      </c>
      <c r="AN83" s="349">
        <f>ROUND((IF(AN78&lt;0,0,IF($AL$63="S",VLOOKUP($AN$78,$AK$7:$AO$14,5,TRUE),0))),2)</f>
        <v>0</v>
      </c>
    </row>
    <row r="84" spans="1:40" ht="15" x14ac:dyDescent="0.2">
      <c r="A84" t="s">
        <v>1938</v>
      </c>
      <c r="D84" s="437">
        <f>ROUND((IF($D$78&lt;0,0,IF($B$63="M",VLOOKUP($D$78,$A$21:$E$28,5,TRUE),0))),2)</f>
        <v>0</v>
      </c>
      <c r="E84" s="83"/>
      <c r="M84" t="s">
        <v>1938</v>
      </c>
      <c r="P84" s="437">
        <f>ROUND((IF($P$78&lt;0,0,IF($N$63="M",VLOOKUP($P$78,$M$21:$Q$28,5,TRUE),0))),2)</f>
        <v>0</v>
      </c>
      <c r="Y84" t="s">
        <v>1938</v>
      </c>
      <c r="AB84" s="437">
        <f>ROUND((IF($AB$78&lt;0,0,IF($Z$63="M",VLOOKUP($AB$78,$Y$21:$AC$28,5,TRUE),0))),2)</f>
        <v>0</v>
      </c>
      <c r="AK84" t="s">
        <v>1938</v>
      </c>
      <c r="AN84" s="349">
        <f>ROUND((IF($AN$78&lt;0,0,IF($AL$63="M",VLOOKUP($AN$78,$AK$21:$AO$28,5,TRUE),0))),2)</f>
        <v>0</v>
      </c>
    </row>
    <row r="85" spans="1:40" ht="15" x14ac:dyDescent="0.2">
      <c r="A85" t="s">
        <v>1935</v>
      </c>
      <c r="D85" s="437">
        <f>ROUND((IF($D$78&lt;0,0,IF($B$63="H",VLOOKUP($D$78,$A$35:$E$42,5,TRUE),0))),2)</f>
        <v>0</v>
      </c>
      <c r="E85" s="83"/>
      <c r="M85" t="s">
        <v>1935</v>
      </c>
      <c r="P85" s="437">
        <f>ROUND((IF($P$78&lt;0,0,IF($N$63="H",VLOOKUP($P$78,$M$35:$Q$42,5,TRUE),0))),2)</f>
        <v>0</v>
      </c>
      <c r="Y85" t="s">
        <v>1935</v>
      </c>
      <c r="AB85" s="437">
        <f>ROUND((IF($AB$78&lt;0,0,IF($Z$63="H",VLOOKUP($AB$78,$Y$35:$AC$42,5,TRUE),0))),2)</f>
        <v>0</v>
      </c>
      <c r="AK85" t="s">
        <v>1935</v>
      </c>
      <c r="AN85" s="349">
        <f>ROUND((IF($AN$78&lt;0,0,IF($AL$63="H",VLOOKUP($AN$78,$AK$35:$AO$42,5,TRUE),0))),2)</f>
        <v>0</v>
      </c>
    </row>
    <row r="86" spans="1:40" x14ac:dyDescent="0.2">
      <c r="A86" s="351" t="s">
        <v>1945</v>
      </c>
      <c r="D86" s="346">
        <f>ROUND((SUM(D83:D85)),2)</f>
        <v>0</v>
      </c>
      <c r="E86" s="83"/>
      <c r="M86" s="351" t="s">
        <v>1945</v>
      </c>
      <c r="P86" s="346">
        <f>ROUND((SUM(P83:P85)),2)</f>
        <v>0</v>
      </c>
      <c r="Y86" s="351" t="s">
        <v>1945</v>
      </c>
      <c r="AB86" s="346">
        <f>ROUND((SUM(AB83:AB85)),2)</f>
        <v>0</v>
      </c>
      <c r="AK86" s="351" t="s">
        <v>1945</v>
      </c>
      <c r="AN86" s="346">
        <f>ROUND((SUM(AN83:AN85)),2)</f>
        <v>0</v>
      </c>
    </row>
    <row r="87" spans="1:40" ht="15" x14ac:dyDescent="0.2">
      <c r="A87" t="s">
        <v>1940</v>
      </c>
      <c r="D87" s="437">
        <f>ROUND((IF($D$78&lt;0,0,IF($B$63="S",VLOOKUP($D$78,$A$7:$E$14,4,TRUE),0))),2)</f>
        <v>0</v>
      </c>
      <c r="E87" s="83"/>
      <c r="M87" t="s">
        <v>1940</v>
      </c>
      <c r="P87" s="437">
        <f>ROUND((IF($P$78&lt;0,0,IF($N$63="S",VLOOKUP($P$78,$M$7:$Q$14,4,TRUE),0))),2)</f>
        <v>0</v>
      </c>
      <c r="Y87" t="s">
        <v>1940</v>
      </c>
      <c r="AB87" s="437">
        <f>ROUND((IF($AB$78&lt;0,0,IF($Z$63="S",VLOOKUP($AB$78,$Y$7:$AC$14,4,TRUE),0))),2)</f>
        <v>0</v>
      </c>
      <c r="AK87" t="s">
        <v>1940</v>
      </c>
      <c r="AN87" s="349">
        <f>ROUND((IF($AN$78&lt;0,0,IF($AL$63="S",VLOOKUP($AN$78,$AK$7:$AO$14,4,TRUE),0))),2)</f>
        <v>0</v>
      </c>
    </row>
    <row r="88" spans="1:40" ht="15" x14ac:dyDescent="0.2">
      <c r="A88" t="s">
        <v>1939</v>
      </c>
      <c r="D88" s="437">
        <f>ROUND((IF($D$78&lt;0,0,IF($B$63="M",VLOOKUP($D$78,$A$21:$E$28,4,TRUE),0))),2)</f>
        <v>0</v>
      </c>
      <c r="E88" s="83"/>
      <c r="M88" t="s">
        <v>1939</v>
      </c>
      <c r="P88" s="437">
        <f>ROUND((IF($P$78&lt;0,0,IF($N$63="M",VLOOKUP($P$78,$M$21:$Q$28,4,TRUE),0))),2)</f>
        <v>0</v>
      </c>
      <c r="Y88" t="s">
        <v>1939</v>
      </c>
      <c r="AB88" s="437">
        <f>ROUND((IF($AB$78&lt;0,0,IF($Z$63="M",VLOOKUP($AB$78,$Y$21:$AC$28,4,TRUE),0))),2)</f>
        <v>0</v>
      </c>
      <c r="AK88" t="s">
        <v>1939</v>
      </c>
      <c r="AN88" s="349">
        <f>ROUND((IF($AN$78&lt;0,0,IF($AL$63="M",VLOOKUP($AN$78,$AK$21:$AO$28,4,TRUE),0))),2)</f>
        <v>0</v>
      </c>
    </row>
    <row r="89" spans="1:40" ht="15" x14ac:dyDescent="0.25">
      <c r="A89" t="s">
        <v>1933</v>
      </c>
      <c r="D89" s="441">
        <f>ROUND((IF($D$78&lt;0,0,IF($B$63="H",VLOOKUP($D$78,$A$35:$E$42,4,TRUE),0))),2)</f>
        <v>0</v>
      </c>
      <c r="E89" s="83"/>
      <c r="M89" t="s">
        <v>1933</v>
      </c>
      <c r="P89" s="441">
        <f>ROUND((IF($P$78&lt;0,0,IF($N$63="H",VLOOKUP($P$78,$M$35:$Q$42,4,TRUE),0))),2)</f>
        <v>0</v>
      </c>
      <c r="Y89" t="s">
        <v>1933</v>
      </c>
      <c r="AB89" s="441">
        <f>ROUND((IF($AB$78&lt;0,0,IF($Z$63="H",VLOOKUP($AB$78,$Y$35:$AC$42,4,TRUE),0))),2)</f>
        <v>0</v>
      </c>
      <c r="AK89" t="s">
        <v>1933</v>
      </c>
      <c r="AN89" s="355">
        <f>ROUND((IF($AN$78&lt;0,0,IF($AL$63="H",VLOOKUP($AN$78,$AK$35:$AO$42,4,TRUE),0))),2)</f>
        <v>0</v>
      </c>
    </row>
    <row r="90" spans="1:40" x14ac:dyDescent="0.2">
      <c r="D90" s="346">
        <f>ROUND((SUM(D87:D89)),2)</f>
        <v>0</v>
      </c>
      <c r="E90" s="83"/>
      <c r="P90" s="346">
        <f>ROUND((SUM(P87:P89)),2)</f>
        <v>0</v>
      </c>
      <c r="AB90" s="346">
        <f>ROUND((SUM(AB87:AB89)),2)</f>
        <v>0</v>
      </c>
      <c r="AN90" s="346">
        <f>ROUND((SUM(AN87:AN89)),2)</f>
        <v>0</v>
      </c>
    </row>
    <row r="91" spans="1:40" x14ac:dyDescent="0.2">
      <c r="A91" t="s">
        <v>1934</v>
      </c>
      <c r="D91" s="346">
        <f>ROUND((D78-D86),2)</f>
        <v>-8600</v>
      </c>
      <c r="E91" s="83"/>
      <c r="M91" t="s">
        <v>1934</v>
      </c>
      <c r="P91" s="346">
        <f>ROUND((P78-P86),2)</f>
        <v>-12900</v>
      </c>
      <c r="Y91" t="s">
        <v>1934</v>
      </c>
      <c r="AB91" s="346">
        <f>ROUND((AB78-AB86),2)</f>
        <v>-8600</v>
      </c>
      <c r="AK91" t="s">
        <v>1934</v>
      </c>
      <c r="AN91" s="346">
        <f>ROUND((AN78-AN86),2)</f>
        <v>-8600</v>
      </c>
    </row>
    <row r="92" spans="1:40" x14ac:dyDescent="0.2">
      <c r="A92" t="s">
        <v>1946</v>
      </c>
      <c r="D92" s="346">
        <f>ROUND((D91*D90),2)</f>
        <v>0</v>
      </c>
      <c r="E92" s="83"/>
      <c r="M92" t="s">
        <v>1946</v>
      </c>
      <c r="P92" s="346">
        <f>ROUND((P91*P90),2)</f>
        <v>0</v>
      </c>
      <c r="Y92" t="s">
        <v>1946</v>
      </c>
      <c r="AB92" s="346">
        <f>ROUND((AB91*AB90),2)</f>
        <v>0</v>
      </c>
      <c r="AK92" t="s">
        <v>1946</v>
      </c>
      <c r="AN92" s="346">
        <f>ROUND((AN91*AN90),2)</f>
        <v>0</v>
      </c>
    </row>
    <row r="93" spans="1:40" ht="15" x14ac:dyDescent="0.2">
      <c r="A93" t="s">
        <v>1941</v>
      </c>
      <c r="D93" s="437">
        <f>ROUND((IF($D$78&lt;0,0,IF($B$63="S",VLOOKUP($D$78,$A$7:$E$14,3,TRUE),0))),2)</f>
        <v>0</v>
      </c>
      <c r="E93" s="83"/>
      <c r="M93" t="s">
        <v>1941</v>
      </c>
      <c r="P93" s="437">
        <f>ROUND((IF($P$78&lt;0,0,IF($N$63="S",VLOOKUP($P$78,$M$7:$Q$14,3,TRUE),0))),2)</f>
        <v>0</v>
      </c>
      <c r="Y93" t="s">
        <v>1941</v>
      </c>
      <c r="AB93" s="437">
        <f>ROUND((IF($AB$78&lt;0,0,IF($Z$63="S",VLOOKUP($AB$78,$Y$7:$AC$14,3,TRUE),0))),2)</f>
        <v>0</v>
      </c>
      <c r="AK93" t="s">
        <v>1941</v>
      </c>
      <c r="AN93" s="349">
        <f>ROUND((IF($AN$78&lt;0,0,IF($AL$63="S",VLOOKUP($AN$78,$AK$7:$AO$14,3,TRUE),0))),2)</f>
        <v>0</v>
      </c>
    </row>
    <row r="94" spans="1:40" ht="15" x14ac:dyDescent="0.2">
      <c r="A94" t="s">
        <v>1942</v>
      </c>
      <c r="D94" s="437">
        <f>ROUND((IF($D$78&lt;0,0,IF($B$63="M",VLOOKUP($D$78,$A21:$E$28,3,TRUE),0))),2)</f>
        <v>0</v>
      </c>
      <c r="E94" s="83"/>
      <c r="M94" t="s">
        <v>1942</v>
      </c>
      <c r="P94" s="437">
        <f>ROUND((IF($P$78&lt;0,0,IF($N$63="M",VLOOKUP($P$78,$M21:$Q$28,3,TRUE),0))),2)</f>
        <v>0</v>
      </c>
      <c r="Y94" t="s">
        <v>1942</v>
      </c>
      <c r="AB94" s="437">
        <f>ROUND((IF($AB$78&lt;0,0,IF($Z$63="M",VLOOKUP($AB$78,$Y21:$AC$28,3,TRUE),0))),2)</f>
        <v>0</v>
      </c>
      <c r="AK94" t="s">
        <v>1942</v>
      </c>
      <c r="AN94" s="349">
        <f>ROUND((IF($AN$78&lt;0,0,IF($AL$63="M",VLOOKUP($AN$78,$AK21:$AO$28,3,TRUE),0))),2)</f>
        <v>0</v>
      </c>
    </row>
    <row r="95" spans="1:40" ht="15" x14ac:dyDescent="0.25">
      <c r="A95" t="s">
        <v>1943</v>
      </c>
      <c r="D95" s="441">
        <f>ROUND((IF($D$78&lt;0,0,IF($B$63="H",VLOOKUP($D$78,$A$35:$E$42,3,TRUE),0))),2)</f>
        <v>0</v>
      </c>
      <c r="E95" s="83"/>
      <c r="M95" t="s">
        <v>1943</v>
      </c>
      <c r="P95" s="441">
        <f>ROUND((IF($P$78&lt;0,0,IF($N$63="H",VLOOKUP($P$78,$M$35:$Q$42,3,TRUE),0))),2)</f>
        <v>0</v>
      </c>
      <c r="Y95" t="s">
        <v>1943</v>
      </c>
      <c r="AB95" s="441">
        <f>ROUND((IF($AB$78&lt;0,0,IF($Z$63="H",VLOOKUP($AB$78,$Y$35:$AC$42,3,TRUE),0))),2)</f>
        <v>0</v>
      </c>
      <c r="AK95" t="s">
        <v>1943</v>
      </c>
      <c r="AN95" s="355">
        <f>ROUND((IF($AN$78&lt;0,0,IF($AL$63="H",VLOOKUP($AN$78,$AK$35:$AO$42,3,TRUE),0))),2)</f>
        <v>0</v>
      </c>
    </row>
    <row r="96" spans="1:40" x14ac:dyDescent="0.2">
      <c r="A96" t="s">
        <v>1947</v>
      </c>
      <c r="D96" s="346">
        <f>ROUND((SUM(D92:D95)),2)</f>
        <v>0</v>
      </c>
      <c r="E96" s="83"/>
      <c r="M96" t="s">
        <v>1947</v>
      </c>
      <c r="P96" s="346">
        <f>ROUND((SUM(P92:P95)),2)</f>
        <v>0</v>
      </c>
      <c r="Y96" t="s">
        <v>1947</v>
      </c>
      <c r="AB96" s="346">
        <f>ROUND((SUM(AB92:AB95)),2)</f>
        <v>0</v>
      </c>
      <c r="AK96" t="s">
        <v>1947</v>
      </c>
      <c r="AN96" s="346">
        <f>ROUND((SUM(AN92:AN95)),2)</f>
        <v>0</v>
      </c>
    </row>
    <row r="97" spans="1:40" x14ac:dyDescent="0.2">
      <c r="A97" t="s">
        <v>1948</v>
      </c>
      <c r="D97" s="346">
        <f>ROUND(($D$96/$C$70),2)</f>
        <v>0</v>
      </c>
      <c r="E97" s="83"/>
      <c r="M97" t="s">
        <v>1948</v>
      </c>
      <c r="P97" s="346">
        <f>ROUND(($P$96/$O$70),2)</f>
        <v>0</v>
      </c>
      <c r="Y97" t="s">
        <v>1948</v>
      </c>
      <c r="AB97" s="346">
        <f>ROUND(($AB$96/$AA$70),2)</f>
        <v>0</v>
      </c>
      <c r="AK97" t="s">
        <v>1948</v>
      </c>
      <c r="AN97" s="346">
        <f>ROUND(($AN$96/$AM$70),2)</f>
        <v>0</v>
      </c>
    </row>
    <row r="98" spans="1:40" x14ac:dyDescent="0.2">
      <c r="A98" t="s">
        <v>1949</v>
      </c>
      <c r="D98" s="438">
        <f>'2024-FORM GAO-70a'!D9</f>
        <v>0</v>
      </c>
      <c r="E98" s="83"/>
      <c r="M98" t="s">
        <v>1949</v>
      </c>
      <c r="P98" s="438">
        <f>'2022-FORM GAO-70a'!D9</f>
        <v>0</v>
      </c>
      <c r="Y98" t="s">
        <v>1949</v>
      </c>
      <c r="AB98" s="438">
        <f>'2021-FORM GAO-70a'!D9</f>
        <v>0</v>
      </c>
      <c r="AK98" t="s">
        <v>1949</v>
      </c>
      <c r="AN98" s="352">
        <f>ROUND(('2020-FORM GAO-70a'!D9),2)</f>
        <v>0</v>
      </c>
    </row>
    <row r="99" spans="1:40" ht="15" x14ac:dyDescent="0.2">
      <c r="A99" t="s">
        <v>1950</v>
      </c>
      <c r="D99" s="349">
        <f>ROUND((IF($D$98="",0,($D$98/$C$70))),2)</f>
        <v>0</v>
      </c>
      <c r="E99" s="83"/>
      <c r="M99" t="s">
        <v>1950</v>
      </c>
      <c r="P99" s="349">
        <f>ROUND((IF($P$98="",0,($P$98/$O$70))),2)</f>
        <v>0</v>
      </c>
      <c r="Y99" t="s">
        <v>1950</v>
      </c>
      <c r="AB99" s="349">
        <f>ROUND((IF($AB$98="",0,($AB$98/$AA$70))),2)</f>
        <v>0</v>
      </c>
      <c r="AK99" t="s">
        <v>1950</v>
      </c>
      <c r="AN99" s="349">
        <f>ROUND((IF($AN$98="",0,($AN$98/$AM$70))),2)</f>
        <v>0</v>
      </c>
    </row>
    <row r="100" spans="1:40" ht="15" x14ac:dyDescent="0.2">
      <c r="A100" t="s">
        <v>1952</v>
      </c>
      <c r="D100" s="349">
        <f>ROUND((IF($D$97-$D$99&lt;0,0,$D$97-$D$99)),2)</f>
        <v>0</v>
      </c>
      <c r="E100" s="83"/>
      <c r="M100" t="s">
        <v>1952</v>
      </c>
      <c r="P100" s="349">
        <f>ROUND((IF($P$97-$P$99&lt;0,0,$P$97-$P$99)),2)</f>
        <v>0</v>
      </c>
      <c r="Y100" t="s">
        <v>1952</v>
      </c>
      <c r="AB100" s="349">
        <f>ROUND((IF($AB$97-$AB$99&lt;0,0,$AB$97-$AB$99)),2)</f>
        <v>0</v>
      </c>
      <c r="AK100" t="s">
        <v>1952</v>
      </c>
      <c r="AN100" s="349">
        <f>ROUND((IF($AN$97-$AN$99&lt;0,0,$AN$97-$AN$99)),2)</f>
        <v>0</v>
      </c>
    </row>
    <row r="101" spans="1:40" x14ac:dyDescent="0.2">
      <c r="A101" t="s">
        <v>1951</v>
      </c>
      <c r="D101" s="438">
        <f>'2024-FORM GAO-70a'!D12</f>
        <v>0</v>
      </c>
      <c r="E101" s="83"/>
      <c r="M101" t="s">
        <v>1951</v>
      </c>
      <c r="P101" s="438">
        <f>'2022-FORM GAO-70a'!D12</f>
        <v>0</v>
      </c>
      <c r="Y101" t="s">
        <v>1951</v>
      </c>
      <c r="AB101" s="438">
        <f>ROUND(('2021-FORM GAO-70a'!D12),2)</f>
        <v>0</v>
      </c>
      <c r="AK101" t="s">
        <v>1951</v>
      </c>
      <c r="AN101" s="352">
        <f>ROUND(('2020-FORM GAO-70a'!D12),2)</f>
        <v>0</v>
      </c>
    </row>
    <row r="102" spans="1:40" x14ac:dyDescent="0.2">
      <c r="A102" s="342" t="s">
        <v>1953</v>
      </c>
      <c r="B102" s="342"/>
      <c r="C102" s="342"/>
      <c r="D102" s="353">
        <f>ROUND((SUM(D100:D101)),2)</f>
        <v>0</v>
      </c>
      <c r="E102" s="83"/>
      <c r="M102" s="342" t="s">
        <v>1953</v>
      </c>
      <c r="N102" s="342"/>
      <c r="O102" s="342"/>
      <c r="P102" s="353">
        <f>ROUND((SUM(P100:P101)),2)</f>
        <v>0</v>
      </c>
      <c r="Y102" s="342" t="s">
        <v>1953</v>
      </c>
      <c r="Z102" s="342"/>
      <c r="AA102" s="342"/>
      <c r="AB102" s="353">
        <f>ROUND((SUM(AB100:AB101)),2)</f>
        <v>0</v>
      </c>
      <c r="AK102" s="342" t="s">
        <v>1953</v>
      </c>
      <c r="AL102" s="342"/>
      <c r="AM102" s="342"/>
      <c r="AN102" s="353">
        <f>ROUND((SUM(AN100:AN101)),2)</f>
        <v>0</v>
      </c>
    </row>
    <row r="103" spans="1:40" x14ac:dyDescent="0.2">
      <c r="A103" s="344" t="s">
        <v>1954</v>
      </c>
      <c r="B103" s="344"/>
      <c r="C103" s="344"/>
      <c r="D103" s="350"/>
      <c r="E103" s="83"/>
      <c r="M103" s="344" t="s">
        <v>1954</v>
      </c>
      <c r="N103" s="344"/>
      <c r="O103" s="344"/>
      <c r="P103" s="350"/>
      <c r="Y103" s="344" t="s">
        <v>1954</v>
      </c>
      <c r="Z103" s="344"/>
      <c r="AA103" s="344"/>
      <c r="AB103" s="350"/>
      <c r="AK103" s="344" t="s">
        <v>1954</v>
      </c>
      <c r="AL103" s="344"/>
      <c r="AM103" s="344"/>
      <c r="AN103" s="350"/>
    </row>
    <row r="104" spans="1:40" x14ac:dyDescent="0.2">
      <c r="A104" t="s">
        <v>1936</v>
      </c>
      <c r="D104" s="346">
        <f>$D$78</f>
        <v>-8600</v>
      </c>
      <c r="E104" s="83"/>
      <c r="M104" t="s">
        <v>1936</v>
      </c>
      <c r="P104" s="346">
        <f>$P$78</f>
        <v>-12900</v>
      </c>
      <c r="Y104" t="s">
        <v>1936</v>
      </c>
      <c r="AB104" s="346">
        <f>$AB$78</f>
        <v>-8600</v>
      </c>
      <c r="AK104" t="s">
        <v>1936</v>
      </c>
      <c r="AN104" s="346">
        <f>$AN$78</f>
        <v>-8600</v>
      </c>
    </row>
    <row r="105" spans="1:40" ht="15" x14ac:dyDescent="0.2">
      <c r="A105" t="s">
        <v>1937</v>
      </c>
      <c r="D105" s="437">
        <f>ROUND((IF($D$104&lt;0,0,IF($B$63="S",VLOOKUP($D$104,$G$7:$K$14,5,TRUE),0))),2)</f>
        <v>0</v>
      </c>
      <c r="E105" s="83"/>
      <c r="M105" t="s">
        <v>1937</v>
      </c>
      <c r="P105" s="437">
        <f>ROUND((IF($P$104&lt;0,0,IF($N$63="S",VLOOKUP($P$104,$S$7:$W$14,5,TRUE),0))),2)</f>
        <v>0</v>
      </c>
      <c r="Y105" t="s">
        <v>1937</v>
      </c>
      <c r="AB105" s="437">
        <f>ROUND((IF($AB$104&lt;0,0,IF($Z$63="S",VLOOKUP($AB$104,$AE$7:$AI$14,5,TRUE),0))),2)</f>
        <v>0</v>
      </c>
      <c r="AK105" t="s">
        <v>1937</v>
      </c>
      <c r="AN105" s="349">
        <f>ROUND((IF($AN$104&lt;0,0,IF($AL$63="S",VLOOKUP($AN$104,$AQ$7:$AU$14,5,TRUE),0))),2)</f>
        <v>0</v>
      </c>
    </row>
    <row r="106" spans="1:40" ht="15" x14ac:dyDescent="0.2">
      <c r="A106" t="s">
        <v>1938</v>
      </c>
      <c r="D106" s="437">
        <f>ROUND((IF($D$104&lt;0,0,IF($B$63="M",VLOOKUP($D$104,$G$21:$K$28,5,TRUE),0))),2)</f>
        <v>0</v>
      </c>
      <c r="E106" s="83"/>
      <c r="M106" t="s">
        <v>1938</v>
      </c>
      <c r="P106" s="437">
        <f>ROUND((IF($P$104&lt;0,0,IF($N$63="M",VLOOKUP($P$104,$S$21:$W$28,5,TRUE),0))),2)</f>
        <v>0</v>
      </c>
      <c r="Y106" t="s">
        <v>1938</v>
      </c>
      <c r="AB106" s="437">
        <f>ROUND((IF($AB$104&lt;0,0,IF($Z$63="M",VLOOKUP($AB$104,$AE$21:$AI$28,5,TRUE),0))),2)</f>
        <v>0</v>
      </c>
      <c r="AK106" t="s">
        <v>1938</v>
      </c>
      <c r="AN106" s="349">
        <f>ROUND((IF($AN$104&lt;0,0,IF($AL$63="M",VLOOKUP($AN$104,$AQ$21:$AU$28,5,TRUE),0))),2)</f>
        <v>0</v>
      </c>
    </row>
    <row r="107" spans="1:40" ht="15" x14ac:dyDescent="0.2">
      <c r="A107" t="s">
        <v>1935</v>
      </c>
      <c r="D107" s="437">
        <f>ROUND((IF($D$104&lt;0,0,IF($B$63="H",VLOOKUP($D$104,$G35:$K$42,5,TRUE),0))),2)</f>
        <v>0</v>
      </c>
      <c r="E107" s="83"/>
      <c r="M107" t="s">
        <v>1935</v>
      </c>
      <c r="P107" s="437">
        <f>ROUND((IF($P$104&lt;0,0,IF($N$63="H",VLOOKUP($P$104,$S35:$W$42,5,TRUE),0))),2)</f>
        <v>0</v>
      </c>
      <c r="Y107" t="s">
        <v>1935</v>
      </c>
      <c r="AB107" s="437">
        <f>ROUND((IF($AB$104&lt;0,0,IF($Z$63="H",VLOOKUP($AB$104,$AE35:$AI$42,5,TRUE),0))),2)</f>
        <v>0</v>
      </c>
      <c r="AK107" t="s">
        <v>1935</v>
      </c>
      <c r="AN107" s="349">
        <f>ROUND((IF($AN$104&lt;0,0,IF($AL$63="H",VLOOKUP($AN$104,$AQ35:$AU$42,5,TRUE),0))),2)</f>
        <v>0</v>
      </c>
    </row>
    <row r="108" spans="1:40" x14ac:dyDescent="0.2">
      <c r="A108" t="s">
        <v>1945</v>
      </c>
      <c r="D108" s="346">
        <f>ROUND((SUM(D105:D107)),2)</f>
        <v>0</v>
      </c>
      <c r="E108" s="83"/>
      <c r="M108" t="s">
        <v>1945</v>
      </c>
      <c r="P108" s="346">
        <f>ROUND((SUM(P105:P107)),2)</f>
        <v>0</v>
      </c>
      <c r="Y108" t="s">
        <v>1945</v>
      </c>
      <c r="AB108" s="346">
        <f>ROUND((SUM(AB105:AB107)),2)</f>
        <v>0</v>
      </c>
      <c r="AK108" t="s">
        <v>1945</v>
      </c>
      <c r="AN108" s="346">
        <f>ROUND((SUM(AN105:AN107)),2)</f>
        <v>0</v>
      </c>
    </row>
    <row r="109" spans="1:40" ht="15" x14ac:dyDescent="0.2">
      <c r="A109" t="s">
        <v>1955</v>
      </c>
      <c r="D109" s="437">
        <f>ROUND((IF($D$104&lt;0,0,IF($B$63="S",VLOOKUP($D$104,$G$7:$K$14,4,TRUE),0))),2)</f>
        <v>0</v>
      </c>
      <c r="E109" s="83"/>
      <c r="M109" t="s">
        <v>1955</v>
      </c>
      <c r="P109" s="437">
        <f>ROUND((IF($P$104&lt;0,0,IF($N$63="S",VLOOKUP($P$104,$S$7:$W$14,4,TRUE),0))),2)</f>
        <v>0</v>
      </c>
      <c r="Y109" t="s">
        <v>1955</v>
      </c>
      <c r="AB109" s="437">
        <f>ROUND((IF($AB$104&lt;0,0,IF($Z$63="S",VLOOKUP($AB$104,$AE$7:$AI$14,4,TRUE),0))),2)</f>
        <v>0</v>
      </c>
      <c r="AK109" t="s">
        <v>1955</v>
      </c>
      <c r="AN109" s="349">
        <f>ROUND((IF($AN$104&lt;0,0,IF($AL$63="S",VLOOKUP($AN$104,$AQ$7:$AU$14,4,TRUE),0))),2)</f>
        <v>0</v>
      </c>
    </row>
    <row r="110" spans="1:40" ht="15" x14ac:dyDescent="0.2">
      <c r="A110" t="s">
        <v>1939</v>
      </c>
      <c r="D110" s="437">
        <f>ROUND((IF($D$104&lt;0,0,IF($B$63="M",VLOOKUP($D$104,$G$21:$K$28,4,TRUE),0))),2)</f>
        <v>0</v>
      </c>
      <c r="E110" s="83"/>
      <c r="M110" t="s">
        <v>1939</v>
      </c>
      <c r="P110" s="437">
        <f>ROUND((IF($P$104&lt;0,0,IF($N$63="M",VLOOKUP($P$104,$S$21:$W$28,4,TRUE),0))),2)</f>
        <v>0</v>
      </c>
      <c r="Y110" t="s">
        <v>1939</v>
      </c>
      <c r="AB110" s="437">
        <f>ROUND((IF($AB$104&lt;0,0,IF($Z$63="M",VLOOKUP($AB$104,$AE$21:$AI$28,4,TRUE),0))),2)</f>
        <v>0</v>
      </c>
      <c r="AK110" t="s">
        <v>1939</v>
      </c>
      <c r="AN110" s="349">
        <f>ROUND((IF($AN$104&lt;0,0,IF($AL$63="M",VLOOKUP($AN$104,$AQ$21:$AU$28,4,TRUE),0))),2)</f>
        <v>0</v>
      </c>
    </row>
    <row r="111" spans="1:40" ht="15" x14ac:dyDescent="0.2">
      <c r="A111" t="s">
        <v>1933</v>
      </c>
      <c r="D111" s="437">
        <f>ROUND((IF($D$104&lt;0,0,IF($B$63="H",VLOOKUP($D$104,$G$35:$K$42,4,TRUE),0))),2)</f>
        <v>0</v>
      </c>
      <c r="E111" s="83"/>
      <c r="M111" t="s">
        <v>1933</v>
      </c>
      <c r="P111" s="437">
        <f>ROUND((IF($P$104&lt;0,0,IF($N$63="H",VLOOKUP($P$104,$S$35:$W$42,4,TRUE),0))),2)</f>
        <v>0</v>
      </c>
      <c r="Y111" t="s">
        <v>1933</v>
      </c>
      <c r="AB111" s="437">
        <f>ROUND((IF($AB$104&lt;0,0,IF($Z$63="H",VLOOKUP($AB$104,$AE$35:$AI$42,4,TRUE),0))),2)</f>
        <v>0</v>
      </c>
      <c r="AK111" t="s">
        <v>1933</v>
      </c>
      <c r="AN111" s="349">
        <f>ROUND((IF($AN$104&lt;0,0,IF($AL$63="H",VLOOKUP($AN$104,$AQ$35:$AU$42,4,TRUE),0))),2)</f>
        <v>0</v>
      </c>
    </row>
    <row r="112" spans="1:40" x14ac:dyDescent="0.2">
      <c r="A112" t="s">
        <v>1973</v>
      </c>
      <c r="D112" s="354">
        <f>ROUND((SUM(D109:D111)),2)</f>
        <v>0</v>
      </c>
      <c r="E112" s="83"/>
      <c r="M112" t="s">
        <v>1973</v>
      </c>
      <c r="P112" s="354">
        <f>ROUND((SUM(P109:P111)),2)</f>
        <v>0</v>
      </c>
      <c r="Y112" t="s">
        <v>1973</v>
      </c>
      <c r="AB112" s="354">
        <f>ROUND((SUM(AB109:AB111)),2)</f>
        <v>0</v>
      </c>
      <c r="AK112" t="s">
        <v>1973</v>
      </c>
      <c r="AN112" s="354">
        <f>ROUND((SUM(AN109:AN111)),2)</f>
        <v>0</v>
      </c>
    </row>
    <row r="113" spans="1:40" x14ac:dyDescent="0.2">
      <c r="A113" t="s">
        <v>1934</v>
      </c>
      <c r="D113" s="346">
        <f>ROUND((D104-D108),2)</f>
        <v>-8600</v>
      </c>
      <c r="E113" s="83"/>
      <c r="M113" t="s">
        <v>1934</v>
      </c>
      <c r="P113" s="346">
        <f>ROUND((P104-P108),2)</f>
        <v>-12900</v>
      </c>
      <c r="Y113" t="s">
        <v>1934</v>
      </c>
      <c r="AB113" s="346">
        <f>ROUND((AB104-AB108),2)</f>
        <v>-8600</v>
      </c>
      <c r="AK113" t="s">
        <v>1934</v>
      </c>
      <c r="AN113" s="346">
        <f>ROUND((AN104-AN108),2)</f>
        <v>-8600</v>
      </c>
    </row>
    <row r="114" spans="1:40" x14ac:dyDescent="0.2">
      <c r="A114" t="s">
        <v>1946</v>
      </c>
      <c r="D114" s="346">
        <f>ROUND((D113*D112),2)</f>
        <v>0</v>
      </c>
      <c r="E114" s="83"/>
      <c r="M114" t="s">
        <v>1946</v>
      </c>
      <c r="P114" s="346">
        <f>ROUND((P113*P112),2)</f>
        <v>0</v>
      </c>
      <c r="Y114" t="s">
        <v>1946</v>
      </c>
      <c r="AB114" s="346">
        <f>ROUND((AB113*AB112),2)</f>
        <v>0</v>
      </c>
      <c r="AK114" t="s">
        <v>1946</v>
      </c>
      <c r="AN114" s="346">
        <f>ROUND((AN113*AN112),2)</f>
        <v>0</v>
      </c>
    </row>
    <row r="115" spans="1:40" ht="15" x14ac:dyDescent="0.2">
      <c r="A115" t="s">
        <v>1941</v>
      </c>
      <c r="D115" s="437">
        <f>ROUND((IF($D$104&lt;0,0,IF($B$63="S",VLOOKUP($D$104,G$7:$K14,3,TRUE),0))),2)</f>
        <v>0</v>
      </c>
      <c r="E115" s="83"/>
      <c r="M115" t="s">
        <v>1941</v>
      </c>
      <c r="P115" s="437">
        <f>ROUND((IF($P$104&lt;0,0,IF($N$63="S",VLOOKUP($P$104,S$7:$W14,3,TRUE),0))),2)</f>
        <v>0</v>
      </c>
      <c r="Y115" t="s">
        <v>1941</v>
      </c>
      <c r="AB115" s="437">
        <f>ROUND((IF($AB$104&lt;0,0,IF($Z$63="S",VLOOKUP($AB$104,AE$7:$AI14,3,TRUE),0))),2)</f>
        <v>0</v>
      </c>
      <c r="AK115" t="s">
        <v>1941</v>
      </c>
      <c r="AN115" s="349">
        <f>ROUND((IF($AN$104&lt;0,0,IF($AL$63="S",VLOOKUP($AN$104,AQ$7:$AU14,3,TRUE),0))),2)</f>
        <v>0</v>
      </c>
    </row>
    <row r="116" spans="1:40" ht="15" x14ac:dyDescent="0.2">
      <c r="A116" t="s">
        <v>1942</v>
      </c>
      <c r="D116" s="437">
        <f>ROUND((IF($D$104&lt;0,0,IF($B$63="M",VLOOKUP($D$104,$G$21:$K$28,3,TRUE),0))),2)</f>
        <v>0</v>
      </c>
      <c r="E116" s="83"/>
      <c r="M116" t="s">
        <v>1942</v>
      </c>
      <c r="P116" s="437">
        <f>ROUND((IF($P$104&lt;0,0,IF($N$63="M",VLOOKUP($P$104,$S$21:$W$28,3,TRUE),0))),2)</f>
        <v>0</v>
      </c>
      <c r="Y116" t="s">
        <v>1942</v>
      </c>
      <c r="AB116" s="437">
        <f>ROUND((IF($AB$104&lt;0,0,IF($Z$63="M",VLOOKUP($AB$104,$AE$21:$AI$28,3,TRUE),0))),2)</f>
        <v>0</v>
      </c>
      <c r="AK116" t="s">
        <v>1942</v>
      </c>
      <c r="AN116" s="349">
        <f>ROUND((IF($AN$104&lt;0,0,IF($AL$63="M",VLOOKUP($AN$104,$AQ$21:$AU$28,3,TRUE),0))),2)</f>
        <v>0</v>
      </c>
    </row>
    <row r="117" spans="1:40" ht="15" x14ac:dyDescent="0.2">
      <c r="A117" t="s">
        <v>1943</v>
      </c>
      <c r="D117" s="437">
        <f>ROUND((IF($D$104&lt;0,0,IF($B$63="H",VLOOKUP($D$104,$G$35:$K$42,3,TRUE),0))),2)</f>
        <v>0</v>
      </c>
      <c r="E117" s="83"/>
      <c r="M117" t="s">
        <v>1943</v>
      </c>
      <c r="P117" s="437">
        <f>ROUND((IF($P$104&lt;0,0,IF($N$63="H",VLOOKUP($P$104,$S$35:$W$42,3,TRUE),0))),2)</f>
        <v>0</v>
      </c>
      <c r="Y117" t="s">
        <v>1943</v>
      </c>
      <c r="AB117" s="437">
        <f>ROUND((IF($AB$104&lt;0,0,IF($Z$63="H",VLOOKUP($AB$104,$AE$35:$AI$42,3,TRUE),0))),2)</f>
        <v>0</v>
      </c>
      <c r="AK117" t="s">
        <v>1943</v>
      </c>
      <c r="AN117" s="349">
        <f>ROUND((IF($AN$104&lt;0,0,IF($AL$63="H",VLOOKUP($AN$104,$AQ$35:$AU$42,3,TRUE),0))),2)</f>
        <v>0</v>
      </c>
    </row>
    <row r="118" spans="1:40" x14ac:dyDescent="0.2">
      <c r="A118" t="s">
        <v>1947</v>
      </c>
      <c r="D118" s="346">
        <f>ROUND((SUM(D114:D117)),2)</f>
        <v>0</v>
      </c>
      <c r="E118" s="83"/>
      <c r="M118" t="s">
        <v>1947</v>
      </c>
      <c r="P118" s="346">
        <f>ROUND((SUM(P114:P117)),2)</f>
        <v>0</v>
      </c>
      <c r="Y118" t="s">
        <v>1947</v>
      </c>
      <c r="AB118" s="346">
        <f>ROUND((SUM(AB114:AB117)),2)</f>
        <v>0</v>
      </c>
      <c r="AK118" t="s">
        <v>1947</v>
      </c>
      <c r="AN118" s="346">
        <f>ROUND((SUM(AN114:AN117)),2)</f>
        <v>0</v>
      </c>
    </row>
    <row r="119" spans="1:40" x14ac:dyDescent="0.2">
      <c r="A119" t="s">
        <v>1948</v>
      </c>
      <c r="D119" s="346">
        <f>ROUND(($D$118/$C$70),2)</f>
        <v>0</v>
      </c>
      <c r="E119" s="83"/>
      <c r="M119" t="s">
        <v>1948</v>
      </c>
      <c r="P119" s="346">
        <f>ROUND(($P$118/$O$70),2)</f>
        <v>0</v>
      </c>
      <c r="Y119" t="s">
        <v>1948</v>
      </c>
      <c r="AB119" s="346">
        <f>ROUND(($AB$118/$AA$70),2)</f>
        <v>0</v>
      </c>
      <c r="AK119" t="s">
        <v>1948</v>
      </c>
      <c r="AN119" s="346">
        <f>ROUND(($AN$118/$AM$70),2)</f>
        <v>0</v>
      </c>
    </row>
    <row r="120" spans="1:40" x14ac:dyDescent="0.2">
      <c r="A120" t="s">
        <v>1956</v>
      </c>
      <c r="D120" s="438">
        <f>'2024-FORM GAO-70a'!D9</f>
        <v>0</v>
      </c>
      <c r="E120" s="83"/>
      <c r="M120" t="s">
        <v>1956</v>
      </c>
      <c r="P120" s="438">
        <f>'2022-FORM GAO-70a'!D9</f>
        <v>0</v>
      </c>
      <c r="Y120" t="s">
        <v>1956</v>
      </c>
      <c r="AB120" s="438">
        <f>'2021-FORM GAO-70a'!D9</f>
        <v>0</v>
      </c>
      <c r="AK120" t="s">
        <v>1956</v>
      </c>
      <c r="AN120" s="352">
        <f>ROUND(('2020-FORM GAO-70a'!D9),2)</f>
        <v>0</v>
      </c>
    </row>
    <row r="121" spans="1:40" ht="15" x14ac:dyDescent="0.2">
      <c r="A121" t="s">
        <v>1957</v>
      </c>
      <c r="D121" s="349">
        <f>ROUND((IF($D$120=" ",0,($D$120/$C$70))),2)</f>
        <v>0</v>
      </c>
      <c r="E121" s="83"/>
      <c r="M121" t="s">
        <v>1957</v>
      </c>
      <c r="P121" s="349">
        <f>ROUND((IF($P$120=" ",0,($P$120/$O$70))),2)</f>
        <v>0</v>
      </c>
      <c r="Y121" t="s">
        <v>1957</v>
      </c>
      <c r="AB121" s="349">
        <f>ROUND((IF($AB$120=" ",0,($AB$120/$AA$70))),2)</f>
        <v>0</v>
      </c>
      <c r="AK121" t="s">
        <v>1957</v>
      </c>
      <c r="AN121" s="349">
        <f>ROUND((IF($AN$120=" ",0,($AN$120/$AM$70))),2)</f>
        <v>0</v>
      </c>
    </row>
    <row r="122" spans="1:40" ht="15" x14ac:dyDescent="0.2">
      <c r="A122" t="s">
        <v>1958</v>
      </c>
      <c r="D122" s="349">
        <f>ROUND((IF($D$119-$D$121&lt;0,0,$D$119-$D$121)),2)</f>
        <v>0</v>
      </c>
      <c r="E122" s="83"/>
      <c r="M122" t="s">
        <v>1958</v>
      </c>
      <c r="P122" s="349">
        <f>ROUND((IF($P$119-$P$121&lt;0,0,$P$119-$P$121)),2)</f>
        <v>0</v>
      </c>
      <c r="Y122" t="s">
        <v>1958</v>
      </c>
      <c r="AB122" s="349">
        <f>ROUND((IF($AB$119-$AB$121&lt;0,0,$AB$119-$AB$121)),2)</f>
        <v>0</v>
      </c>
      <c r="AK122" t="s">
        <v>1958</v>
      </c>
      <c r="AN122" s="349">
        <f>ROUND((IF($AN$119-$AN$121&lt;0,0,$AN$119-$AN$121)),2)</f>
        <v>0</v>
      </c>
    </row>
    <row r="123" spans="1:40" x14ac:dyDescent="0.2">
      <c r="A123" t="s">
        <v>1951</v>
      </c>
      <c r="D123" s="440">
        <f>'2024-FORM GAO-70a'!D12</f>
        <v>0</v>
      </c>
      <c r="E123" s="83"/>
      <c r="M123" t="s">
        <v>1951</v>
      </c>
      <c r="P123" s="440">
        <f>'2022-FORM GAO-70a'!D12</f>
        <v>0</v>
      </c>
      <c r="Y123" t="s">
        <v>1951</v>
      </c>
      <c r="AB123" s="440">
        <f>'2021-FORM GAO-70a'!D12</f>
        <v>0</v>
      </c>
      <c r="AK123" t="s">
        <v>1951</v>
      </c>
      <c r="AN123" s="346">
        <f>ROUND(('2020-FORM GAO-70a'!D12),2)</f>
        <v>0</v>
      </c>
    </row>
    <row r="124" spans="1:40" x14ac:dyDescent="0.2">
      <c r="A124" t="s">
        <v>1959</v>
      </c>
      <c r="D124" s="346">
        <f>ROUND((SUM(D122:D123)),2)</f>
        <v>0</v>
      </c>
      <c r="E124" s="83"/>
      <c r="M124" t="s">
        <v>1959</v>
      </c>
      <c r="P124" s="346">
        <f>ROUND((SUM(P122:P123)),2)</f>
        <v>0</v>
      </c>
      <c r="Y124" t="s">
        <v>1959</v>
      </c>
      <c r="AB124" s="346">
        <f>ROUND((SUM(AB122:AB123)),2)</f>
        <v>0</v>
      </c>
      <c r="AK124" t="s">
        <v>1959</v>
      </c>
      <c r="AN124" s="346">
        <f>ROUND((SUM(AN122:AN123)),2)</f>
        <v>0</v>
      </c>
    </row>
    <row r="125" spans="1:40" x14ac:dyDescent="0.2">
      <c r="A125" s="344" t="s">
        <v>1960</v>
      </c>
      <c r="B125" s="344"/>
      <c r="C125" s="344"/>
      <c r="D125" s="350"/>
      <c r="E125" s="83"/>
      <c r="M125" s="344" t="s">
        <v>1960</v>
      </c>
      <c r="N125" s="344"/>
      <c r="O125" s="344"/>
      <c r="P125" s="350"/>
      <c r="Y125" s="344" t="s">
        <v>1960</v>
      </c>
      <c r="Z125" s="344"/>
      <c r="AA125" s="344"/>
      <c r="AB125" s="350"/>
      <c r="AK125" s="344" t="s">
        <v>1960</v>
      </c>
      <c r="AL125" s="344"/>
      <c r="AM125" s="344"/>
      <c r="AN125" s="350"/>
    </row>
    <row r="126" spans="1:40" x14ac:dyDescent="0.2">
      <c r="A126" t="s">
        <v>1961</v>
      </c>
      <c r="D126" s="346">
        <f>$D$80</f>
        <v>0</v>
      </c>
      <c r="E126" s="83"/>
      <c r="M126" t="s">
        <v>1961</v>
      </c>
      <c r="P126" s="346">
        <f>$P$80</f>
        <v>0</v>
      </c>
      <c r="Y126" t="s">
        <v>1961</v>
      </c>
      <c r="AB126" s="346">
        <f>$AB$80</f>
        <v>0</v>
      </c>
      <c r="AK126" t="s">
        <v>1961</v>
      </c>
      <c r="AN126" s="346">
        <f>$AN$80</f>
        <v>0</v>
      </c>
    </row>
    <row r="127" spans="1:40" ht="15" x14ac:dyDescent="0.2">
      <c r="A127" t="s">
        <v>1962</v>
      </c>
      <c r="D127" s="437">
        <f>ROUND((IF($D$126&lt;0,0,IF($B$63="S",VLOOKUP($D$126,A$7:$E$14,5,TRUE),0))),2)</f>
        <v>0</v>
      </c>
      <c r="E127" s="83"/>
      <c r="M127" t="s">
        <v>1962</v>
      </c>
      <c r="P127" s="437">
        <f>ROUND((IF($P$126&lt;0,0,IF($N$63="S",VLOOKUP($P$126,M$7:$Q$14,5,TRUE),0))),2)</f>
        <v>0</v>
      </c>
      <c r="Y127" t="s">
        <v>1962</v>
      </c>
      <c r="AB127" s="437">
        <f>ROUND((IF($AB$126&lt;0,0,IF($Z$63="S",VLOOKUP($AB$126,Y$7:$AC$14,5,TRUE),0))),2)</f>
        <v>0</v>
      </c>
      <c r="AK127" t="s">
        <v>1962</v>
      </c>
      <c r="AN127" s="349">
        <f>ROUND((IF($AN$126&lt;0,0,IF($AL$63="S",VLOOKUP($AN$126,AK$7:$AO$14,5,TRUE),0))),2)</f>
        <v>0</v>
      </c>
    </row>
    <row r="128" spans="1:40" ht="15" x14ac:dyDescent="0.2">
      <c r="A128" t="s">
        <v>1963</v>
      </c>
      <c r="D128" s="437">
        <f>ROUND((IF($D$126&lt;0,0,IF($B$63="M",VLOOKUP($D$126,$A$21:$E$28,5,TRUE),0))),2)</f>
        <v>0</v>
      </c>
      <c r="E128" s="83"/>
      <c r="M128" t="s">
        <v>1963</v>
      </c>
      <c r="P128" s="437">
        <f>ROUND((IF($P$126&lt;0,0,IF($N$63="M",VLOOKUP($P$126,$M$21:$Q$28,5,TRUE),0))),2)</f>
        <v>0</v>
      </c>
      <c r="Y128" t="s">
        <v>1963</v>
      </c>
      <c r="AB128" s="437">
        <f>ROUND((IF($AB$126&lt;0,0,IF($Z$63="M",VLOOKUP($AB$126,$Y$21:$AC$28,5,TRUE),0))),2)</f>
        <v>0</v>
      </c>
      <c r="AK128" t="s">
        <v>1963</v>
      </c>
      <c r="AN128" s="349">
        <f>ROUND((IF($AN$126&lt;0,0,IF($AL$63="M",VLOOKUP($AN$126,$AK$21:$AO$28,5,TRUE),0))),2)</f>
        <v>0</v>
      </c>
    </row>
    <row r="129" spans="1:40" x14ac:dyDescent="0.2">
      <c r="A129" t="s">
        <v>1945</v>
      </c>
      <c r="D129" s="346">
        <f>ROUND((SUM(D127:D128)),2)</f>
        <v>0</v>
      </c>
      <c r="E129" s="83"/>
      <c r="M129" t="s">
        <v>1945</v>
      </c>
      <c r="P129" s="346">
        <f>ROUND((SUM(P127:P128)),2)</f>
        <v>0</v>
      </c>
      <c r="Y129" t="s">
        <v>1945</v>
      </c>
      <c r="AB129" s="346">
        <f>ROUND((SUM(AB127:AB128)),2)</f>
        <v>0</v>
      </c>
      <c r="AK129" t="s">
        <v>1945</v>
      </c>
      <c r="AN129" s="346">
        <f>ROUND((SUM(AN127:AN128)),2)</f>
        <v>0</v>
      </c>
    </row>
    <row r="130" spans="1:40" ht="15" x14ac:dyDescent="0.2">
      <c r="A130" t="s">
        <v>1940</v>
      </c>
      <c r="D130" s="437">
        <f>ROUND((IF($D$126&lt;0,0,IF($B$63="S",VLOOKUP($D$126,$A$7:$E$14,4,TRUE),0))),2)</f>
        <v>0</v>
      </c>
      <c r="E130" s="83"/>
      <c r="M130" t="s">
        <v>1940</v>
      </c>
      <c r="P130" s="437">
        <f>ROUND((IF($P$126&lt;0,0,IF($N$63="S",VLOOKUP($P$126,$M$7:$Q$14,4,TRUE),0))),2)</f>
        <v>0</v>
      </c>
      <c r="Y130" t="s">
        <v>1940</v>
      </c>
      <c r="AB130" s="437">
        <f>ROUND((IF($AB$126&lt;0,0,IF($Z$63="S",VLOOKUP($AB$126,$Y$7:$AC$14,4,TRUE),0))),2)</f>
        <v>0</v>
      </c>
      <c r="AK130" t="s">
        <v>1940</v>
      </c>
      <c r="AN130" s="349">
        <f>ROUND((IF($AN$126&lt;0,0,IF($AL$63="S",VLOOKUP($AN$126,$AK$7:$AO$14,4,TRUE),0))),2)</f>
        <v>0</v>
      </c>
    </row>
    <row r="131" spans="1:40" ht="15" x14ac:dyDescent="0.2">
      <c r="A131" t="s">
        <v>1939</v>
      </c>
      <c r="D131" s="437">
        <f>ROUND((IF($D$126&lt;0,0,IF($B$63="M",VLOOKUP($D$126,$A$21:$E$28,4,TRUE),0))),2)</f>
        <v>0</v>
      </c>
      <c r="E131" s="83"/>
      <c r="M131" t="s">
        <v>1939</v>
      </c>
      <c r="P131" s="437">
        <f>ROUND((IF($P$126&lt;0,0,IF($N$63="M",VLOOKUP($P$126,$M$21:$Q$28,4,TRUE),0))),2)</f>
        <v>0</v>
      </c>
      <c r="Y131" t="s">
        <v>1939</v>
      </c>
      <c r="AB131" s="437">
        <f>ROUND((IF($AB$126&lt;0,0,IF($Z$63="M",VLOOKUP($AB$126,$Y$21:$AC$28,4,TRUE),0))),2)</f>
        <v>0</v>
      </c>
      <c r="AK131" t="s">
        <v>1939</v>
      </c>
      <c r="AN131" s="349">
        <f>ROUND((IF($AN$126&lt;0,0,IF($AL$63="M",VLOOKUP($AN$126,$AK$21:$AO$28,4,TRUE),0))),2)</f>
        <v>0</v>
      </c>
    </row>
    <row r="132" spans="1:40" x14ac:dyDescent="0.2">
      <c r="D132" s="354">
        <f>ROUND((SUM(D130:D131)),2)</f>
        <v>0</v>
      </c>
      <c r="E132" s="83"/>
      <c r="P132" s="354">
        <f>ROUND((SUM(P130:P131)),2)</f>
        <v>0</v>
      </c>
      <c r="AB132" s="354">
        <f>ROUND((SUM(AB130:AB131)),2)</f>
        <v>0</v>
      </c>
      <c r="AN132" s="354">
        <f>ROUND((SUM(AN130:AN131)),2)</f>
        <v>0</v>
      </c>
    </row>
    <row r="133" spans="1:40" x14ac:dyDescent="0.2">
      <c r="A133" t="s">
        <v>1964</v>
      </c>
      <c r="D133" s="346">
        <f>ROUND(($D$126-$D$129),2)</f>
        <v>0</v>
      </c>
      <c r="E133" s="83"/>
      <c r="M133" t="s">
        <v>1964</v>
      </c>
      <c r="P133" s="346">
        <f>ROUND(($P$126-$P$129),2)</f>
        <v>0</v>
      </c>
      <c r="Y133" t="s">
        <v>1964</v>
      </c>
      <c r="AB133" s="346">
        <f>ROUND(($AB$126-$AB$129),2)</f>
        <v>0</v>
      </c>
      <c r="AK133" t="s">
        <v>1964</v>
      </c>
      <c r="AN133" s="346">
        <f>ROUND(($AN$126-$AN$129),2)</f>
        <v>0</v>
      </c>
    </row>
    <row r="134" spans="1:40" x14ac:dyDescent="0.2">
      <c r="A134" t="s">
        <v>1965</v>
      </c>
      <c r="D134" s="346">
        <f>ROUND((D133*D132),2)</f>
        <v>0</v>
      </c>
      <c r="E134" s="83"/>
      <c r="M134" t="s">
        <v>1965</v>
      </c>
      <c r="P134" s="346">
        <f>ROUND((P133*P132),2)</f>
        <v>0</v>
      </c>
      <c r="Y134" t="s">
        <v>1965</v>
      </c>
      <c r="AB134" s="346">
        <f>ROUND((AB133*AB132),2)</f>
        <v>0</v>
      </c>
      <c r="AK134" t="s">
        <v>1965</v>
      </c>
      <c r="AN134" s="346">
        <f>ROUND((AN133*AN132),2)</f>
        <v>0</v>
      </c>
    </row>
    <row r="135" spans="1:40" ht="15" x14ac:dyDescent="0.2">
      <c r="A135" t="s">
        <v>1941</v>
      </c>
      <c r="D135" s="437">
        <f>ROUND((IF($D$126&lt;0,0,IF($B$63="S",VLOOKUP($D$126,$A$7:$E14,3,TRUE),0))),2)</f>
        <v>0</v>
      </c>
      <c r="E135" s="83"/>
      <c r="M135" t="s">
        <v>1941</v>
      </c>
      <c r="P135" s="437">
        <f>ROUND((IF($P$126&lt;0,0,IF($N$63="S",VLOOKUP($P$126,$M$7:$Q14,3,TRUE),0))),2)</f>
        <v>0</v>
      </c>
      <c r="Y135" t="s">
        <v>1941</v>
      </c>
      <c r="AB135" s="437">
        <f>ROUND((IF($AB$126&lt;0,0,IF($Z$63="S",VLOOKUP($AB$126,$Y$7:$AC14,3,TRUE),0))),2)</f>
        <v>0</v>
      </c>
      <c r="AK135" t="s">
        <v>1941</v>
      </c>
      <c r="AN135" s="349">
        <f>ROUND((IF($AN$126&lt;0,0,IF($AL$63="S",VLOOKUP($AN$126,$AK$7:$AO14,3,TRUE),0))),2)</f>
        <v>0</v>
      </c>
    </row>
    <row r="136" spans="1:40" ht="15" x14ac:dyDescent="0.2">
      <c r="A136" t="s">
        <v>1942</v>
      </c>
      <c r="D136" s="349">
        <f>ROUND((IF($D$126&lt;0,0,IF($B$63="M",VLOOKUP($D$126,$A$21:$E$28,3,TRUE),0))),2)</f>
        <v>0</v>
      </c>
      <c r="E136" s="83"/>
      <c r="M136" t="s">
        <v>1942</v>
      </c>
      <c r="P136" s="349">
        <f>ROUND((IF($P$126&lt;0,0,IF($N$63="M",VLOOKUP($P$126,$M$21:$Q$28,3,TRUE),0))),2)</f>
        <v>0</v>
      </c>
      <c r="Y136" t="s">
        <v>1942</v>
      </c>
      <c r="AB136" s="349">
        <f>ROUND((IF($AB$126&lt;0,0,IF($Z$63="M",VLOOKUP($AB$126,$Y$21:$AC$28,3,TRUE),0))),2)</f>
        <v>0</v>
      </c>
      <c r="AK136" t="s">
        <v>1942</v>
      </c>
      <c r="AN136" s="349">
        <f>ROUND((IF($AN$126&lt;0,0,IF($AL$63="M",VLOOKUP($AN$126,$AK$21:$AO$28,3,TRUE),0))),2)</f>
        <v>0</v>
      </c>
    </row>
    <row r="137" spans="1:40" x14ac:dyDescent="0.2">
      <c r="A137" t="s">
        <v>1947</v>
      </c>
      <c r="D137" s="346">
        <f>ROUND((SUM(D134:D136)),2)</f>
        <v>0</v>
      </c>
      <c r="E137" s="83"/>
      <c r="M137" t="s">
        <v>1947</v>
      </c>
      <c r="P137" s="346">
        <f>ROUND((SUM(P134:P136)),2)</f>
        <v>0</v>
      </c>
      <c r="Y137" t="s">
        <v>1947</v>
      </c>
      <c r="AB137" s="346">
        <f>ROUND((SUM(AB134:AB136)),2)</f>
        <v>0</v>
      </c>
      <c r="AK137" t="s">
        <v>1947</v>
      </c>
      <c r="AN137" s="346">
        <f>ROUND((SUM(AN134:AN136)),2)</f>
        <v>0</v>
      </c>
    </row>
    <row r="138" spans="1:40" x14ac:dyDescent="0.2">
      <c r="A138" t="s">
        <v>1948</v>
      </c>
      <c r="D138" s="346">
        <f>ROUND((D137/$C$70),2)</f>
        <v>0</v>
      </c>
      <c r="E138" s="83"/>
      <c r="M138" t="s">
        <v>1948</v>
      </c>
      <c r="P138" s="346">
        <f>ROUND((P137/$O$70),2)</f>
        <v>0</v>
      </c>
      <c r="Y138" t="s">
        <v>1948</v>
      </c>
      <c r="AB138" s="346">
        <f>ROUND((AB137/$AA$70),2)</f>
        <v>0</v>
      </c>
      <c r="AK138" t="s">
        <v>1948</v>
      </c>
      <c r="AN138" s="346">
        <f>ROUND((AN137/$AM$70),2)</f>
        <v>0</v>
      </c>
    </row>
    <row r="139" spans="1:40" x14ac:dyDescent="0.2">
      <c r="A139" t="s">
        <v>1951</v>
      </c>
      <c r="D139" s="438">
        <f>'2024-FORM GAO-70a'!D12</f>
        <v>0</v>
      </c>
      <c r="E139" s="83"/>
      <c r="M139" t="s">
        <v>1951</v>
      </c>
      <c r="P139" s="438">
        <f>'2022-FORM GAO-70a'!D12</f>
        <v>0</v>
      </c>
      <c r="Y139" t="s">
        <v>1951</v>
      </c>
      <c r="AB139" s="438">
        <f>'2021-FORM GAO-70a'!D12</f>
        <v>0</v>
      </c>
      <c r="AK139" t="s">
        <v>1951</v>
      </c>
      <c r="AN139" s="352">
        <f>ROUND(('2020-FORM GAO-70a'!D12),2)</f>
        <v>0</v>
      </c>
    </row>
    <row r="140" spans="1:40" x14ac:dyDescent="0.2">
      <c r="A140" s="342" t="s">
        <v>1966</v>
      </c>
      <c r="B140" s="342"/>
      <c r="C140" s="342"/>
      <c r="D140" s="353">
        <f>ROUND((SUM(D138:D139)),2)</f>
        <v>0</v>
      </c>
      <c r="E140" s="83"/>
      <c r="M140" s="342" t="s">
        <v>1966</v>
      </c>
      <c r="N140" s="342"/>
      <c r="O140" s="342"/>
      <c r="P140" s="353">
        <f>ROUND((SUM(P138:P139)),2)</f>
        <v>0</v>
      </c>
      <c r="Y140" s="342" t="s">
        <v>1966</v>
      </c>
      <c r="Z140" s="342"/>
      <c r="AA140" s="342"/>
      <c r="AB140" s="353">
        <f>ROUND((SUM(AB138:AB139)),2)</f>
        <v>0</v>
      </c>
      <c r="AK140" s="342" t="s">
        <v>1966</v>
      </c>
      <c r="AL140" s="342"/>
      <c r="AM140" s="342"/>
      <c r="AN140" s="353">
        <f>ROUND((SUM(AN138:AN139)),2)</f>
        <v>0</v>
      </c>
    </row>
    <row r="141" spans="1:40" ht="15" x14ac:dyDescent="0.2">
      <c r="A141" t="s">
        <v>1972</v>
      </c>
      <c r="D141" s="437">
        <f>ROUND((IF($B$64="Y",0,IF($B$66&gt;=2020,$D$102,0))),2)</f>
        <v>0</v>
      </c>
      <c r="E141" s="83"/>
      <c r="M141" t="s">
        <v>1972</v>
      </c>
      <c r="P141" s="437">
        <f>ROUND((IF($N$64="Y",0,IF($N$66&gt;=2020,$P$102,0))),2)</f>
        <v>0</v>
      </c>
      <c r="Y141" t="s">
        <v>1972</v>
      </c>
      <c r="AB141" s="437">
        <f>ROUND((IF($Z$64="Y",0,IF($Z$66&gt;=2020,$AB$102,0))),2)</f>
        <v>0</v>
      </c>
      <c r="AK141" t="s">
        <v>1972</v>
      </c>
      <c r="AN141" s="349">
        <f>ROUND((IF($AL$64="Y",0,IF($AL$66&gt;=2020,$AN$102,0))),2)</f>
        <v>0</v>
      </c>
    </row>
    <row r="142" spans="1:40" ht="15" x14ac:dyDescent="0.2">
      <c r="A142" t="s">
        <v>1971</v>
      </c>
      <c r="D142" s="437">
        <f>ROUND((IF($B$66&lt;2020,0,IF($B$64="Y",$D$124,0))),2)</f>
        <v>0</v>
      </c>
      <c r="E142" s="83"/>
      <c r="M142" t="s">
        <v>1971</v>
      </c>
      <c r="P142" s="437">
        <f>ROUND((IF($N$66&lt;2020,0,IF($N$64="Y",$P$124,0))),2)</f>
        <v>0</v>
      </c>
      <c r="Y142" t="s">
        <v>1971</v>
      </c>
      <c r="AB142" s="437">
        <f>ROUND((IF($Z$66&lt;2020,0,IF($Z$64="Y",$AB$124,0))),2)</f>
        <v>0</v>
      </c>
      <c r="AK142" t="s">
        <v>1971</v>
      </c>
      <c r="AN142" s="349">
        <f>ROUND((IF($AL$66&lt;2020,0,IF($AL$64="Y",$AN$124,0))),2)</f>
        <v>0</v>
      </c>
    </row>
    <row r="143" spans="1:40" ht="15" x14ac:dyDescent="0.2">
      <c r="A143" t="s">
        <v>1970</v>
      </c>
      <c r="D143" s="437">
        <f>ROUND((IF($B$66=" ",0,IF($B$66&lt;2020,$D$140,0))),2)</f>
        <v>0</v>
      </c>
      <c r="E143" s="83"/>
      <c r="M143" t="s">
        <v>1970</v>
      </c>
      <c r="P143" s="437">
        <f>ROUND((IF($N$66=" ",0,IF($N$66&lt;2020,$P$140,0))),2)</f>
        <v>0</v>
      </c>
      <c r="Y143" t="s">
        <v>1970</v>
      </c>
      <c r="AB143" s="437">
        <f>ROUND((IF($Z$66=" ",0,IF($Z$66&lt;2020,$AB$140,0))),2)</f>
        <v>0</v>
      </c>
      <c r="AK143" t="s">
        <v>1970</v>
      </c>
      <c r="AN143" s="349">
        <f>ROUND((IF($AL$66=" ",0,IF($AL$66&lt;2020,$AN$140,0))),2)</f>
        <v>0</v>
      </c>
    </row>
    <row r="144" spans="1:40" ht="15" x14ac:dyDescent="0.2">
      <c r="A144" s="343" t="s">
        <v>5</v>
      </c>
      <c r="B144" s="343"/>
      <c r="C144" s="343"/>
      <c r="D144" s="356">
        <f>ROUND((IF($B$63="E",0,SUM($D$141:$D$143))),2)</f>
        <v>0</v>
      </c>
      <c r="E144" s="83"/>
      <c r="M144" s="343" t="s">
        <v>5</v>
      </c>
      <c r="N144" s="343"/>
      <c r="O144" s="343"/>
      <c r="P144" s="356">
        <f>ROUND((IF($N$63="E",0,SUM($P$141:$P$143))),2)</f>
        <v>0</v>
      </c>
      <c r="Y144" s="343" t="s">
        <v>5</v>
      </c>
      <c r="Z144" s="343"/>
      <c r="AA144" s="343"/>
      <c r="AB144" s="356">
        <f>ROUND((IF($Z$63="E",0,SUM($AB$141:$AB$143))),2)</f>
        <v>0</v>
      </c>
      <c r="AK144" s="343" t="s">
        <v>5</v>
      </c>
      <c r="AL144" s="343"/>
      <c r="AM144" s="343"/>
      <c r="AN144" s="356">
        <f>ROUND((IF($AL$63="E",0,SUM($AN$141:$AN$143))),2)</f>
        <v>0</v>
      </c>
    </row>
    <row r="145" spans="1:40" ht="15" x14ac:dyDescent="0.2">
      <c r="A145" s="343" t="s">
        <v>1974</v>
      </c>
      <c r="B145" s="343"/>
      <c r="C145" s="343"/>
      <c r="D145" s="356">
        <f>ROUND(((B70*B67)+B68),2)</f>
        <v>0</v>
      </c>
      <c r="E145" s="83"/>
      <c r="M145" s="343" t="s">
        <v>1974</v>
      </c>
      <c r="N145" s="343"/>
      <c r="O145" s="343"/>
      <c r="P145" s="356">
        <f>ROUND(((N70*N67)+N68),2)</f>
        <v>0</v>
      </c>
      <c r="Y145" s="343" t="s">
        <v>1974</v>
      </c>
      <c r="Z145" s="343"/>
      <c r="AA145" s="343"/>
      <c r="AB145" s="356">
        <f>ROUND(((Z70*Z67)+Z68),2)</f>
        <v>0</v>
      </c>
      <c r="AK145" s="343" t="s">
        <v>1974</v>
      </c>
      <c r="AL145" s="343"/>
      <c r="AM145" s="343"/>
      <c r="AN145" s="356">
        <f>ROUND(((AL70*AL67)+AL68),2)</f>
        <v>0</v>
      </c>
    </row>
    <row r="146" spans="1:40" x14ac:dyDescent="0.2">
      <c r="D146" s="346"/>
      <c r="P146" s="346"/>
      <c r="AB146" s="346"/>
      <c r="AN146" s="346"/>
    </row>
    <row r="147" spans="1:40" x14ac:dyDescent="0.2">
      <c r="D147" s="346"/>
      <c r="P147" s="346"/>
      <c r="AB147" s="346"/>
      <c r="AN147" s="346"/>
    </row>
    <row r="148" spans="1:40" x14ac:dyDescent="0.2">
      <c r="D148" s="346"/>
      <c r="P148" s="346"/>
      <c r="AB148" s="346"/>
      <c r="AN148" s="346"/>
    </row>
    <row r="149" spans="1:40" x14ac:dyDescent="0.2">
      <c r="D149" s="346"/>
      <c r="P149" s="346"/>
      <c r="AB149" s="346"/>
      <c r="AN149" s="346"/>
    </row>
    <row r="150" spans="1:40" x14ac:dyDescent="0.2">
      <c r="D150" s="346"/>
      <c r="P150" s="346"/>
      <c r="AB150" s="346"/>
      <c r="AN150" s="346"/>
    </row>
    <row r="291" spans="1:113"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Q291" s="122" t="s">
        <v>12</v>
      </c>
      <c r="AR291" s="122"/>
      <c r="AS291" s="122"/>
      <c r="AT291" s="122"/>
      <c r="AU291" s="122"/>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t="s">
        <v>12</v>
      </c>
      <c r="CH291" s="122"/>
      <c r="CI291" s="122"/>
      <c r="CJ291" s="122"/>
      <c r="CK291" s="122"/>
      <c r="CL291" s="153"/>
      <c r="CM291" s="122" t="s">
        <v>12</v>
      </c>
      <c r="CN291" s="122"/>
      <c r="CO291" s="122"/>
      <c r="CP291" s="122"/>
      <c r="CQ291" s="122"/>
      <c r="CR291" s="153"/>
      <c r="CS291" s="122"/>
      <c r="CT291" s="122"/>
      <c r="CU291" s="122"/>
      <c r="CV291" s="122"/>
      <c r="CW291" s="122"/>
      <c r="CX291" s="122"/>
      <c r="CY291" s="122"/>
      <c r="CZ291" s="122"/>
      <c r="DA291" s="122"/>
      <c r="DB291" s="122"/>
      <c r="DC291" s="122"/>
      <c r="DD291" s="122"/>
      <c r="DE291" s="122"/>
      <c r="DF291" s="122"/>
      <c r="DG291" s="122"/>
      <c r="DH291" s="122"/>
      <c r="DI291" s="122"/>
    </row>
  </sheetData>
  <sheetProtection algorithmName="SHA-512" hashValue="l2TXt6FgcyVVuKdcwVASqti2RqLMQdpMECVKSHku7w2VMqbNfA+1f6lN3nxktE7h5P6JKF9yvIlrWeikbHejFw==" saltValue="hRyabZ67psDtLj8t4Pprxw==" spinCount="100000" sheet="1" objects="1" scenarios="1"/>
  <mergeCells count="152">
    <mergeCell ref="CS19:CT19"/>
    <mergeCell ref="CY19:CZ19"/>
    <mergeCell ref="CA19:CB19"/>
    <mergeCell ref="CG19:CH19"/>
    <mergeCell ref="M33:N33"/>
    <mergeCell ref="S33:T33"/>
    <mergeCell ref="Y33:Z33"/>
    <mergeCell ref="AE33:AF33"/>
    <mergeCell ref="AK33:AL33"/>
    <mergeCell ref="AQ33:AR33"/>
    <mergeCell ref="CM19:CN19"/>
    <mergeCell ref="M31:Q31"/>
    <mergeCell ref="S31:W31"/>
    <mergeCell ref="Y31:AC31"/>
    <mergeCell ref="AE31:AI31"/>
    <mergeCell ref="AK31:AO31"/>
    <mergeCell ref="AQ31:AU31"/>
    <mergeCell ref="BC19:BD19"/>
    <mergeCell ref="BI19:BJ19"/>
    <mergeCell ref="BO19:BP19"/>
    <mergeCell ref="DY17:DZ17"/>
    <mergeCell ref="EC17:ED17"/>
    <mergeCell ref="EE17:EF17"/>
    <mergeCell ref="M19:N19"/>
    <mergeCell ref="S19:T19"/>
    <mergeCell ref="Y19:Z19"/>
    <mergeCell ref="AE19:AF19"/>
    <mergeCell ref="AK19:AL19"/>
    <mergeCell ref="AQ19:AR19"/>
    <mergeCell ref="AW19:AX19"/>
    <mergeCell ref="CY17:DC17"/>
    <mergeCell ref="DE17:DI17"/>
    <mergeCell ref="DK17:DL17"/>
    <mergeCell ref="DQ17:DR17"/>
    <mergeCell ref="DS17:DT17"/>
    <mergeCell ref="DW17:DX17"/>
    <mergeCell ref="BO17:BS17"/>
    <mergeCell ref="BU17:BY17"/>
    <mergeCell ref="CA17:CE17"/>
    <mergeCell ref="CG17:CK17"/>
    <mergeCell ref="CM17:CQ17"/>
    <mergeCell ref="CS17:CW17"/>
    <mergeCell ref="DE19:DF19"/>
    <mergeCell ref="BU19:BV19"/>
    <mergeCell ref="DK15:DO15"/>
    <mergeCell ref="M17:Q17"/>
    <mergeCell ref="S17:W17"/>
    <mergeCell ref="Y17:AC17"/>
    <mergeCell ref="AE17:AI17"/>
    <mergeCell ref="AK17:AO17"/>
    <mergeCell ref="AQ17:AU17"/>
    <mergeCell ref="AW17:BA17"/>
    <mergeCell ref="BC17:BG17"/>
    <mergeCell ref="BI17:BM17"/>
    <mergeCell ref="DQ5:DR5"/>
    <mergeCell ref="DS5:DT5"/>
    <mergeCell ref="DW5:DX5"/>
    <mergeCell ref="DY5:DZ5"/>
    <mergeCell ref="EC5:ED5"/>
    <mergeCell ref="EE5:EF5"/>
    <mergeCell ref="CY5:CZ5"/>
    <mergeCell ref="DA5:DB5"/>
    <mergeCell ref="DE5:DF5"/>
    <mergeCell ref="DG5:DH5"/>
    <mergeCell ref="DK5:DL5"/>
    <mergeCell ref="DM5:DN5"/>
    <mergeCell ref="CO5:CP5"/>
    <mergeCell ref="CS5:CT5"/>
    <mergeCell ref="CU5:CV5"/>
    <mergeCell ref="BO5:BP5"/>
    <mergeCell ref="BQ5:BR5"/>
    <mergeCell ref="BU5:BV5"/>
    <mergeCell ref="BW5:BX5"/>
    <mergeCell ref="CA5:CB5"/>
    <mergeCell ref="CC5:CD5"/>
    <mergeCell ref="M5:N5"/>
    <mergeCell ref="O5:P5"/>
    <mergeCell ref="S5:T5"/>
    <mergeCell ref="U5:V5"/>
    <mergeCell ref="Y5:Z5"/>
    <mergeCell ref="AA5:AB5"/>
    <mergeCell ref="CM3:CQ3"/>
    <mergeCell ref="CS3:CW3"/>
    <mergeCell ref="CY3:DC3"/>
    <mergeCell ref="AW5:AX5"/>
    <mergeCell ref="AY5:AZ5"/>
    <mergeCell ref="BC5:BD5"/>
    <mergeCell ref="BE5:BF5"/>
    <mergeCell ref="BI5:BJ5"/>
    <mergeCell ref="BK5:BL5"/>
    <mergeCell ref="AE5:AF5"/>
    <mergeCell ref="AG5:AH5"/>
    <mergeCell ref="AK5:AL5"/>
    <mergeCell ref="AM5:AN5"/>
    <mergeCell ref="AQ5:AR5"/>
    <mergeCell ref="AS5:AT5"/>
    <mergeCell ref="CG5:CH5"/>
    <mergeCell ref="CI5:CJ5"/>
    <mergeCell ref="CM5:CN5"/>
    <mergeCell ref="DK3:DO3"/>
    <mergeCell ref="DQ3:DT3"/>
    <mergeCell ref="BC3:BG3"/>
    <mergeCell ref="BI3:BM3"/>
    <mergeCell ref="BO3:BS3"/>
    <mergeCell ref="BU3:BY3"/>
    <mergeCell ref="CA3:CE3"/>
    <mergeCell ref="CG3:CK3"/>
    <mergeCell ref="Y1:AC1"/>
    <mergeCell ref="AE1:AI1"/>
    <mergeCell ref="AK1:AO1"/>
    <mergeCell ref="AQ1:AU1"/>
    <mergeCell ref="DQ1:DU1"/>
    <mergeCell ref="DW1:EA1"/>
    <mergeCell ref="EC1:EG1"/>
    <mergeCell ref="M3:Q3"/>
    <mergeCell ref="S3:W3"/>
    <mergeCell ref="Y3:AC3"/>
    <mergeCell ref="AE3:AI3"/>
    <mergeCell ref="AK3:AO3"/>
    <mergeCell ref="AQ3:AU3"/>
    <mergeCell ref="AW3:BA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E3:DI3"/>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s>
  <pageMargins left="0.75" right="0.75" top="1" bottom="1" header="0.5" footer="0.5"/>
  <pageSetup orientation="portrait"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U291"/>
  <sheetViews>
    <sheetView zoomScale="87" zoomScaleNormal="87" workbookViewId="0">
      <pane ySplit="1" topLeftCell="A50" activePane="bottomLeft" state="frozen"/>
      <selection pane="bottomLeft" activeCell="D150" sqref="D150"/>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5703125" style="154"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140625" style="92"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85546875" style="92" customWidth="1"/>
    <col min="104" max="106" width="19.42578125" style="92" customWidth="1"/>
    <col min="107" max="107" width="12.7109375" customWidth="1"/>
    <col min="109" max="109" width="26.5703125" customWidth="1"/>
    <col min="110" max="110" width="13.7109375" customWidth="1"/>
    <col min="111" max="111" width="28.28515625" style="92" customWidth="1"/>
    <col min="112" max="112" width="12.85546875" style="92" customWidth="1"/>
    <col min="113" max="113" width="22.7109375" style="92" customWidth="1"/>
    <col min="114" max="114" width="22.5703125" style="92" customWidth="1"/>
    <col min="115" max="115" width="27.28515625" customWidth="1"/>
    <col min="116" max="116" width="13.7109375" customWidth="1"/>
    <col min="117" max="117" width="11.28515625" customWidth="1"/>
    <col min="118" max="118" width="12.85546875" customWidth="1"/>
    <col min="119" max="119" width="12.5703125" customWidth="1"/>
  </cols>
  <sheetData>
    <row r="1" spans="1:125" ht="23.25" x14ac:dyDescent="0.35">
      <c r="A1" s="734" t="s">
        <v>2591</v>
      </c>
      <c r="B1" s="734"/>
      <c r="C1" s="734"/>
      <c r="D1" s="734"/>
      <c r="E1" s="734"/>
      <c r="F1" s="455"/>
      <c r="G1" s="734" t="s">
        <v>2591</v>
      </c>
      <c r="H1" s="734"/>
      <c r="I1" s="734"/>
      <c r="J1" s="734"/>
      <c r="K1" s="734"/>
      <c r="M1" s="734" t="s">
        <v>2227</v>
      </c>
      <c r="N1" s="734"/>
      <c r="O1" s="734"/>
      <c r="P1" s="734"/>
      <c r="Q1" s="734"/>
      <c r="R1" s="453"/>
      <c r="S1" s="734" t="s">
        <v>2227</v>
      </c>
      <c r="T1" s="734"/>
      <c r="U1" s="734"/>
      <c r="V1" s="734"/>
      <c r="W1" s="734"/>
      <c r="Y1" s="734" t="s">
        <v>1907</v>
      </c>
      <c r="Z1" s="734"/>
      <c r="AA1" s="734"/>
      <c r="AB1" s="734"/>
      <c r="AC1" s="734"/>
      <c r="AD1" s="453"/>
      <c r="AE1" s="734" t="s">
        <v>1907</v>
      </c>
      <c r="AF1" s="734"/>
      <c r="AG1" s="734"/>
      <c r="AH1" s="734"/>
      <c r="AI1" s="734"/>
      <c r="AK1" s="734" t="s">
        <v>1868</v>
      </c>
      <c r="AL1" s="734"/>
      <c r="AM1" s="734"/>
      <c r="AN1" s="734"/>
      <c r="AO1" s="734"/>
      <c r="AP1" s="83"/>
      <c r="AQ1" s="734" t="s">
        <v>1867</v>
      </c>
      <c r="AR1" s="734"/>
      <c r="AS1" s="734"/>
      <c r="AT1" s="734"/>
      <c r="AU1" s="734"/>
      <c r="AV1" s="83"/>
      <c r="AW1" s="734" t="s">
        <v>1471</v>
      </c>
      <c r="AX1" s="734"/>
      <c r="AY1" s="734"/>
      <c r="AZ1" s="734"/>
      <c r="BA1" s="734"/>
      <c r="BB1" s="83"/>
      <c r="BC1" s="734" t="s">
        <v>1360</v>
      </c>
      <c r="BD1" s="734"/>
      <c r="BE1" s="734"/>
      <c r="BF1" s="734"/>
      <c r="BG1" s="734"/>
      <c r="BH1" s="83"/>
      <c r="BI1" s="734" t="s">
        <v>1227</v>
      </c>
      <c r="BJ1" s="734"/>
      <c r="BK1" s="734"/>
      <c r="BL1" s="734"/>
      <c r="BM1" s="734"/>
      <c r="BN1" s="83"/>
      <c r="BO1" s="734" t="s">
        <v>1190</v>
      </c>
      <c r="BP1" s="734"/>
      <c r="BQ1" s="734"/>
      <c r="BR1" s="734"/>
      <c r="BS1" s="734"/>
      <c r="BT1" s="83"/>
      <c r="BU1" s="734" t="s">
        <v>1138</v>
      </c>
      <c r="BV1" s="734"/>
      <c r="BW1" s="734"/>
      <c r="BX1" s="734"/>
      <c r="BY1" s="734"/>
      <c r="BZ1" s="83"/>
      <c r="CA1" s="734" t="s">
        <v>139</v>
      </c>
      <c r="CB1" s="734"/>
      <c r="CC1" s="734"/>
      <c r="CD1" s="734"/>
      <c r="CE1" s="734"/>
      <c r="CF1" s="83"/>
      <c r="CG1" s="734" t="s">
        <v>97</v>
      </c>
      <c r="CH1" s="734"/>
      <c r="CI1" s="734"/>
      <c r="CJ1" s="734"/>
      <c r="CK1" s="734"/>
      <c r="CM1" s="734" t="s">
        <v>1036</v>
      </c>
      <c r="CN1" s="734"/>
      <c r="CO1" s="734"/>
      <c r="CP1" s="734"/>
      <c r="CQ1" s="734"/>
      <c r="CS1" s="734" t="s">
        <v>1037</v>
      </c>
      <c r="CT1" s="734"/>
      <c r="CU1" s="734"/>
      <c r="CV1" s="734"/>
      <c r="CW1" s="734"/>
      <c r="CY1" s="734" t="s">
        <v>1038</v>
      </c>
      <c r="CZ1" s="734"/>
      <c r="DA1" s="734"/>
      <c r="DB1" s="734"/>
      <c r="DC1" s="734"/>
      <c r="DD1" s="92"/>
      <c r="DE1" s="734" t="s">
        <v>1039</v>
      </c>
      <c r="DF1" s="734"/>
      <c r="DG1" s="734"/>
      <c r="DH1" s="734"/>
      <c r="DI1" s="734"/>
      <c r="DJ1"/>
      <c r="DK1" s="735" t="s">
        <v>1040</v>
      </c>
      <c r="DL1" s="735"/>
      <c r="DM1" s="735"/>
      <c r="DN1" s="735"/>
      <c r="DO1" s="735"/>
      <c r="DQ1" s="735" t="s">
        <v>1041</v>
      </c>
      <c r="DR1" s="735"/>
      <c r="DS1" s="735"/>
      <c r="DT1" s="735"/>
      <c r="DU1" s="735"/>
    </row>
    <row r="2" spans="1:125"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83"/>
      <c r="AQ2" s="92"/>
      <c r="AR2" s="92"/>
      <c r="AS2" s="92"/>
      <c r="AT2" s="92"/>
      <c r="AU2" s="92"/>
      <c r="AV2" s="83"/>
      <c r="AW2" s="92"/>
      <c r="AX2" s="92"/>
      <c r="AY2" s="92"/>
      <c r="AZ2" s="92"/>
      <c r="BA2" s="92"/>
      <c r="BB2" s="83"/>
      <c r="BC2" s="92"/>
      <c r="BD2" s="92"/>
      <c r="BE2" s="92"/>
      <c r="BF2" s="92"/>
      <c r="BG2" s="92"/>
      <c r="BH2" s="83"/>
      <c r="BI2" s="92"/>
      <c r="BJ2" s="92"/>
      <c r="BK2" s="92"/>
      <c r="BL2" s="92"/>
      <c r="BM2" s="92"/>
      <c r="BN2" s="83"/>
      <c r="BO2" s="92"/>
      <c r="BP2" s="92"/>
      <c r="BQ2" s="92"/>
      <c r="BR2" s="92"/>
      <c r="BS2" s="92"/>
      <c r="BT2" s="83"/>
      <c r="BU2" s="92"/>
      <c r="BV2" s="92"/>
      <c r="BW2" s="92"/>
      <c r="BX2" s="92"/>
      <c r="BY2" s="92"/>
      <c r="BZ2" s="83"/>
      <c r="CF2" s="83"/>
      <c r="CY2" s="93" t="s">
        <v>1042</v>
      </c>
      <c r="DC2" s="92"/>
      <c r="DD2" s="92"/>
      <c r="DE2" s="93" t="s">
        <v>1042</v>
      </c>
      <c r="DF2" s="92"/>
      <c r="DJ2"/>
      <c r="DK2" s="94" t="s">
        <v>1043</v>
      </c>
      <c r="DL2" s="95">
        <v>3500</v>
      </c>
      <c r="DM2" s="92"/>
      <c r="DN2" s="92"/>
      <c r="DO2" s="96"/>
      <c r="DP2" s="97"/>
      <c r="DQ2" s="94" t="s">
        <v>1043</v>
      </c>
      <c r="DR2" s="95">
        <v>3400</v>
      </c>
      <c r="DS2" s="92"/>
      <c r="DT2" s="92"/>
      <c r="DU2" s="96"/>
    </row>
    <row r="3" spans="1:125" ht="17.25" x14ac:dyDescent="0.25">
      <c r="A3" s="749" t="s">
        <v>1979</v>
      </c>
      <c r="B3" s="749"/>
      <c r="C3" s="749"/>
      <c r="D3" s="749"/>
      <c r="E3" s="749"/>
      <c r="F3" s="454"/>
      <c r="G3" s="749" t="s">
        <v>1980</v>
      </c>
      <c r="H3" s="749"/>
      <c r="I3" s="749"/>
      <c r="J3" s="749"/>
      <c r="K3" s="749"/>
      <c r="M3" s="749" t="s">
        <v>1979</v>
      </c>
      <c r="N3" s="749"/>
      <c r="O3" s="749"/>
      <c r="P3" s="749"/>
      <c r="Q3" s="749"/>
      <c r="R3" s="452"/>
      <c r="S3" s="749" t="s">
        <v>1980</v>
      </c>
      <c r="T3" s="749"/>
      <c r="U3" s="749"/>
      <c r="V3" s="749"/>
      <c r="W3" s="749"/>
      <c r="Y3" s="736" t="s">
        <v>1979</v>
      </c>
      <c r="Z3" s="736"/>
      <c r="AA3" s="736"/>
      <c r="AB3" s="736"/>
      <c r="AC3" s="736"/>
      <c r="AD3" s="452"/>
      <c r="AE3" s="736" t="s">
        <v>1980</v>
      </c>
      <c r="AF3" s="736"/>
      <c r="AG3" s="736"/>
      <c r="AH3" s="736"/>
      <c r="AI3" s="736"/>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92"/>
      <c r="DE3" s="738" t="s">
        <v>1044</v>
      </c>
      <c r="DF3" s="738"/>
      <c r="DG3" s="738"/>
      <c r="DH3" s="738"/>
      <c r="DI3"/>
      <c r="DJ3"/>
      <c r="DK3" s="98" t="s">
        <v>1045</v>
      </c>
      <c r="DL3" s="92"/>
      <c r="DM3" s="92"/>
      <c r="DN3" s="92"/>
      <c r="DO3" s="92"/>
      <c r="DQ3" s="98" t="s">
        <v>1045</v>
      </c>
      <c r="DR3" s="92"/>
      <c r="DS3" s="92"/>
      <c r="DT3" s="92"/>
      <c r="DU3" s="92"/>
    </row>
    <row r="4" spans="1:125"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83"/>
      <c r="AQ4" s="99"/>
      <c r="AR4" s="92"/>
      <c r="AS4" s="92"/>
      <c r="AT4" s="92"/>
      <c r="AU4" s="92"/>
      <c r="AV4" s="83"/>
      <c r="AW4" s="99"/>
      <c r="AX4" s="92"/>
      <c r="AY4" s="92"/>
      <c r="AZ4" s="92"/>
      <c r="BA4" s="92"/>
      <c r="BB4" s="83"/>
      <c r="BC4" s="99"/>
      <c r="BD4" s="92"/>
      <c r="BE4" s="92"/>
      <c r="BF4" s="92"/>
      <c r="BG4" s="92"/>
      <c r="BH4" s="83"/>
      <c r="BI4" s="99"/>
      <c r="BJ4" s="92"/>
      <c r="BK4" s="92"/>
      <c r="BL4" s="92"/>
      <c r="BM4" s="92"/>
      <c r="BN4" s="83"/>
      <c r="BO4" s="99"/>
      <c r="BP4" s="92"/>
      <c r="BQ4" s="92"/>
      <c r="BR4" s="92"/>
      <c r="BS4" s="92"/>
      <c r="BT4" s="83"/>
      <c r="BU4" s="99"/>
      <c r="BV4" s="92"/>
      <c r="BW4" s="92"/>
      <c r="BX4" s="92"/>
      <c r="BY4" s="92"/>
      <c r="BZ4" s="83"/>
      <c r="CA4" s="99"/>
      <c r="CF4" s="83"/>
      <c r="CG4" s="99"/>
      <c r="CM4" s="99"/>
      <c r="CS4" s="99"/>
      <c r="CY4" s="99"/>
      <c r="DC4" s="92"/>
      <c r="DD4" s="92"/>
      <c r="DE4" s="100" t="s">
        <v>1042</v>
      </c>
      <c r="DG4"/>
      <c r="DH4"/>
      <c r="DI4"/>
      <c r="DJ4"/>
      <c r="DK4" s="92"/>
      <c r="DL4" s="92"/>
      <c r="DM4" s="92"/>
      <c r="DN4" s="92"/>
      <c r="DO4" s="92"/>
      <c r="DQ4" s="92"/>
      <c r="DR4" s="92"/>
      <c r="DS4" s="92"/>
      <c r="DT4" s="92"/>
      <c r="DU4" s="92"/>
    </row>
    <row r="5" spans="1:125"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F5" s="83"/>
      <c r="CG5" s="739" t="s">
        <v>1046</v>
      </c>
      <c r="CH5" s="740"/>
      <c r="CI5" s="741"/>
      <c r="CJ5" s="742"/>
      <c r="CM5" s="739" t="s">
        <v>1046</v>
      </c>
      <c r="CN5" s="740"/>
      <c r="CO5" s="741"/>
      <c r="CP5" s="742"/>
      <c r="CS5" s="739" t="s">
        <v>1046</v>
      </c>
      <c r="CT5" s="740"/>
      <c r="CU5" s="741"/>
      <c r="CV5" s="742"/>
      <c r="CY5" s="739" t="s">
        <v>1046</v>
      </c>
      <c r="CZ5" s="740"/>
      <c r="DA5" s="741"/>
      <c r="DB5" s="742"/>
      <c r="DC5" s="92"/>
      <c r="DD5" s="92"/>
      <c r="DE5" s="743" t="s">
        <v>1046</v>
      </c>
      <c r="DF5" s="744"/>
      <c r="DG5" s="745"/>
      <c r="DH5" s="746"/>
      <c r="DI5"/>
      <c r="DJ5"/>
      <c r="DK5" s="739" t="s">
        <v>1046</v>
      </c>
      <c r="DL5" s="740"/>
      <c r="DM5" s="741"/>
      <c r="DN5" s="742"/>
      <c r="DO5" s="92"/>
      <c r="DQ5" s="739" t="s">
        <v>1046</v>
      </c>
      <c r="DR5" s="740"/>
      <c r="DS5" s="741"/>
      <c r="DT5" s="742"/>
      <c r="DU5" s="92"/>
    </row>
    <row r="6" spans="1:125"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92"/>
      <c r="DE6" s="102" t="s">
        <v>1047</v>
      </c>
      <c r="DF6" s="102" t="s">
        <v>1048</v>
      </c>
      <c r="DG6" s="102" t="s">
        <v>1052</v>
      </c>
      <c r="DH6" s="101" t="s">
        <v>1050</v>
      </c>
      <c r="DI6" s="101" t="s">
        <v>1051</v>
      </c>
      <c r="DJ6"/>
      <c r="DK6" s="101" t="s">
        <v>1047</v>
      </c>
      <c r="DL6" s="101" t="s">
        <v>1048</v>
      </c>
      <c r="DM6" s="101" t="s">
        <v>1049</v>
      </c>
      <c r="DN6" s="101" t="s">
        <v>1050</v>
      </c>
      <c r="DO6" s="101" t="s">
        <v>1051</v>
      </c>
      <c r="DQ6" s="101" t="s">
        <v>1047</v>
      </c>
      <c r="DR6" s="101" t="s">
        <v>1048</v>
      </c>
      <c r="DS6" s="101" t="s">
        <v>1049</v>
      </c>
      <c r="DT6" s="101" t="s">
        <v>1050</v>
      </c>
      <c r="DU6" s="101" t="s">
        <v>1051</v>
      </c>
    </row>
    <row r="7" spans="1:125" x14ac:dyDescent="0.2">
      <c r="A7" s="103">
        <v>0</v>
      </c>
      <c r="B7" s="103">
        <f t="shared" ref="B7:B13" si="0">A8</f>
        <v>4350</v>
      </c>
      <c r="C7" s="103">
        <v>0</v>
      </c>
      <c r="D7" s="103">
        <v>0</v>
      </c>
      <c r="E7" s="103">
        <v>0</v>
      </c>
      <c r="F7" s="292"/>
      <c r="G7" s="103">
        <v>0</v>
      </c>
      <c r="H7" s="103">
        <f t="shared" ref="H7:H13" si="1">G8</f>
        <v>6475</v>
      </c>
      <c r="I7" s="103">
        <v>0</v>
      </c>
      <c r="J7" s="103">
        <v>0</v>
      </c>
      <c r="K7" s="103">
        <v>0</v>
      </c>
      <c r="M7" s="103">
        <v>0</v>
      </c>
      <c r="N7" s="103">
        <f t="shared" ref="N7:N13" si="2">M8</f>
        <v>3950</v>
      </c>
      <c r="O7" s="103">
        <v>0</v>
      </c>
      <c r="P7" s="103">
        <v>0</v>
      </c>
      <c r="Q7" s="103">
        <v>0</v>
      </c>
      <c r="R7" s="292"/>
      <c r="S7" s="103">
        <v>0</v>
      </c>
      <c r="T7" s="103">
        <f t="shared" ref="T7:T13" si="3">S8</f>
        <v>6275</v>
      </c>
      <c r="U7" s="103">
        <v>0</v>
      </c>
      <c r="V7" s="103">
        <v>0</v>
      </c>
      <c r="W7" s="103">
        <v>0</v>
      </c>
      <c r="Y7" s="103">
        <v>0</v>
      </c>
      <c r="Z7" s="103">
        <v>3800</v>
      </c>
      <c r="AA7" s="103">
        <v>0</v>
      </c>
      <c r="AB7" s="103">
        <v>0</v>
      </c>
      <c r="AC7" s="103">
        <v>0</v>
      </c>
      <c r="AD7" s="292"/>
      <c r="AE7" s="103">
        <v>0</v>
      </c>
      <c r="AF7" s="103">
        <v>6200</v>
      </c>
      <c r="AG7" s="103">
        <v>0</v>
      </c>
      <c r="AH7" s="103">
        <v>0</v>
      </c>
      <c r="AI7" s="103">
        <v>0</v>
      </c>
      <c r="AK7" s="103">
        <v>0</v>
      </c>
      <c r="AL7" s="103">
        <v>3800</v>
      </c>
      <c r="AM7" s="103">
        <v>0</v>
      </c>
      <c r="AN7" s="103">
        <v>0</v>
      </c>
      <c r="AO7" s="103">
        <v>0</v>
      </c>
      <c r="AP7" s="83"/>
      <c r="AQ7" s="103">
        <v>0</v>
      </c>
      <c r="AR7" s="103">
        <v>3700</v>
      </c>
      <c r="AS7" s="103">
        <v>0</v>
      </c>
      <c r="AT7" s="103">
        <v>0</v>
      </c>
      <c r="AU7" s="103">
        <v>0</v>
      </c>
      <c r="AV7" s="83"/>
      <c r="AW7" s="103">
        <v>0</v>
      </c>
      <c r="AX7" s="103">
        <v>2300</v>
      </c>
      <c r="AY7" s="103">
        <v>0</v>
      </c>
      <c r="AZ7" s="103">
        <v>0</v>
      </c>
      <c r="BA7" s="103">
        <v>0</v>
      </c>
      <c r="BB7" s="83"/>
      <c r="BC7" s="103">
        <v>0</v>
      </c>
      <c r="BD7" s="103">
        <v>2250</v>
      </c>
      <c r="BE7" s="103">
        <v>0</v>
      </c>
      <c r="BF7" s="103">
        <v>0</v>
      </c>
      <c r="BG7" s="103">
        <v>0</v>
      </c>
      <c r="BH7" s="83"/>
      <c r="BI7" s="103">
        <v>0</v>
      </c>
      <c r="BJ7" s="103">
        <v>2300</v>
      </c>
      <c r="BK7" s="103">
        <v>0</v>
      </c>
      <c r="BL7" s="103">
        <v>0</v>
      </c>
      <c r="BM7" s="103">
        <v>0</v>
      </c>
      <c r="BN7" s="83"/>
      <c r="BO7" s="103">
        <v>0</v>
      </c>
      <c r="BP7" s="103">
        <v>2250</v>
      </c>
      <c r="BQ7" s="103">
        <v>0</v>
      </c>
      <c r="BR7" s="103">
        <v>0</v>
      </c>
      <c r="BS7" s="103">
        <v>0</v>
      </c>
      <c r="BT7" s="83"/>
      <c r="BU7" s="103">
        <v>0</v>
      </c>
      <c r="BV7" s="103">
        <v>2200</v>
      </c>
      <c r="BW7" s="103">
        <v>0</v>
      </c>
      <c r="BX7" s="103">
        <v>0</v>
      </c>
      <c r="BY7" s="103">
        <v>0</v>
      </c>
      <c r="BZ7" s="83"/>
      <c r="CA7" s="103">
        <v>0</v>
      </c>
      <c r="CB7" s="103">
        <v>2150</v>
      </c>
      <c r="CC7" s="103">
        <v>0</v>
      </c>
      <c r="CD7" s="103">
        <v>0</v>
      </c>
      <c r="CE7" s="103">
        <v>0</v>
      </c>
      <c r="CF7" s="83"/>
      <c r="CG7" s="103">
        <v>0</v>
      </c>
      <c r="CH7" s="103">
        <v>2100</v>
      </c>
      <c r="CI7" s="103">
        <v>0</v>
      </c>
      <c r="CJ7" s="103">
        <v>0</v>
      </c>
      <c r="CK7" s="103" t="s">
        <v>1053</v>
      </c>
      <c r="CM7" s="103">
        <v>0</v>
      </c>
      <c r="CN7" s="103">
        <v>6050</v>
      </c>
      <c r="CO7" s="103">
        <v>0</v>
      </c>
      <c r="CP7" s="103">
        <v>0</v>
      </c>
      <c r="CQ7" s="103" t="s">
        <v>1053</v>
      </c>
      <c r="CS7" s="103">
        <v>0</v>
      </c>
      <c r="CT7" s="103">
        <v>6050</v>
      </c>
      <c r="CU7" s="103">
        <v>0</v>
      </c>
      <c r="CV7" s="103">
        <v>0</v>
      </c>
      <c r="CW7" s="103" t="s">
        <v>1053</v>
      </c>
      <c r="CY7" s="103">
        <v>0</v>
      </c>
      <c r="CZ7" s="103">
        <v>7180</v>
      </c>
      <c r="DA7" s="103">
        <v>0</v>
      </c>
      <c r="DB7" s="103">
        <v>0</v>
      </c>
      <c r="DC7" s="103" t="s">
        <v>1053</v>
      </c>
      <c r="DD7" s="92"/>
      <c r="DE7" s="104">
        <v>0</v>
      </c>
      <c r="DF7" s="104">
        <v>2650</v>
      </c>
      <c r="DG7" s="103">
        <v>0</v>
      </c>
      <c r="DH7" s="103">
        <v>0</v>
      </c>
      <c r="DI7" s="105" t="s">
        <v>1053</v>
      </c>
      <c r="DJ7"/>
      <c r="DK7" s="103">
        <v>0</v>
      </c>
      <c r="DL7" s="103">
        <v>2650</v>
      </c>
      <c r="DM7" s="103">
        <v>0</v>
      </c>
      <c r="DN7" s="103">
        <v>0</v>
      </c>
      <c r="DO7" s="103" t="s">
        <v>1053</v>
      </c>
      <c r="DQ7" s="103">
        <v>0</v>
      </c>
      <c r="DR7" s="103">
        <v>2650</v>
      </c>
      <c r="DS7" s="103">
        <v>0</v>
      </c>
      <c r="DT7" s="103">
        <v>0</v>
      </c>
      <c r="DU7" s="103" t="s">
        <v>1053</v>
      </c>
    </row>
    <row r="8" spans="1:125" x14ac:dyDescent="0.2">
      <c r="A8" s="103">
        <v>4350</v>
      </c>
      <c r="B8" s="103">
        <f t="shared" si="0"/>
        <v>14625</v>
      </c>
      <c r="C8" s="103">
        <v>0</v>
      </c>
      <c r="D8" s="106">
        <v>0.1</v>
      </c>
      <c r="E8" s="103">
        <f t="shared" ref="E8:E14" si="4">A8</f>
        <v>4350</v>
      </c>
      <c r="F8" s="292"/>
      <c r="G8" s="103">
        <v>6475</v>
      </c>
      <c r="H8" s="103">
        <f t="shared" si="1"/>
        <v>11613</v>
      </c>
      <c r="I8" s="103">
        <v>0</v>
      </c>
      <c r="J8" s="106">
        <v>0.1</v>
      </c>
      <c r="K8" s="103">
        <f t="shared" ref="K8:K14" si="5">G8</f>
        <v>6475</v>
      </c>
      <c r="M8" s="103">
        <v>3950</v>
      </c>
      <c r="N8" s="103">
        <f t="shared" si="2"/>
        <v>13900</v>
      </c>
      <c r="O8" s="103">
        <v>0</v>
      </c>
      <c r="P8" s="106">
        <v>0.1</v>
      </c>
      <c r="Q8" s="103">
        <v>3950</v>
      </c>
      <c r="R8" s="292"/>
      <c r="S8" s="103">
        <v>6275</v>
      </c>
      <c r="T8" s="103">
        <f t="shared" si="3"/>
        <v>11250</v>
      </c>
      <c r="U8" s="103">
        <v>0</v>
      </c>
      <c r="V8" s="106">
        <v>0.1</v>
      </c>
      <c r="W8" s="103">
        <f t="shared" ref="W8:W14" si="6">S8</f>
        <v>6275</v>
      </c>
      <c r="Y8" s="103">
        <v>3800</v>
      </c>
      <c r="Z8" s="103">
        <v>13675</v>
      </c>
      <c r="AA8" s="103">
        <v>0</v>
      </c>
      <c r="AB8" s="106">
        <v>0.1</v>
      </c>
      <c r="AC8" s="103">
        <v>3800</v>
      </c>
      <c r="AD8" s="292"/>
      <c r="AE8" s="103">
        <v>6200</v>
      </c>
      <c r="AF8" s="103">
        <v>11138</v>
      </c>
      <c r="AG8" s="103">
        <v>0</v>
      </c>
      <c r="AH8" s="106">
        <v>0.1</v>
      </c>
      <c r="AI8" s="103">
        <v>6200</v>
      </c>
      <c r="AK8" s="103">
        <v>3800</v>
      </c>
      <c r="AL8" s="103">
        <v>13500</v>
      </c>
      <c r="AM8" s="103">
        <v>0</v>
      </c>
      <c r="AN8" s="106">
        <v>0.1</v>
      </c>
      <c r="AO8" s="103">
        <v>3800</v>
      </c>
      <c r="AP8" s="83"/>
      <c r="AQ8" s="103">
        <v>3700</v>
      </c>
      <c r="AR8" s="103">
        <v>13225</v>
      </c>
      <c r="AS8" s="103">
        <v>0</v>
      </c>
      <c r="AT8" s="106">
        <v>0.1</v>
      </c>
      <c r="AU8" s="103">
        <v>3700</v>
      </c>
      <c r="AV8" s="83"/>
      <c r="AW8" s="103">
        <v>2300</v>
      </c>
      <c r="AX8" s="103">
        <v>11625</v>
      </c>
      <c r="AY8" s="103">
        <v>0</v>
      </c>
      <c r="AZ8" s="106">
        <v>0.1</v>
      </c>
      <c r="BA8" s="103">
        <v>2300</v>
      </c>
      <c r="BB8" s="83"/>
      <c r="BC8" s="103">
        <v>2250</v>
      </c>
      <c r="BD8" s="103">
        <v>11525</v>
      </c>
      <c r="BE8" s="103">
        <v>0</v>
      </c>
      <c r="BF8" s="106">
        <v>0.1</v>
      </c>
      <c r="BG8" s="103">
        <v>2250</v>
      </c>
      <c r="BH8" s="83"/>
      <c r="BI8" s="103">
        <v>2300</v>
      </c>
      <c r="BJ8" s="103">
        <v>11525</v>
      </c>
      <c r="BK8" s="103">
        <v>0</v>
      </c>
      <c r="BL8" s="106">
        <v>0.1</v>
      </c>
      <c r="BM8" s="103">
        <v>2300</v>
      </c>
      <c r="BN8" s="83"/>
      <c r="BO8" s="103">
        <v>2250</v>
      </c>
      <c r="BP8" s="103">
        <v>11325</v>
      </c>
      <c r="BQ8" s="103">
        <v>0</v>
      </c>
      <c r="BR8" s="106">
        <v>0.1</v>
      </c>
      <c r="BS8" s="103">
        <v>2250</v>
      </c>
      <c r="BT8" s="83"/>
      <c r="BU8" s="103">
        <v>2200</v>
      </c>
      <c r="BV8" s="103">
        <v>11125</v>
      </c>
      <c r="BW8" s="103">
        <v>0</v>
      </c>
      <c r="BX8" s="106">
        <v>0.1</v>
      </c>
      <c r="BY8" s="103">
        <v>2200</v>
      </c>
      <c r="BZ8" s="83"/>
      <c r="CA8" s="103">
        <v>2150</v>
      </c>
      <c r="CB8" s="103">
        <v>10850</v>
      </c>
      <c r="CC8" s="103">
        <v>0</v>
      </c>
      <c r="CD8" s="106">
        <v>0.1</v>
      </c>
      <c r="CE8" s="103">
        <v>2150</v>
      </c>
      <c r="CF8" s="83"/>
      <c r="CG8" s="103">
        <v>2100</v>
      </c>
      <c r="CH8" s="103">
        <v>10600</v>
      </c>
      <c r="CI8" s="103">
        <v>0</v>
      </c>
      <c r="CJ8" s="106">
        <v>0.1</v>
      </c>
      <c r="CK8" s="103">
        <v>2100</v>
      </c>
      <c r="CM8" s="103">
        <v>6050</v>
      </c>
      <c r="CN8" s="103">
        <v>10425</v>
      </c>
      <c r="CO8" s="103">
        <v>0</v>
      </c>
      <c r="CP8" s="106">
        <v>0.1</v>
      </c>
      <c r="CQ8" s="103">
        <v>6050</v>
      </c>
      <c r="CS8" s="103">
        <v>6050</v>
      </c>
      <c r="CT8" s="103">
        <v>10425</v>
      </c>
      <c r="CU8" s="103">
        <v>0</v>
      </c>
      <c r="CV8" s="106">
        <v>0.1</v>
      </c>
      <c r="CW8" s="103">
        <v>6050</v>
      </c>
      <c r="CY8" s="103">
        <v>7180</v>
      </c>
      <c r="CZ8" s="103">
        <v>10400</v>
      </c>
      <c r="DA8" s="103">
        <v>0</v>
      </c>
      <c r="DB8" s="106">
        <v>0.1</v>
      </c>
      <c r="DC8" s="103">
        <v>7180</v>
      </c>
      <c r="DD8" s="92"/>
      <c r="DE8" s="107">
        <v>2650</v>
      </c>
      <c r="DF8" s="107">
        <v>10400</v>
      </c>
      <c r="DG8" s="103">
        <v>0</v>
      </c>
      <c r="DH8" s="106">
        <v>0.1</v>
      </c>
      <c r="DI8" s="105" t="s">
        <v>1054</v>
      </c>
      <c r="DJ8"/>
      <c r="DK8" s="103">
        <v>2650</v>
      </c>
      <c r="DL8" s="103">
        <v>10300</v>
      </c>
      <c r="DM8" s="103">
        <v>0</v>
      </c>
      <c r="DN8" s="106">
        <v>0.1</v>
      </c>
      <c r="DO8" s="103">
        <v>2650</v>
      </c>
      <c r="DQ8" s="103">
        <v>2650</v>
      </c>
      <c r="DR8" s="103">
        <v>10120</v>
      </c>
      <c r="DS8" s="103">
        <v>0</v>
      </c>
      <c r="DT8" s="106">
        <v>0.1</v>
      </c>
      <c r="DU8" s="103">
        <v>2650</v>
      </c>
    </row>
    <row r="9" spans="1:125" x14ac:dyDescent="0.2">
      <c r="A9" s="103">
        <v>14625</v>
      </c>
      <c r="B9" s="103">
        <f t="shared" si="0"/>
        <v>46125</v>
      </c>
      <c r="C9" s="103">
        <v>1027.5</v>
      </c>
      <c r="D9" s="106">
        <v>0.12</v>
      </c>
      <c r="E9" s="103">
        <f t="shared" si="4"/>
        <v>14625</v>
      </c>
      <c r="F9" s="292"/>
      <c r="G9" s="103">
        <v>11613</v>
      </c>
      <c r="H9" s="103">
        <f t="shared" si="1"/>
        <v>27363</v>
      </c>
      <c r="I9" s="103">
        <v>513.75</v>
      </c>
      <c r="J9" s="106">
        <v>0.12</v>
      </c>
      <c r="K9" s="103">
        <f t="shared" si="5"/>
        <v>11613</v>
      </c>
      <c r="M9" s="103">
        <v>13900</v>
      </c>
      <c r="N9" s="103">
        <f t="shared" si="2"/>
        <v>44475</v>
      </c>
      <c r="O9" s="103">
        <v>995</v>
      </c>
      <c r="P9" s="106">
        <v>0.12</v>
      </c>
      <c r="Q9" s="103">
        <v>13900</v>
      </c>
      <c r="R9" s="292"/>
      <c r="S9" s="103">
        <v>11250</v>
      </c>
      <c r="T9" s="103">
        <f t="shared" si="3"/>
        <v>26538</v>
      </c>
      <c r="U9" s="103">
        <v>497.5</v>
      </c>
      <c r="V9" s="106">
        <v>0.12</v>
      </c>
      <c r="W9" s="103">
        <f t="shared" si="6"/>
        <v>11250</v>
      </c>
      <c r="Y9" s="103">
        <v>13675</v>
      </c>
      <c r="Z9" s="103">
        <v>43925</v>
      </c>
      <c r="AA9" s="103">
        <v>987.5</v>
      </c>
      <c r="AB9" s="106">
        <v>0.12</v>
      </c>
      <c r="AC9" s="103">
        <v>13675</v>
      </c>
      <c r="AD9" s="292"/>
      <c r="AE9" s="103">
        <v>11138</v>
      </c>
      <c r="AF9" s="103">
        <v>26263</v>
      </c>
      <c r="AG9" s="103">
        <v>493.75</v>
      </c>
      <c r="AH9" s="106">
        <v>0.12</v>
      </c>
      <c r="AI9" s="103">
        <v>11138</v>
      </c>
      <c r="AK9" s="103">
        <v>13500</v>
      </c>
      <c r="AL9" s="103">
        <v>43275</v>
      </c>
      <c r="AM9" s="103">
        <v>970</v>
      </c>
      <c r="AN9" s="106">
        <v>0.12</v>
      </c>
      <c r="AO9" s="103">
        <v>13500</v>
      </c>
      <c r="AP9" s="83"/>
      <c r="AQ9" s="103">
        <v>13225</v>
      </c>
      <c r="AR9" s="103">
        <v>42400</v>
      </c>
      <c r="AS9" s="103">
        <v>952.5</v>
      </c>
      <c r="AT9" s="106">
        <v>0.12</v>
      </c>
      <c r="AU9" s="103">
        <v>13225</v>
      </c>
      <c r="AV9" s="83"/>
      <c r="AW9" s="103">
        <v>11625</v>
      </c>
      <c r="AX9" s="103">
        <v>40250</v>
      </c>
      <c r="AY9" s="103">
        <v>932.5</v>
      </c>
      <c r="AZ9" s="106">
        <v>0.15</v>
      </c>
      <c r="BA9" s="103">
        <v>11625</v>
      </c>
      <c r="BB9" s="83"/>
      <c r="BC9" s="103">
        <v>11525</v>
      </c>
      <c r="BD9" s="103">
        <v>39900</v>
      </c>
      <c r="BE9" s="103">
        <v>927.5</v>
      </c>
      <c r="BF9" s="106">
        <v>0.15</v>
      </c>
      <c r="BG9" s="103">
        <v>11525</v>
      </c>
      <c r="BH9" s="83"/>
      <c r="BI9" s="103">
        <v>11525</v>
      </c>
      <c r="BJ9" s="103">
        <v>39750</v>
      </c>
      <c r="BK9" s="103">
        <v>922.5</v>
      </c>
      <c r="BL9" s="106">
        <v>0.15</v>
      </c>
      <c r="BM9" s="103">
        <v>11525</v>
      </c>
      <c r="BN9" s="83"/>
      <c r="BO9" s="103">
        <v>11325</v>
      </c>
      <c r="BP9" s="103">
        <v>39150</v>
      </c>
      <c r="BQ9" s="103">
        <v>907.5</v>
      </c>
      <c r="BR9" s="106">
        <v>0.15</v>
      </c>
      <c r="BS9" s="103">
        <v>11325</v>
      </c>
      <c r="BT9" s="83"/>
      <c r="BU9" s="103">
        <v>11125</v>
      </c>
      <c r="BV9" s="103">
        <v>38450</v>
      </c>
      <c r="BW9" s="103">
        <v>892.5</v>
      </c>
      <c r="BX9" s="106">
        <v>0.15</v>
      </c>
      <c r="BY9" s="103">
        <v>11125</v>
      </c>
      <c r="BZ9" s="83"/>
      <c r="CA9" s="103">
        <v>10850</v>
      </c>
      <c r="CB9" s="103">
        <v>37500</v>
      </c>
      <c r="CC9" s="103">
        <v>870</v>
      </c>
      <c r="CD9" s="106">
        <v>0.15</v>
      </c>
      <c r="CE9" s="103">
        <v>10850</v>
      </c>
      <c r="CF9" s="83"/>
      <c r="CG9" s="103">
        <v>10600</v>
      </c>
      <c r="CH9" s="103">
        <v>36600</v>
      </c>
      <c r="CI9" s="103">
        <v>850</v>
      </c>
      <c r="CJ9" s="106">
        <v>0.15</v>
      </c>
      <c r="CK9" s="103">
        <v>10600</v>
      </c>
      <c r="CM9" s="103">
        <v>10425</v>
      </c>
      <c r="CN9" s="103">
        <v>36050</v>
      </c>
      <c r="CO9" s="103">
        <v>437.5</v>
      </c>
      <c r="CP9" s="106">
        <v>0.15</v>
      </c>
      <c r="CQ9" s="103">
        <v>1045</v>
      </c>
      <c r="CS9" s="103">
        <v>10425</v>
      </c>
      <c r="CT9" s="103">
        <v>36050</v>
      </c>
      <c r="CU9" s="103">
        <f>437.5</f>
        <v>437.5</v>
      </c>
      <c r="CV9" s="106">
        <v>0.15</v>
      </c>
      <c r="CW9" s="103">
        <v>1045</v>
      </c>
      <c r="CY9" s="103">
        <v>10400</v>
      </c>
      <c r="CZ9" s="103">
        <v>36200</v>
      </c>
      <c r="DA9" s="103">
        <v>322</v>
      </c>
      <c r="DB9" s="106">
        <v>0.15</v>
      </c>
      <c r="DC9" s="103">
        <v>10400</v>
      </c>
      <c r="DD9" s="92"/>
      <c r="DE9" s="107">
        <v>10400</v>
      </c>
      <c r="DF9" s="107">
        <v>35400</v>
      </c>
      <c r="DG9" s="103">
        <v>775</v>
      </c>
      <c r="DH9" s="106">
        <v>0.15</v>
      </c>
      <c r="DI9" s="107">
        <v>10400</v>
      </c>
      <c r="DJ9"/>
      <c r="DK9" s="103">
        <v>10300</v>
      </c>
      <c r="DL9" s="103">
        <v>33960</v>
      </c>
      <c r="DM9" s="103">
        <v>765</v>
      </c>
      <c r="DN9" s="106">
        <v>0.15</v>
      </c>
      <c r="DO9" s="103">
        <v>10300</v>
      </c>
      <c r="DQ9" s="103">
        <v>10120</v>
      </c>
      <c r="DR9" s="103">
        <v>33520</v>
      </c>
      <c r="DS9" s="103">
        <v>747</v>
      </c>
      <c r="DT9" s="106">
        <v>0.15</v>
      </c>
      <c r="DU9" s="103">
        <v>10120</v>
      </c>
    </row>
    <row r="10" spans="1:125" x14ac:dyDescent="0.2">
      <c r="A10" s="103">
        <v>46125</v>
      </c>
      <c r="B10" s="103">
        <f t="shared" si="0"/>
        <v>93425</v>
      </c>
      <c r="C10" s="103">
        <v>4807.5</v>
      </c>
      <c r="D10" s="106">
        <v>0.22</v>
      </c>
      <c r="E10" s="103">
        <f t="shared" si="4"/>
        <v>46125</v>
      </c>
      <c r="F10" s="292"/>
      <c r="G10" s="103">
        <v>27363</v>
      </c>
      <c r="H10" s="103">
        <f t="shared" si="1"/>
        <v>51013</v>
      </c>
      <c r="I10" s="103">
        <v>2403.75</v>
      </c>
      <c r="J10" s="106">
        <v>0.22</v>
      </c>
      <c r="K10" s="103">
        <f t="shared" si="5"/>
        <v>27363</v>
      </c>
      <c r="M10" s="103">
        <v>44475</v>
      </c>
      <c r="N10" s="103">
        <f t="shared" si="2"/>
        <v>90325</v>
      </c>
      <c r="O10" s="103">
        <v>4664</v>
      </c>
      <c r="P10" s="106">
        <v>0.22</v>
      </c>
      <c r="Q10" s="103">
        <v>44475</v>
      </c>
      <c r="R10" s="292"/>
      <c r="S10" s="103">
        <v>26538</v>
      </c>
      <c r="T10" s="103">
        <f t="shared" si="3"/>
        <v>49463</v>
      </c>
      <c r="U10" s="103">
        <v>2332</v>
      </c>
      <c r="V10" s="106">
        <v>0.22</v>
      </c>
      <c r="W10" s="103">
        <f t="shared" si="6"/>
        <v>26538</v>
      </c>
      <c r="Y10" s="103">
        <v>43925</v>
      </c>
      <c r="Z10" s="103">
        <v>89325</v>
      </c>
      <c r="AA10" s="103">
        <v>4617.5</v>
      </c>
      <c r="AB10" s="106">
        <v>0.22</v>
      </c>
      <c r="AC10" s="103">
        <v>43925</v>
      </c>
      <c r="AD10" s="292"/>
      <c r="AE10" s="103">
        <v>26263</v>
      </c>
      <c r="AF10" s="103">
        <v>48963</v>
      </c>
      <c r="AG10" s="103">
        <v>2308.75</v>
      </c>
      <c r="AH10" s="106">
        <v>0.22</v>
      </c>
      <c r="AI10" s="103">
        <v>26263</v>
      </c>
      <c r="AK10" s="103">
        <v>43275</v>
      </c>
      <c r="AL10" s="103">
        <v>88000</v>
      </c>
      <c r="AM10" s="103">
        <v>4543</v>
      </c>
      <c r="AN10" s="106">
        <v>0.22</v>
      </c>
      <c r="AO10" s="103">
        <v>43275</v>
      </c>
      <c r="AP10" s="83"/>
      <c r="AQ10" s="103">
        <v>42400</v>
      </c>
      <c r="AR10" s="103">
        <v>86200</v>
      </c>
      <c r="AS10" s="103">
        <v>4453.5</v>
      </c>
      <c r="AT10" s="106">
        <v>0.22</v>
      </c>
      <c r="AU10" s="103">
        <v>42400</v>
      </c>
      <c r="AV10" s="83"/>
      <c r="AW10" s="103">
        <v>40250</v>
      </c>
      <c r="AX10" s="103">
        <v>94200</v>
      </c>
      <c r="AY10" s="103">
        <v>5226.25</v>
      </c>
      <c r="AZ10" s="106">
        <v>0.25</v>
      </c>
      <c r="BA10" s="103">
        <v>40250</v>
      </c>
      <c r="BB10" s="83"/>
      <c r="BC10" s="103">
        <v>39900</v>
      </c>
      <c r="BD10" s="103">
        <v>93400</v>
      </c>
      <c r="BE10" s="103">
        <v>5183.75</v>
      </c>
      <c r="BF10" s="106">
        <v>0.25</v>
      </c>
      <c r="BG10" s="103">
        <v>39900</v>
      </c>
      <c r="BH10" s="83"/>
      <c r="BI10" s="103">
        <v>39750</v>
      </c>
      <c r="BJ10" s="103">
        <v>93050</v>
      </c>
      <c r="BK10" s="103">
        <v>5156.25</v>
      </c>
      <c r="BL10" s="106">
        <v>0.25</v>
      </c>
      <c r="BM10" s="103">
        <v>39750</v>
      </c>
      <c r="BN10" s="83"/>
      <c r="BO10" s="103">
        <v>39150</v>
      </c>
      <c r="BP10" s="103">
        <v>91600</v>
      </c>
      <c r="BQ10" s="103">
        <v>5081.25</v>
      </c>
      <c r="BR10" s="106">
        <v>0.25</v>
      </c>
      <c r="BS10" s="103">
        <v>39150</v>
      </c>
      <c r="BT10" s="83"/>
      <c r="BU10" s="103">
        <v>38450</v>
      </c>
      <c r="BV10" s="103">
        <v>90050</v>
      </c>
      <c r="BW10" s="103">
        <v>4991.25</v>
      </c>
      <c r="BX10" s="106">
        <v>0.25</v>
      </c>
      <c r="BY10" s="103">
        <v>38450</v>
      </c>
      <c r="BZ10" s="83"/>
      <c r="CA10" s="103">
        <v>37500</v>
      </c>
      <c r="CB10" s="103">
        <v>87800</v>
      </c>
      <c r="CC10" s="103">
        <v>4867.5</v>
      </c>
      <c r="CD10" s="106">
        <v>0.25</v>
      </c>
      <c r="CE10" s="103">
        <v>37500</v>
      </c>
      <c r="CF10" s="83"/>
      <c r="CG10" s="103">
        <v>36600</v>
      </c>
      <c r="CH10" s="103">
        <v>85700</v>
      </c>
      <c r="CI10" s="103">
        <v>4750</v>
      </c>
      <c r="CJ10" s="106">
        <v>0.25</v>
      </c>
      <c r="CK10" s="103">
        <v>36600</v>
      </c>
      <c r="CM10" s="103">
        <v>36050</v>
      </c>
      <c r="CN10" s="103">
        <v>67700</v>
      </c>
      <c r="CO10" s="103">
        <v>4281.25</v>
      </c>
      <c r="CP10" s="106">
        <v>0.25</v>
      </c>
      <c r="CQ10" s="103">
        <v>36050</v>
      </c>
      <c r="CS10" s="103">
        <v>36050</v>
      </c>
      <c r="CT10" s="103">
        <v>67700</v>
      </c>
      <c r="CU10" s="103">
        <v>4281.25</v>
      </c>
      <c r="CV10" s="106">
        <v>0.25</v>
      </c>
      <c r="CW10" s="103">
        <v>36050</v>
      </c>
      <c r="CY10" s="103">
        <v>36200</v>
      </c>
      <c r="CZ10" s="103">
        <v>66530</v>
      </c>
      <c r="DA10" s="103">
        <v>4192</v>
      </c>
      <c r="DB10" s="106">
        <v>0.25</v>
      </c>
      <c r="DC10" s="103">
        <v>36200</v>
      </c>
      <c r="DD10" s="92"/>
      <c r="DE10" s="107">
        <v>35400</v>
      </c>
      <c r="DF10" s="107">
        <v>84300</v>
      </c>
      <c r="DG10" s="103">
        <v>4525</v>
      </c>
      <c r="DH10" s="106">
        <v>0.25</v>
      </c>
      <c r="DI10" s="107">
        <v>35400</v>
      </c>
      <c r="DJ10"/>
      <c r="DK10" s="103">
        <v>33960</v>
      </c>
      <c r="DL10" s="103">
        <v>79725</v>
      </c>
      <c r="DM10" s="103">
        <v>4314</v>
      </c>
      <c r="DN10" s="106">
        <v>0.25</v>
      </c>
      <c r="DO10" s="103">
        <v>33960</v>
      </c>
      <c r="DQ10" s="103">
        <v>33520</v>
      </c>
      <c r="DR10" s="103">
        <v>77075</v>
      </c>
      <c r="DS10" s="103">
        <v>4257</v>
      </c>
      <c r="DT10" s="106">
        <v>0.25</v>
      </c>
      <c r="DU10" s="103">
        <v>33520</v>
      </c>
    </row>
    <row r="11" spans="1:125" x14ac:dyDescent="0.2">
      <c r="A11" s="103">
        <v>93425</v>
      </c>
      <c r="B11" s="103">
        <f t="shared" si="0"/>
        <v>174400</v>
      </c>
      <c r="C11" s="103">
        <v>15213.5</v>
      </c>
      <c r="D11" s="106">
        <v>0.24</v>
      </c>
      <c r="E11" s="103">
        <f t="shared" si="4"/>
        <v>93425</v>
      </c>
      <c r="F11" s="292"/>
      <c r="G11" s="103">
        <v>51013</v>
      </c>
      <c r="H11" s="103">
        <f t="shared" si="1"/>
        <v>91500</v>
      </c>
      <c r="I11" s="103">
        <v>7606.75</v>
      </c>
      <c r="J11" s="106">
        <v>0.24</v>
      </c>
      <c r="K11" s="103">
        <f t="shared" si="5"/>
        <v>51013</v>
      </c>
      <c r="M11" s="103">
        <v>90325</v>
      </c>
      <c r="N11" s="103">
        <f t="shared" si="2"/>
        <v>168875</v>
      </c>
      <c r="O11" s="103">
        <v>14751</v>
      </c>
      <c r="P11" s="106">
        <v>0.24</v>
      </c>
      <c r="Q11" s="103">
        <v>90325</v>
      </c>
      <c r="R11" s="292"/>
      <c r="S11" s="103">
        <v>49463</v>
      </c>
      <c r="T11" s="103">
        <f t="shared" si="3"/>
        <v>88738</v>
      </c>
      <c r="U11" s="103">
        <v>7375.5</v>
      </c>
      <c r="V11" s="106">
        <v>0.24</v>
      </c>
      <c r="W11" s="103">
        <f t="shared" si="6"/>
        <v>49463</v>
      </c>
      <c r="Y11" s="103">
        <v>89325</v>
      </c>
      <c r="Z11" s="103">
        <v>167100</v>
      </c>
      <c r="AA11" s="103">
        <v>14605.5</v>
      </c>
      <c r="AB11" s="106">
        <v>0.24</v>
      </c>
      <c r="AC11" s="103">
        <v>89325</v>
      </c>
      <c r="AD11" s="292"/>
      <c r="AE11" s="103">
        <v>48963</v>
      </c>
      <c r="AF11" s="103">
        <v>87850</v>
      </c>
      <c r="AG11" s="103">
        <v>7302.75</v>
      </c>
      <c r="AH11" s="106">
        <v>0.24</v>
      </c>
      <c r="AI11" s="103">
        <v>48963</v>
      </c>
      <c r="AK11" s="103">
        <v>88000</v>
      </c>
      <c r="AL11" s="103">
        <v>164525</v>
      </c>
      <c r="AM11" s="103">
        <v>14382.5</v>
      </c>
      <c r="AN11" s="106">
        <v>0.24</v>
      </c>
      <c r="AO11" s="103">
        <v>88000</v>
      </c>
      <c r="AP11" s="83"/>
      <c r="AQ11" s="103">
        <v>86200</v>
      </c>
      <c r="AR11" s="103">
        <v>161200</v>
      </c>
      <c r="AS11" s="103">
        <v>14089.5</v>
      </c>
      <c r="AT11" s="106">
        <v>0.24</v>
      </c>
      <c r="AU11" s="103">
        <v>86200</v>
      </c>
      <c r="AV11" s="83"/>
      <c r="AW11" s="103">
        <v>94200</v>
      </c>
      <c r="AX11" s="103">
        <v>193950</v>
      </c>
      <c r="AY11" s="103">
        <v>18713.75</v>
      </c>
      <c r="AZ11" s="106">
        <v>0.28000000000000003</v>
      </c>
      <c r="BA11" s="103">
        <v>94200</v>
      </c>
      <c r="BB11" s="83"/>
      <c r="BC11" s="103">
        <v>93400</v>
      </c>
      <c r="BD11" s="103">
        <v>192400</v>
      </c>
      <c r="BE11" s="103">
        <v>18558.75</v>
      </c>
      <c r="BF11" s="106">
        <v>0.28000000000000003</v>
      </c>
      <c r="BG11" s="103">
        <v>93400</v>
      </c>
      <c r="BH11" s="83"/>
      <c r="BI11" s="103">
        <v>93050</v>
      </c>
      <c r="BJ11" s="103">
        <v>191600</v>
      </c>
      <c r="BK11" s="103">
        <v>18481.25</v>
      </c>
      <c r="BL11" s="106">
        <v>0.28000000000000003</v>
      </c>
      <c r="BM11" s="103">
        <v>93050</v>
      </c>
      <c r="BN11" s="83"/>
      <c r="BO11" s="103">
        <v>91600</v>
      </c>
      <c r="BP11" s="103">
        <v>188600</v>
      </c>
      <c r="BQ11" s="103">
        <v>18193.75</v>
      </c>
      <c r="BR11" s="106">
        <v>0.28000000000000003</v>
      </c>
      <c r="BS11" s="103">
        <v>91600</v>
      </c>
      <c r="BT11" s="83"/>
      <c r="BU11" s="103">
        <v>90050</v>
      </c>
      <c r="BV11" s="103">
        <v>185450</v>
      </c>
      <c r="BW11" s="103">
        <v>17891.25</v>
      </c>
      <c r="BX11" s="106">
        <v>0.28000000000000003</v>
      </c>
      <c r="BY11" s="103">
        <v>90050</v>
      </c>
      <c r="BZ11" s="83"/>
      <c r="CA11" s="103">
        <v>87800</v>
      </c>
      <c r="CB11" s="103">
        <v>180800</v>
      </c>
      <c r="CC11" s="103">
        <v>17442.5</v>
      </c>
      <c r="CD11" s="106">
        <v>0.28000000000000003</v>
      </c>
      <c r="CE11" s="103">
        <v>87800</v>
      </c>
      <c r="CF11" s="83"/>
      <c r="CG11" s="103">
        <v>85700</v>
      </c>
      <c r="CH11" s="103">
        <v>176500</v>
      </c>
      <c r="CI11" s="103">
        <v>17025</v>
      </c>
      <c r="CJ11" s="106">
        <v>0.28000000000000003</v>
      </c>
      <c r="CK11" s="103">
        <v>85700</v>
      </c>
      <c r="CM11" s="103">
        <v>67700</v>
      </c>
      <c r="CN11" s="103">
        <v>84450</v>
      </c>
      <c r="CO11" s="103">
        <v>12193.75</v>
      </c>
      <c r="CP11" s="106">
        <v>0.27</v>
      </c>
      <c r="CQ11" s="103">
        <v>67700</v>
      </c>
      <c r="CS11" s="103">
        <v>67700</v>
      </c>
      <c r="CT11" s="103">
        <v>84450</v>
      </c>
      <c r="CU11" s="103">
        <v>12193.75</v>
      </c>
      <c r="CV11" s="106">
        <v>0.27</v>
      </c>
      <c r="CW11" s="103">
        <v>67700</v>
      </c>
      <c r="CY11" s="103">
        <v>66530</v>
      </c>
      <c r="CZ11" s="103">
        <v>173600</v>
      </c>
      <c r="DA11" s="103">
        <v>11774.5</v>
      </c>
      <c r="DB11" s="106">
        <v>0.28000000000000003</v>
      </c>
      <c r="DC11" s="103">
        <v>66530</v>
      </c>
      <c r="DD11" s="92"/>
      <c r="DE11" s="107">
        <v>84300</v>
      </c>
      <c r="DF11" s="107">
        <v>173600</v>
      </c>
      <c r="DG11" s="103">
        <v>16750</v>
      </c>
      <c r="DH11" s="106">
        <v>0.28000000000000003</v>
      </c>
      <c r="DI11" s="107">
        <v>84300</v>
      </c>
      <c r="DJ11"/>
      <c r="DK11" s="103">
        <v>79725</v>
      </c>
      <c r="DL11" s="103">
        <v>166500</v>
      </c>
      <c r="DM11" s="103">
        <v>15755.25</v>
      </c>
      <c r="DN11" s="106">
        <v>0.28000000000000003</v>
      </c>
      <c r="DO11" s="103">
        <v>79725</v>
      </c>
      <c r="DQ11" s="103">
        <v>77075</v>
      </c>
      <c r="DR11" s="103">
        <v>162800</v>
      </c>
      <c r="DS11" s="103">
        <v>15145.75</v>
      </c>
      <c r="DT11" s="106">
        <v>0.28000000000000003</v>
      </c>
      <c r="DU11" s="103">
        <v>77075</v>
      </c>
    </row>
    <row r="12" spans="1:125" x14ac:dyDescent="0.2">
      <c r="A12" s="103">
        <v>174400</v>
      </c>
      <c r="B12" s="103">
        <f t="shared" si="0"/>
        <v>220300</v>
      </c>
      <c r="C12" s="103">
        <v>34647.5</v>
      </c>
      <c r="D12" s="106">
        <v>0.32</v>
      </c>
      <c r="E12" s="103">
        <f t="shared" si="4"/>
        <v>174400</v>
      </c>
      <c r="F12" s="292"/>
      <c r="G12" s="103">
        <v>91500</v>
      </c>
      <c r="H12" s="103">
        <f t="shared" si="1"/>
        <v>114450</v>
      </c>
      <c r="I12" s="103">
        <v>17323.75</v>
      </c>
      <c r="J12" s="106">
        <v>0.32</v>
      </c>
      <c r="K12" s="103">
        <f t="shared" si="5"/>
        <v>91500</v>
      </c>
      <c r="M12" s="103">
        <v>168875</v>
      </c>
      <c r="N12" s="103">
        <f t="shared" si="2"/>
        <v>213375</v>
      </c>
      <c r="O12" s="103">
        <v>33603</v>
      </c>
      <c r="P12" s="106">
        <v>0.32</v>
      </c>
      <c r="Q12" s="103">
        <v>168875</v>
      </c>
      <c r="R12" s="292"/>
      <c r="S12" s="103">
        <v>88738</v>
      </c>
      <c r="T12" s="103">
        <f t="shared" si="3"/>
        <v>110988</v>
      </c>
      <c r="U12" s="103">
        <v>16801.5</v>
      </c>
      <c r="V12" s="106">
        <v>0.32</v>
      </c>
      <c r="W12" s="103">
        <f t="shared" si="6"/>
        <v>88738</v>
      </c>
      <c r="Y12" s="103">
        <v>167100</v>
      </c>
      <c r="Z12" s="103">
        <v>211150</v>
      </c>
      <c r="AA12" s="103">
        <v>33271.5</v>
      </c>
      <c r="AB12" s="106">
        <v>0.32</v>
      </c>
      <c r="AC12" s="103">
        <v>167100</v>
      </c>
      <c r="AD12" s="292"/>
      <c r="AE12" s="103">
        <v>87850</v>
      </c>
      <c r="AF12" s="103">
        <v>109875</v>
      </c>
      <c r="AG12" s="103">
        <v>16635.75</v>
      </c>
      <c r="AH12" s="106">
        <v>0.32</v>
      </c>
      <c r="AI12" s="103">
        <v>87850</v>
      </c>
      <c r="AK12" s="103">
        <v>164525</v>
      </c>
      <c r="AL12" s="103">
        <v>207900</v>
      </c>
      <c r="AM12" s="103">
        <v>32748.5</v>
      </c>
      <c r="AN12" s="106">
        <v>0.32</v>
      </c>
      <c r="AO12" s="103">
        <v>164525</v>
      </c>
      <c r="AP12" s="83"/>
      <c r="AQ12" s="103">
        <v>161200</v>
      </c>
      <c r="AR12" s="103">
        <v>203700</v>
      </c>
      <c r="AS12" s="103">
        <v>32089.5</v>
      </c>
      <c r="AT12" s="106">
        <v>0.32</v>
      </c>
      <c r="AU12" s="103">
        <v>161200</v>
      </c>
      <c r="AV12" s="83"/>
      <c r="AW12" s="103">
        <v>193950</v>
      </c>
      <c r="AX12" s="103">
        <v>419000</v>
      </c>
      <c r="AY12" s="103">
        <v>46643.75</v>
      </c>
      <c r="AZ12" s="106">
        <v>0.33</v>
      </c>
      <c r="BA12" s="103">
        <v>193950</v>
      </c>
      <c r="BB12" s="83"/>
      <c r="BC12" s="103">
        <v>192400</v>
      </c>
      <c r="BD12" s="103">
        <v>415600</v>
      </c>
      <c r="BE12" s="103">
        <v>46278.75</v>
      </c>
      <c r="BF12" s="106">
        <v>0.33</v>
      </c>
      <c r="BG12" s="103">
        <v>192400</v>
      </c>
      <c r="BH12" s="83"/>
      <c r="BI12" s="103">
        <v>191600</v>
      </c>
      <c r="BJ12" s="103">
        <v>413800</v>
      </c>
      <c r="BK12" s="103">
        <v>46075.25</v>
      </c>
      <c r="BL12" s="106">
        <v>0.33</v>
      </c>
      <c r="BM12" s="103">
        <v>191600</v>
      </c>
      <c r="BN12" s="83"/>
      <c r="BO12" s="103">
        <v>188600</v>
      </c>
      <c r="BP12" s="103">
        <v>407350</v>
      </c>
      <c r="BQ12" s="103">
        <v>45353.75</v>
      </c>
      <c r="BR12" s="106">
        <v>0.33</v>
      </c>
      <c r="BS12" s="103">
        <v>188600</v>
      </c>
      <c r="BT12" s="83"/>
      <c r="BU12" s="103">
        <v>185450</v>
      </c>
      <c r="BV12" s="103">
        <v>400550</v>
      </c>
      <c r="BW12" s="103">
        <v>44603.25</v>
      </c>
      <c r="BX12" s="106">
        <v>0.33</v>
      </c>
      <c r="BY12" s="103">
        <v>185450</v>
      </c>
      <c r="BZ12" s="83"/>
      <c r="CA12" s="103">
        <v>180800</v>
      </c>
      <c r="CB12" s="103">
        <v>390500</v>
      </c>
      <c r="CC12" s="103">
        <v>43482.5</v>
      </c>
      <c r="CD12" s="106">
        <v>0.33</v>
      </c>
      <c r="CE12" s="103">
        <v>180800</v>
      </c>
      <c r="CF12" s="83"/>
      <c r="CG12" s="103">
        <v>176500</v>
      </c>
      <c r="CH12" s="103">
        <v>381250</v>
      </c>
      <c r="CI12" s="103">
        <v>42449</v>
      </c>
      <c r="CJ12" s="106">
        <v>0.33</v>
      </c>
      <c r="CK12" s="103">
        <v>176500</v>
      </c>
      <c r="CM12" s="103">
        <v>84450</v>
      </c>
      <c r="CN12" s="103">
        <v>87700</v>
      </c>
      <c r="CO12" s="103">
        <v>16716.25</v>
      </c>
      <c r="CP12" s="106">
        <v>0.3</v>
      </c>
      <c r="CQ12" s="103">
        <v>84450</v>
      </c>
      <c r="CS12" s="103">
        <v>84450</v>
      </c>
      <c r="CT12" s="103">
        <v>87700</v>
      </c>
      <c r="CU12" s="103">
        <v>16716.25</v>
      </c>
      <c r="CV12" s="106">
        <v>0.3</v>
      </c>
      <c r="CW12" s="103">
        <v>84450</v>
      </c>
      <c r="CY12" s="103">
        <v>173600</v>
      </c>
      <c r="CZ12" s="103">
        <v>375000</v>
      </c>
      <c r="DA12" s="103">
        <v>41754.1</v>
      </c>
      <c r="DB12" s="106">
        <v>0.33</v>
      </c>
      <c r="DC12" s="103">
        <v>173600</v>
      </c>
      <c r="DD12" s="92"/>
      <c r="DE12" s="107">
        <v>173600</v>
      </c>
      <c r="DF12" s="107">
        <v>375000</v>
      </c>
      <c r="DG12" s="103">
        <v>41754</v>
      </c>
      <c r="DH12" s="106">
        <v>0.33</v>
      </c>
      <c r="DI12" s="107">
        <v>173600</v>
      </c>
      <c r="DJ12"/>
      <c r="DK12" s="103">
        <v>166500</v>
      </c>
      <c r="DL12" s="103">
        <v>359650</v>
      </c>
      <c r="DM12" s="103">
        <v>40052.25</v>
      </c>
      <c r="DN12" s="106">
        <v>0.33</v>
      </c>
      <c r="DO12" s="103">
        <v>166500</v>
      </c>
      <c r="DQ12" s="103">
        <v>162800</v>
      </c>
      <c r="DR12" s="103">
        <v>351650</v>
      </c>
      <c r="DS12" s="103">
        <v>39148.75</v>
      </c>
      <c r="DT12" s="106">
        <v>0.33</v>
      </c>
      <c r="DU12" s="103">
        <v>162800</v>
      </c>
    </row>
    <row r="13" spans="1:125" ht="25.5" x14ac:dyDescent="0.2">
      <c r="A13" s="103">
        <v>220300</v>
      </c>
      <c r="B13" s="103">
        <f t="shared" si="0"/>
        <v>544250</v>
      </c>
      <c r="C13" s="103">
        <v>49335.5</v>
      </c>
      <c r="D13" s="106">
        <v>0.35</v>
      </c>
      <c r="E13" s="103">
        <f t="shared" si="4"/>
        <v>220300</v>
      </c>
      <c r="F13" s="292"/>
      <c r="G13" s="103">
        <v>114450</v>
      </c>
      <c r="H13" s="103">
        <f t="shared" si="1"/>
        <v>276425</v>
      </c>
      <c r="I13" s="103">
        <v>24667.75</v>
      </c>
      <c r="J13" s="106">
        <v>0.35</v>
      </c>
      <c r="K13" s="103">
        <f t="shared" si="5"/>
        <v>114450</v>
      </c>
      <c r="M13" s="103">
        <v>213375</v>
      </c>
      <c r="N13" s="103">
        <f t="shared" si="2"/>
        <v>527550</v>
      </c>
      <c r="O13" s="103">
        <v>47843</v>
      </c>
      <c r="P13" s="106">
        <v>0.35</v>
      </c>
      <c r="Q13" s="103">
        <v>213375</v>
      </c>
      <c r="R13" s="292"/>
      <c r="S13" s="103">
        <v>110988</v>
      </c>
      <c r="T13" s="103">
        <f t="shared" si="3"/>
        <v>268075</v>
      </c>
      <c r="U13" s="103">
        <v>23921.5</v>
      </c>
      <c r="V13" s="106">
        <v>0.35</v>
      </c>
      <c r="W13" s="103">
        <f t="shared" si="6"/>
        <v>110988</v>
      </c>
      <c r="Y13" s="103">
        <v>211150</v>
      </c>
      <c r="Z13" s="103">
        <v>522200</v>
      </c>
      <c r="AA13" s="103">
        <v>47367.5</v>
      </c>
      <c r="AB13" s="106">
        <v>0.35</v>
      </c>
      <c r="AC13" s="103">
        <v>211150</v>
      </c>
      <c r="AD13" s="292"/>
      <c r="AE13" s="103">
        <v>109875</v>
      </c>
      <c r="AF13" s="103">
        <v>265400</v>
      </c>
      <c r="AG13" s="103">
        <v>23683.75</v>
      </c>
      <c r="AH13" s="106">
        <v>0.35</v>
      </c>
      <c r="AI13" s="103">
        <v>109875</v>
      </c>
      <c r="AK13" s="103">
        <v>207900</v>
      </c>
      <c r="AL13" s="103">
        <v>514100</v>
      </c>
      <c r="AM13" s="103">
        <v>46628.5</v>
      </c>
      <c r="AN13" s="106">
        <v>0.35</v>
      </c>
      <c r="AO13" s="103">
        <v>207900</v>
      </c>
      <c r="AP13" s="83"/>
      <c r="AQ13" s="103">
        <v>203700</v>
      </c>
      <c r="AR13" s="103">
        <v>503700</v>
      </c>
      <c r="AS13" s="103">
        <v>45689.5</v>
      </c>
      <c r="AT13" s="106">
        <v>0.35</v>
      </c>
      <c r="AU13" s="103">
        <v>203700</v>
      </c>
      <c r="AV13" s="83"/>
      <c r="AW13" s="103">
        <v>419000</v>
      </c>
      <c r="AX13" s="103">
        <v>420700</v>
      </c>
      <c r="AY13" s="103">
        <v>120910.25</v>
      </c>
      <c r="AZ13" s="106">
        <v>0.35</v>
      </c>
      <c r="BA13" s="103">
        <v>419000</v>
      </c>
      <c r="BB13" s="83"/>
      <c r="BC13" s="103">
        <v>415600</v>
      </c>
      <c r="BD13" s="103">
        <v>417300</v>
      </c>
      <c r="BE13" s="103">
        <v>119934.75</v>
      </c>
      <c r="BF13" s="106">
        <v>0.35</v>
      </c>
      <c r="BG13" s="103">
        <v>415600</v>
      </c>
      <c r="BH13" s="83"/>
      <c r="BI13" s="103">
        <v>413800</v>
      </c>
      <c r="BJ13" s="103">
        <v>415500</v>
      </c>
      <c r="BK13" s="103">
        <v>119401.25</v>
      </c>
      <c r="BL13" s="106">
        <v>0.35</v>
      </c>
      <c r="BM13" s="103">
        <v>413800</v>
      </c>
      <c r="BN13" s="83"/>
      <c r="BO13" s="103">
        <v>407350</v>
      </c>
      <c r="BP13" s="103">
        <v>409000</v>
      </c>
      <c r="BQ13" s="103">
        <v>117541.25</v>
      </c>
      <c r="BR13" s="106">
        <v>0.35</v>
      </c>
      <c r="BS13" s="103">
        <v>407350</v>
      </c>
      <c r="BT13" s="83"/>
      <c r="BU13" s="103">
        <v>400550</v>
      </c>
      <c r="BV13" s="103">
        <v>402200</v>
      </c>
      <c r="BW13" s="103">
        <v>115586.25</v>
      </c>
      <c r="BX13" s="106">
        <v>0.35</v>
      </c>
      <c r="BY13" s="103">
        <v>400550</v>
      </c>
      <c r="BZ13" s="83"/>
      <c r="CA13" s="103">
        <v>390500</v>
      </c>
      <c r="CB13" s="103" t="s">
        <v>1057</v>
      </c>
      <c r="CC13" s="103">
        <v>112683.5</v>
      </c>
      <c r="CD13" s="106">
        <v>0.35</v>
      </c>
      <c r="CE13" s="103">
        <v>390500</v>
      </c>
      <c r="CF13" s="83"/>
      <c r="CG13" s="103">
        <v>381250</v>
      </c>
      <c r="CH13" s="103" t="s">
        <v>13</v>
      </c>
      <c r="CI13" s="103">
        <v>110016.5</v>
      </c>
      <c r="CJ13" s="106">
        <v>0.35</v>
      </c>
      <c r="CK13" s="103">
        <v>381250</v>
      </c>
      <c r="CM13" s="103">
        <v>87700</v>
      </c>
      <c r="CN13" s="103">
        <v>173900</v>
      </c>
      <c r="CO13" s="103">
        <v>17691.25</v>
      </c>
      <c r="CP13" s="106">
        <v>0.28000000000000003</v>
      </c>
      <c r="CQ13" s="103">
        <v>87700</v>
      </c>
      <c r="CS13" s="103">
        <v>87700</v>
      </c>
      <c r="CT13" s="103">
        <v>173900</v>
      </c>
      <c r="CU13" s="103">
        <v>17691.25</v>
      </c>
      <c r="CV13" s="106">
        <v>0.28000000000000003</v>
      </c>
      <c r="CW13" s="103">
        <v>87700</v>
      </c>
      <c r="CY13" s="103">
        <v>375000</v>
      </c>
      <c r="CZ13" s="103" t="s">
        <v>13</v>
      </c>
      <c r="DA13" s="103">
        <v>108216.1</v>
      </c>
      <c r="DB13" s="106">
        <v>0.35</v>
      </c>
      <c r="DC13" s="103">
        <v>375000</v>
      </c>
      <c r="DD13" s="92"/>
      <c r="DE13" s="107">
        <v>375000</v>
      </c>
      <c r="DF13" s="105" t="s">
        <v>13</v>
      </c>
      <c r="DG13" s="103">
        <v>108216</v>
      </c>
      <c r="DH13" s="106">
        <v>0.35</v>
      </c>
      <c r="DI13" s="107">
        <v>375000</v>
      </c>
      <c r="DJ13"/>
      <c r="DK13" s="103">
        <v>359650</v>
      </c>
      <c r="DL13" s="103" t="s">
        <v>13</v>
      </c>
      <c r="DM13" s="103">
        <v>103791.75</v>
      </c>
      <c r="DN13" s="106">
        <v>0.35</v>
      </c>
      <c r="DO13" s="103">
        <v>359650</v>
      </c>
      <c r="DQ13" s="103">
        <v>351650</v>
      </c>
      <c r="DR13" s="103" t="s">
        <v>13</v>
      </c>
      <c r="DS13" s="103">
        <v>101469.25</v>
      </c>
      <c r="DT13" s="106">
        <v>0.35</v>
      </c>
      <c r="DU13" s="103">
        <v>351650</v>
      </c>
    </row>
    <row r="14" spans="1:125" x14ac:dyDescent="0.2">
      <c r="A14" s="103">
        <v>544250</v>
      </c>
      <c r="B14" s="103" t="s">
        <v>1057</v>
      </c>
      <c r="C14" s="103">
        <v>162718</v>
      </c>
      <c r="D14" s="106">
        <v>0.37</v>
      </c>
      <c r="E14" s="103">
        <f t="shared" si="4"/>
        <v>544250</v>
      </c>
      <c r="F14" s="292"/>
      <c r="G14" s="103">
        <v>276425</v>
      </c>
      <c r="H14" s="103" t="s">
        <v>1057</v>
      </c>
      <c r="I14" s="103">
        <v>81359</v>
      </c>
      <c r="J14" s="106">
        <v>0.37</v>
      </c>
      <c r="K14" s="103">
        <f t="shared" si="5"/>
        <v>276425</v>
      </c>
      <c r="M14" s="103">
        <v>527550</v>
      </c>
      <c r="N14" s="103" t="s">
        <v>1057</v>
      </c>
      <c r="O14" s="103">
        <v>157804.25</v>
      </c>
      <c r="P14" s="106">
        <v>0.37</v>
      </c>
      <c r="Q14" s="103">
        <v>527550</v>
      </c>
      <c r="R14" s="292"/>
      <c r="S14" s="103">
        <v>268075</v>
      </c>
      <c r="T14" s="103" t="s">
        <v>1057</v>
      </c>
      <c r="U14" s="103">
        <v>78902.13</v>
      </c>
      <c r="V14" s="106">
        <v>0.37</v>
      </c>
      <c r="W14" s="103">
        <f t="shared" si="6"/>
        <v>268075</v>
      </c>
      <c r="Y14" s="103">
        <v>522200</v>
      </c>
      <c r="Z14" s="103" t="s">
        <v>1057</v>
      </c>
      <c r="AA14" s="103">
        <v>156235</v>
      </c>
      <c r="AB14" s="106">
        <v>0.37</v>
      </c>
      <c r="AC14" s="103">
        <v>522200</v>
      </c>
      <c r="AD14" s="292"/>
      <c r="AE14" s="103">
        <v>265400</v>
      </c>
      <c r="AF14" s="103" t="s">
        <v>1057</v>
      </c>
      <c r="AG14" s="103">
        <v>78117.5</v>
      </c>
      <c r="AH14" s="106">
        <v>0.37</v>
      </c>
      <c r="AI14" s="103">
        <v>265400</v>
      </c>
      <c r="AK14" s="103">
        <v>514100</v>
      </c>
      <c r="AL14" s="103" t="s">
        <v>1057</v>
      </c>
      <c r="AM14" s="103">
        <v>153798.5</v>
      </c>
      <c r="AN14" s="106">
        <v>0.37</v>
      </c>
      <c r="AO14" s="103">
        <v>514100</v>
      </c>
      <c r="AP14" s="83"/>
      <c r="AQ14" s="103">
        <v>503700</v>
      </c>
      <c r="AR14" s="103" t="s">
        <v>1057</v>
      </c>
      <c r="AS14" s="103">
        <v>150689.25</v>
      </c>
      <c r="AT14" s="106">
        <v>0.37</v>
      </c>
      <c r="AU14" s="103">
        <v>503700</v>
      </c>
      <c r="AV14" s="83"/>
      <c r="AW14" s="103">
        <v>420700</v>
      </c>
      <c r="AX14" s="103" t="s">
        <v>1057</v>
      </c>
      <c r="AY14" s="103">
        <v>121505.25</v>
      </c>
      <c r="AZ14" s="106">
        <v>0.39600000000000002</v>
      </c>
      <c r="BA14" s="103">
        <v>420700</v>
      </c>
      <c r="BB14" s="83"/>
      <c r="BC14" s="103">
        <v>417300</v>
      </c>
      <c r="BD14" s="103" t="s">
        <v>1057</v>
      </c>
      <c r="BE14" s="103">
        <v>120529.75</v>
      </c>
      <c r="BF14" s="106">
        <v>0.39600000000000002</v>
      </c>
      <c r="BG14" s="103">
        <v>417300</v>
      </c>
      <c r="BH14" s="83"/>
      <c r="BI14" s="103">
        <v>415500</v>
      </c>
      <c r="BJ14" s="103" t="s">
        <v>1057</v>
      </c>
      <c r="BK14" s="103">
        <v>119996.25</v>
      </c>
      <c r="BL14" s="106">
        <v>0.39600000000000002</v>
      </c>
      <c r="BM14" s="103">
        <v>415500</v>
      </c>
      <c r="BN14" s="83"/>
      <c r="BO14" s="103">
        <v>409000</v>
      </c>
      <c r="BP14" s="103" t="s">
        <v>1057</v>
      </c>
      <c r="BQ14" s="103">
        <v>118118.75</v>
      </c>
      <c r="BR14" s="106">
        <v>0.39600000000000002</v>
      </c>
      <c r="BS14" s="103">
        <v>409000</v>
      </c>
      <c r="BT14" s="83"/>
      <c r="BU14" s="103">
        <v>402200</v>
      </c>
      <c r="BV14" s="103" t="s">
        <v>1057</v>
      </c>
      <c r="BW14" s="103">
        <v>116163.75</v>
      </c>
      <c r="BX14" s="106">
        <v>0.39600000000000002</v>
      </c>
      <c r="BY14" s="103">
        <v>402200</v>
      </c>
      <c r="BZ14" s="83"/>
      <c r="CA14" s="103">
        <v>0</v>
      </c>
      <c r="CB14" s="103">
        <v>0</v>
      </c>
      <c r="CC14" s="103">
        <v>0</v>
      </c>
      <c r="CD14" s="106">
        <v>0</v>
      </c>
      <c r="CE14" s="103">
        <v>0</v>
      </c>
      <c r="CF14" s="83"/>
      <c r="CG14" s="103">
        <v>0</v>
      </c>
      <c r="CH14" s="103">
        <v>0</v>
      </c>
      <c r="CI14" s="103">
        <v>0</v>
      </c>
      <c r="CJ14" s="106">
        <v>0</v>
      </c>
      <c r="CK14" s="103">
        <v>0</v>
      </c>
      <c r="CM14" s="103">
        <v>173900</v>
      </c>
      <c r="CN14" s="103">
        <v>375700</v>
      </c>
      <c r="CO14" s="103">
        <v>41827.25</v>
      </c>
      <c r="CP14" s="106">
        <v>0.33</v>
      </c>
      <c r="CQ14" s="103">
        <v>173900</v>
      </c>
      <c r="CS14" s="103">
        <v>173900</v>
      </c>
      <c r="CT14" s="103">
        <v>375700</v>
      </c>
      <c r="CU14" s="103">
        <v>41827.25</v>
      </c>
      <c r="CV14" s="106">
        <v>0.33</v>
      </c>
      <c r="CW14" s="103">
        <v>173900</v>
      </c>
      <c r="DC14" s="92"/>
      <c r="DD14" s="92"/>
      <c r="DG14"/>
      <c r="DH14"/>
      <c r="DI14"/>
      <c r="DJ14"/>
      <c r="DK14" s="92"/>
      <c r="DL14" s="92"/>
      <c r="DM14" s="92"/>
      <c r="DN14" s="92"/>
      <c r="DO14" s="92"/>
      <c r="DQ14" s="92"/>
      <c r="DR14" s="92"/>
      <c r="DS14" s="92"/>
      <c r="DT14" s="92"/>
      <c r="DU14" s="92"/>
    </row>
    <row r="15" spans="1:125"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M15" s="103">
        <v>375700</v>
      </c>
      <c r="CN15" s="103" t="s">
        <v>13</v>
      </c>
      <c r="CO15" s="103">
        <v>108421.25</v>
      </c>
      <c r="CP15" s="106">
        <v>0.35</v>
      </c>
      <c r="CQ15" s="103">
        <v>375700</v>
      </c>
      <c r="CS15" s="103">
        <v>375700</v>
      </c>
      <c r="CT15" s="103" t="s">
        <v>13</v>
      </c>
      <c r="CU15" s="103">
        <v>108421.25</v>
      </c>
      <c r="CV15" s="106">
        <v>0.35</v>
      </c>
      <c r="CW15" s="103">
        <v>375700</v>
      </c>
      <c r="CY15" s="736" t="s">
        <v>1055</v>
      </c>
      <c r="CZ15" s="736"/>
      <c r="DA15" s="736"/>
      <c r="DB15" s="736"/>
      <c r="DC15" s="736"/>
      <c r="DD15" s="92"/>
      <c r="DE15" s="108" t="s">
        <v>1055</v>
      </c>
      <c r="DG15"/>
      <c r="DH15"/>
      <c r="DI15"/>
      <c r="DJ15"/>
      <c r="DK15" s="98" t="s">
        <v>1055</v>
      </c>
      <c r="DL15" s="92"/>
      <c r="DM15" s="92"/>
      <c r="DN15" s="92"/>
      <c r="DO15" s="92"/>
      <c r="DQ15" s="98" t="s">
        <v>1055</v>
      </c>
      <c r="DR15" s="92"/>
      <c r="DS15" s="92"/>
      <c r="DT15" s="92"/>
      <c r="DU15" s="92"/>
    </row>
    <row r="16" spans="1:125"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83"/>
      <c r="AQ16" s="92"/>
      <c r="AR16" s="92"/>
      <c r="AS16" s="92"/>
      <c r="AT16" s="92"/>
      <c r="AU16" s="92"/>
      <c r="AV16" s="83"/>
      <c r="AW16" s="92"/>
      <c r="AX16" s="92"/>
      <c r="AY16" s="92"/>
      <c r="AZ16" s="92"/>
      <c r="BA16" s="92"/>
      <c r="BB16" s="83"/>
      <c r="BC16" s="92"/>
      <c r="BD16" s="92"/>
      <c r="BE16" s="92"/>
      <c r="BF16" s="92"/>
      <c r="BG16" s="92"/>
      <c r="BH16" s="83"/>
      <c r="BI16" s="92"/>
      <c r="BJ16" s="92"/>
      <c r="BK16" s="92"/>
      <c r="BL16" s="92"/>
      <c r="BM16" s="92"/>
      <c r="BN16" s="83"/>
      <c r="BO16" s="92"/>
      <c r="BP16" s="92"/>
      <c r="BQ16" s="92"/>
      <c r="BR16" s="92"/>
      <c r="BS16" s="92"/>
      <c r="BT16" s="83"/>
      <c r="BU16" s="92"/>
      <c r="BV16" s="92"/>
      <c r="BW16" s="92"/>
      <c r="BX16" s="92"/>
      <c r="BY16" s="92"/>
      <c r="BZ16" s="83"/>
      <c r="CF16" s="83"/>
      <c r="DC16" s="92"/>
      <c r="DD16" s="92"/>
      <c r="DG16"/>
      <c r="DH16"/>
      <c r="DI16"/>
      <c r="DJ16"/>
      <c r="DK16" s="92"/>
      <c r="DL16" s="92"/>
      <c r="DM16" s="92"/>
      <c r="DN16" s="92"/>
      <c r="DO16" s="92"/>
      <c r="DQ16" s="92"/>
      <c r="DR16" s="92"/>
      <c r="DS16" s="92"/>
      <c r="DT16" s="92"/>
      <c r="DU16" s="92"/>
    </row>
    <row r="17" spans="1:125" ht="17.25" x14ac:dyDescent="0.25">
      <c r="A17" s="749" t="s">
        <v>1977</v>
      </c>
      <c r="B17" s="749"/>
      <c r="C17" s="749"/>
      <c r="D17" s="749"/>
      <c r="E17" s="749"/>
      <c r="F17" s="454"/>
      <c r="G17" s="749" t="s">
        <v>1978</v>
      </c>
      <c r="H17" s="749"/>
      <c r="I17" s="749"/>
      <c r="J17" s="749"/>
      <c r="K17" s="749"/>
      <c r="M17" s="749" t="s">
        <v>1977</v>
      </c>
      <c r="N17" s="749"/>
      <c r="O17" s="749"/>
      <c r="P17" s="749"/>
      <c r="Q17" s="749"/>
      <c r="R17" s="452"/>
      <c r="S17" s="749" t="s">
        <v>1978</v>
      </c>
      <c r="T17" s="749"/>
      <c r="U17" s="749"/>
      <c r="V17" s="749"/>
      <c r="W17" s="749"/>
      <c r="Y17" s="736" t="s">
        <v>1977</v>
      </c>
      <c r="Z17" s="736"/>
      <c r="AA17" s="736"/>
      <c r="AB17" s="736"/>
      <c r="AC17" s="736"/>
      <c r="AD17" s="452"/>
      <c r="AE17" s="736" t="s">
        <v>1978</v>
      </c>
      <c r="AF17" s="736"/>
      <c r="AG17" s="736"/>
      <c r="AH17" s="736"/>
      <c r="AI17" s="736"/>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M17" s="736" t="s">
        <v>1055</v>
      </c>
      <c r="CN17" s="736"/>
      <c r="CO17" s="736"/>
      <c r="CP17" s="736"/>
      <c r="CQ17" s="736"/>
      <c r="CS17" s="736" t="s">
        <v>1055</v>
      </c>
      <c r="CT17" s="736"/>
      <c r="CU17" s="736"/>
      <c r="CV17" s="736"/>
      <c r="CW17" s="736"/>
      <c r="CY17" s="739" t="s">
        <v>1046</v>
      </c>
      <c r="CZ17" s="740"/>
      <c r="DA17" s="109"/>
      <c r="DB17" s="110"/>
      <c r="DC17" s="92"/>
      <c r="DD17" s="92"/>
      <c r="DE17" s="743" t="s">
        <v>1046</v>
      </c>
      <c r="DF17" s="744"/>
      <c r="DG17" s="747"/>
      <c r="DH17" s="748"/>
      <c r="DI17"/>
      <c r="DJ17"/>
      <c r="DK17" s="739" t="s">
        <v>1046</v>
      </c>
      <c r="DL17" s="740"/>
      <c r="DM17" s="741"/>
      <c r="DN17" s="742"/>
      <c r="DO17" s="92"/>
      <c r="DQ17" s="739" t="s">
        <v>1046</v>
      </c>
      <c r="DR17" s="740"/>
      <c r="DS17" s="741"/>
      <c r="DT17" s="742"/>
      <c r="DU17" s="92"/>
    </row>
    <row r="18" spans="1:125"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83"/>
      <c r="AQ18" s="92"/>
      <c r="AR18" s="92"/>
      <c r="AS18" s="92"/>
      <c r="AT18" s="92"/>
      <c r="AU18" s="92"/>
      <c r="AV18" s="83"/>
      <c r="AW18" s="92"/>
      <c r="AX18" s="92"/>
      <c r="AY18" s="92"/>
      <c r="AZ18" s="92"/>
      <c r="BA18" s="92"/>
      <c r="BB18" s="83"/>
      <c r="BC18" s="92"/>
      <c r="BD18" s="92"/>
      <c r="BE18" s="92"/>
      <c r="BF18" s="92"/>
      <c r="BG18" s="92"/>
      <c r="BH18" s="83"/>
      <c r="BI18" s="92"/>
      <c r="BJ18" s="92"/>
      <c r="BK18" s="92"/>
      <c r="BL18" s="92"/>
      <c r="BM18" s="92"/>
      <c r="BN18" s="83"/>
      <c r="BO18" s="92"/>
      <c r="BP18" s="92"/>
      <c r="BQ18" s="92"/>
      <c r="BR18" s="92"/>
      <c r="BS18" s="92"/>
      <c r="BT18" s="83"/>
      <c r="BU18" s="92"/>
      <c r="BV18" s="92"/>
      <c r="BW18" s="92"/>
      <c r="BX18" s="92"/>
      <c r="BY18" s="92"/>
      <c r="BZ18" s="83"/>
      <c r="CF18" s="83"/>
      <c r="CY18" s="101" t="s">
        <v>1047</v>
      </c>
      <c r="CZ18" s="101" t="s">
        <v>1048</v>
      </c>
      <c r="DA18" s="101" t="s">
        <v>1049</v>
      </c>
      <c r="DB18" s="101" t="s">
        <v>1050</v>
      </c>
      <c r="DC18" s="101" t="s">
        <v>1051</v>
      </c>
      <c r="DD18" s="92"/>
      <c r="DE18" s="102" t="s">
        <v>1047</v>
      </c>
      <c r="DF18" s="102" t="s">
        <v>1048</v>
      </c>
      <c r="DG18" s="102" t="s">
        <v>1052</v>
      </c>
      <c r="DH18" s="101" t="s">
        <v>1050</v>
      </c>
      <c r="DI18" s="101" t="s">
        <v>1051</v>
      </c>
      <c r="DJ18"/>
      <c r="DK18" s="101" t="s">
        <v>1047</v>
      </c>
      <c r="DL18" s="101" t="s">
        <v>1048</v>
      </c>
      <c r="DM18" s="101" t="s">
        <v>1049</v>
      </c>
      <c r="DN18" s="101" t="s">
        <v>1050</v>
      </c>
      <c r="DO18" s="101" t="s">
        <v>1051</v>
      </c>
      <c r="DQ18" s="101" t="s">
        <v>1047</v>
      </c>
      <c r="DR18" s="101" t="s">
        <v>1048</v>
      </c>
      <c r="DS18" s="101" t="s">
        <v>1049</v>
      </c>
      <c r="DT18" s="101" t="s">
        <v>1050</v>
      </c>
      <c r="DU18" s="101" t="s">
        <v>1051</v>
      </c>
    </row>
    <row r="19" spans="1:125"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F19" s="83"/>
      <c r="CG19" s="739" t="s">
        <v>1046</v>
      </c>
      <c r="CH19" s="740"/>
      <c r="CI19" s="109"/>
      <c r="CJ19" s="110"/>
      <c r="CM19" s="739" t="s">
        <v>1046</v>
      </c>
      <c r="CN19" s="740"/>
      <c r="CO19" s="109"/>
      <c r="CP19" s="110"/>
      <c r="CS19" s="739" t="s">
        <v>1046</v>
      </c>
      <c r="CT19" s="740"/>
      <c r="CU19" s="109"/>
      <c r="CV19" s="110"/>
      <c r="CY19" s="103">
        <v>0</v>
      </c>
      <c r="CZ19" s="103">
        <v>15750</v>
      </c>
      <c r="DA19" s="103">
        <v>0</v>
      </c>
      <c r="DB19" s="103">
        <v>0</v>
      </c>
      <c r="DC19" s="103" t="s">
        <v>1056</v>
      </c>
      <c r="DD19" s="92"/>
      <c r="DE19" s="104">
        <v>0</v>
      </c>
      <c r="DF19" s="104">
        <v>8000</v>
      </c>
      <c r="DG19" s="103">
        <v>0</v>
      </c>
      <c r="DH19" s="103">
        <v>0</v>
      </c>
      <c r="DI19" s="103" t="s">
        <v>1056</v>
      </c>
      <c r="DJ19"/>
      <c r="DK19" s="103">
        <v>0</v>
      </c>
      <c r="DL19" s="103">
        <v>8000</v>
      </c>
      <c r="DM19" s="103">
        <v>0</v>
      </c>
      <c r="DN19" s="103">
        <v>0</v>
      </c>
      <c r="DO19" s="103" t="s">
        <v>1056</v>
      </c>
      <c r="DQ19" s="103">
        <v>0</v>
      </c>
      <c r="DR19" s="103">
        <v>8000</v>
      </c>
      <c r="DS19" s="103">
        <v>0</v>
      </c>
      <c r="DT19" s="103">
        <v>0</v>
      </c>
      <c r="DU19" s="103" t="s">
        <v>1056</v>
      </c>
    </row>
    <row r="20" spans="1:125"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3">
        <v>15750</v>
      </c>
      <c r="CZ20" s="103">
        <v>24450</v>
      </c>
      <c r="DA20" s="103">
        <v>0</v>
      </c>
      <c r="DB20" s="106">
        <v>0.1</v>
      </c>
      <c r="DC20" s="103">
        <v>15750</v>
      </c>
      <c r="DD20" s="92"/>
      <c r="DE20" s="107">
        <v>8000</v>
      </c>
      <c r="DF20" s="107">
        <v>23950</v>
      </c>
      <c r="DG20" s="103">
        <v>0</v>
      </c>
      <c r="DH20" s="106">
        <v>0.1</v>
      </c>
      <c r="DI20" s="107">
        <v>8000</v>
      </c>
      <c r="DJ20"/>
      <c r="DK20" s="103">
        <v>8000</v>
      </c>
      <c r="DL20" s="103">
        <v>23550</v>
      </c>
      <c r="DM20" s="103">
        <v>0</v>
      </c>
      <c r="DN20" s="106">
        <v>0.1</v>
      </c>
      <c r="DO20" s="103">
        <v>8000</v>
      </c>
      <c r="DQ20" s="103">
        <v>8000</v>
      </c>
      <c r="DR20" s="103">
        <v>23350</v>
      </c>
      <c r="DS20" s="103">
        <v>0</v>
      </c>
      <c r="DT20" s="106">
        <v>0.1</v>
      </c>
      <c r="DU20" s="103">
        <v>8000</v>
      </c>
    </row>
    <row r="21" spans="1:125" x14ac:dyDescent="0.2">
      <c r="A21" s="103">
        <v>0</v>
      </c>
      <c r="B21" s="103">
        <f t="shared" ref="B21:B27" si="7">A22</f>
        <v>13000</v>
      </c>
      <c r="C21" s="103">
        <v>0</v>
      </c>
      <c r="D21" s="103">
        <v>0</v>
      </c>
      <c r="E21" s="103">
        <v>0</v>
      </c>
      <c r="F21" s="292"/>
      <c r="G21" s="103">
        <v>0</v>
      </c>
      <c r="H21" s="103">
        <f t="shared" ref="H21:H27" si="8">G22</f>
        <v>12950</v>
      </c>
      <c r="I21" s="103">
        <v>0</v>
      </c>
      <c r="J21" s="103">
        <v>0</v>
      </c>
      <c r="K21" s="103">
        <v>0</v>
      </c>
      <c r="M21" s="103">
        <v>0</v>
      </c>
      <c r="N21" s="103">
        <f t="shared" ref="N21:N27" si="9">M22</f>
        <v>12200</v>
      </c>
      <c r="O21" s="103">
        <v>0</v>
      </c>
      <c r="P21" s="103">
        <v>0</v>
      </c>
      <c r="Q21" s="103">
        <v>0</v>
      </c>
      <c r="R21" s="292"/>
      <c r="S21" s="103">
        <v>0</v>
      </c>
      <c r="T21" s="103">
        <f t="shared" ref="T21:T27" si="10">S22</f>
        <v>12550</v>
      </c>
      <c r="U21" s="103">
        <v>0</v>
      </c>
      <c r="V21" s="103">
        <v>0</v>
      </c>
      <c r="W21" s="103">
        <v>0</v>
      </c>
      <c r="Y21" s="103">
        <v>0</v>
      </c>
      <c r="Z21" s="103">
        <v>11900</v>
      </c>
      <c r="AA21" s="103">
        <v>0</v>
      </c>
      <c r="AB21" s="103">
        <v>0</v>
      </c>
      <c r="AC21" s="103">
        <v>0</v>
      </c>
      <c r="AD21" s="292"/>
      <c r="AE21" s="103">
        <v>0</v>
      </c>
      <c r="AF21" s="103">
        <v>12400</v>
      </c>
      <c r="AG21" s="103">
        <v>0</v>
      </c>
      <c r="AH21" s="103">
        <v>0</v>
      </c>
      <c r="AI21" s="103">
        <v>0</v>
      </c>
      <c r="AK21" s="103">
        <v>0</v>
      </c>
      <c r="AL21" s="103">
        <v>11800</v>
      </c>
      <c r="AM21" s="103">
        <v>0</v>
      </c>
      <c r="AN21" s="103">
        <v>0</v>
      </c>
      <c r="AO21" s="103">
        <v>0</v>
      </c>
      <c r="AP21" s="83"/>
      <c r="AQ21" s="103">
        <v>0</v>
      </c>
      <c r="AR21" s="103">
        <v>11550</v>
      </c>
      <c r="AS21" s="103">
        <v>0</v>
      </c>
      <c r="AT21" s="103">
        <v>0</v>
      </c>
      <c r="AU21" s="103">
        <v>0</v>
      </c>
      <c r="AV21" s="83"/>
      <c r="AW21" s="103">
        <v>0</v>
      </c>
      <c r="AX21" s="103">
        <v>8650</v>
      </c>
      <c r="AY21" s="103">
        <v>0</v>
      </c>
      <c r="AZ21" s="103">
        <v>0</v>
      </c>
      <c r="BA21" s="103">
        <v>0</v>
      </c>
      <c r="BB21" s="83"/>
      <c r="BC21" s="103">
        <v>0</v>
      </c>
      <c r="BD21" s="103">
        <v>8550</v>
      </c>
      <c r="BE21" s="103">
        <v>0</v>
      </c>
      <c r="BF21" s="103">
        <v>0</v>
      </c>
      <c r="BG21" s="103">
        <v>0</v>
      </c>
      <c r="BH21" s="83"/>
      <c r="BI21" s="103">
        <v>0</v>
      </c>
      <c r="BJ21" s="103">
        <v>8600</v>
      </c>
      <c r="BK21" s="103">
        <v>0</v>
      </c>
      <c r="BL21" s="103">
        <v>0</v>
      </c>
      <c r="BM21" s="103">
        <v>0</v>
      </c>
      <c r="BN21" s="83"/>
      <c r="BO21" s="103">
        <v>0</v>
      </c>
      <c r="BP21" s="103">
        <v>8450</v>
      </c>
      <c r="BQ21" s="103">
        <v>0</v>
      </c>
      <c r="BR21" s="103">
        <v>0</v>
      </c>
      <c r="BS21" s="103">
        <v>0</v>
      </c>
      <c r="BT21" s="83"/>
      <c r="BU21" s="103">
        <v>0</v>
      </c>
      <c r="BV21" s="103">
        <v>8300</v>
      </c>
      <c r="BW21" s="103">
        <v>0</v>
      </c>
      <c r="BX21" s="103">
        <v>0</v>
      </c>
      <c r="BY21" s="103">
        <v>0</v>
      </c>
      <c r="BZ21" s="83"/>
      <c r="CA21" s="103">
        <v>0</v>
      </c>
      <c r="CB21" s="103">
        <v>8100</v>
      </c>
      <c r="CC21" s="103">
        <v>0</v>
      </c>
      <c r="CD21" s="103">
        <v>0</v>
      </c>
      <c r="CE21" s="103">
        <v>0</v>
      </c>
      <c r="CF21" s="83"/>
      <c r="CG21" s="103">
        <v>0</v>
      </c>
      <c r="CH21" s="103">
        <v>7900</v>
      </c>
      <c r="CI21" s="103">
        <v>0</v>
      </c>
      <c r="CJ21" s="103">
        <v>0</v>
      </c>
      <c r="CK21" s="103" t="s">
        <v>1056</v>
      </c>
      <c r="CM21" s="103">
        <v>0</v>
      </c>
      <c r="CN21" s="103">
        <v>13750</v>
      </c>
      <c r="CO21" s="103">
        <v>0</v>
      </c>
      <c r="CP21" s="103">
        <v>0</v>
      </c>
      <c r="CQ21" s="103" t="s">
        <v>1056</v>
      </c>
      <c r="CS21" s="103">
        <v>0</v>
      </c>
      <c r="CT21" s="103">
        <v>13750</v>
      </c>
      <c r="CU21" s="103">
        <v>0</v>
      </c>
      <c r="CV21" s="103">
        <v>0</v>
      </c>
      <c r="CW21" s="103" t="s">
        <v>1056</v>
      </c>
      <c r="CY21" s="103">
        <v>24450</v>
      </c>
      <c r="CZ21" s="103">
        <v>75650</v>
      </c>
      <c r="DA21" s="103">
        <v>870</v>
      </c>
      <c r="DB21" s="106">
        <v>0.15</v>
      </c>
      <c r="DC21" s="103">
        <v>24450</v>
      </c>
      <c r="DD21" s="92"/>
      <c r="DE21" s="107">
        <v>23950</v>
      </c>
      <c r="DF21" s="107">
        <v>75650</v>
      </c>
      <c r="DG21" s="107">
        <v>1595</v>
      </c>
      <c r="DH21" s="106">
        <v>0.15</v>
      </c>
      <c r="DI21" s="107">
        <v>23950</v>
      </c>
      <c r="DJ21"/>
      <c r="DK21" s="103">
        <v>23550</v>
      </c>
      <c r="DL21" s="103">
        <v>72150</v>
      </c>
      <c r="DM21" s="103">
        <v>1555</v>
      </c>
      <c r="DN21" s="106">
        <v>0.15</v>
      </c>
      <c r="DO21" s="103">
        <v>23550</v>
      </c>
      <c r="DQ21" s="103">
        <v>23350</v>
      </c>
      <c r="DR21" s="103">
        <v>70700</v>
      </c>
      <c r="DS21" s="103">
        <v>1535</v>
      </c>
      <c r="DT21" s="106">
        <v>0.15</v>
      </c>
      <c r="DU21" s="103">
        <v>23350</v>
      </c>
    </row>
    <row r="22" spans="1:125" x14ac:dyDescent="0.2">
      <c r="A22" s="103">
        <v>13000</v>
      </c>
      <c r="B22" s="103">
        <f t="shared" si="7"/>
        <v>33550</v>
      </c>
      <c r="C22" s="103">
        <v>0</v>
      </c>
      <c r="D22" s="106">
        <v>0.1</v>
      </c>
      <c r="E22" s="103">
        <f t="shared" ref="E22:E28" si="11">A22</f>
        <v>13000</v>
      </c>
      <c r="F22" s="292"/>
      <c r="G22" s="103">
        <v>12950</v>
      </c>
      <c r="H22" s="103">
        <f t="shared" si="8"/>
        <v>23225</v>
      </c>
      <c r="I22" s="103">
        <v>0</v>
      </c>
      <c r="J22" s="106">
        <v>0.1</v>
      </c>
      <c r="K22" s="103">
        <f t="shared" ref="K22:K28" si="12">G22</f>
        <v>12950</v>
      </c>
      <c r="M22" s="103">
        <v>12200</v>
      </c>
      <c r="N22" s="103">
        <f t="shared" si="9"/>
        <v>32100</v>
      </c>
      <c r="O22" s="103">
        <v>0</v>
      </c>
      <c r="P22" s="106">
        <v>0.1</v>
      </c>
      <c r="Q22" s="103">
        <f t="shared" ref="Q22:Q28" si="13">M22</f>
        <v>12200</v>
      </c>
      <c r="R22" s="292"/>
      <c r="S22" s="103">
        <v>12550</v>
      </c>
      <c r="T22" s="103">
        <f t="shared" si="10"/>
        <v>22500</v>
      </c>
      <c r="U22" s="103">
        <v>0</v>
      </c>
      <c r="V22" s="106">
        <v>0.1</v>
      </c>
      <c r="W22" s="103">
        <f t="shared" ref="W22:W28" si="14">S22</f>
        <v>12550</v>
      </c>
      <c r="Y22" s="103">
        <v>11900</v>
      </c>
      <c r="Z22" s="103">
        <v>31650</v>
      </c>
      <c r="AA22" s="103">
        <v>0</v>
      </c>
      <c r="AB22" s="106">
        <v>0.1</v>
      </c>
      <c r="AC22" s="103">
        <v>11900</v>
      </c>
      <c r="AD22" s="292"/>
      <c r="AE22" s="103">
        <v>12400</v>
      </c>
      <c r="AF22" s="103">
        <v>22275</v>
      </c>
      <c r="AG22" s="103">
        <v>0</v>
      </c>
      <c r="AH22" s="106">
        <v>0.1</v>
      </c>
      <c r="AI22" s="103">
        <v>12400</v>
      </c>
      <c r="AK22" s="103">
        <v>11800</v>
      </c>
      <c r="AL22" s="103">
        <v>31200</v>
      </c>
      <c r="AM22" s="103">
        <v>0</v>
      </c>
      <c r="AN22" s="106">
        <v>0.1</v>
      </c>
      <c r="AO22" s="103">
        <v>11800</v>
      </c>
      <c r="AP22" s="83"/>
      <c r="AQ22" s="103">
        <v>11550</v>
      </c>
      <c r="AR22" s="103">
        <v>30600</v>
      </c>
      <c r="AS22" s="103">
        <v>0</v>
      </c>
      <c r="AT22" s="106">
        <v>0.1</v>
      </c>
      <c r="AU22" s="103">
        <v>11550</v>
      </c>
      <c r="AV22" s="83"/>
      <c r="AW22" s="103">
        <v>8650</v>
      </c>
      <c r="AX22" s="103">
        <v>27300</v>
      </c>
      <c r="AY22" s="103">
        <v>0</v>
      </c>
      <c r="AZ22" s="106">
        <v>0.1</v>
      </c>
      <c r="BA22" s="103">
        <v>8650</v>
      </c>
      <c r="BB22" s="83"/>
      <c r="BC22" s="103">
        <v>8550</v>
      </c>
      <c r="BD22" s="103">
        <v>27100</v>
      </c>
      <c r="BE22" s="103">
        <v>0</v>
      </c>
      <c r="BF22" s="106">
        <v>0.1</v>
      </c>
      <c r="BG22" s="103">
        <v>8550</v>
      </c>
      <c r="BH22" s="83"/>
      <c r="BI22" s="103">
        <v>8600</v>
      </c>
      <c r="BJ22" s="103">
        <v>27050</v>
      </c>
      <c r="BK22" s="103">
        <v>0</v>
      </c>
      <c r="BL22" s="106">
        <v>0.1</v>
      </c>
      <c r="BM22" s="103">
        <v>8600</v>
      </c>
      <c r="BN22" s="83"/>
      <c r="BO22" s="103">
        <v>8450</v>
      </c>
      <c r="BP22" s="103">
        <v>26600</v>
      </c>
      <c r="BQ22" s="103">
        <v>0</v>
      </c>
      <c r="BR22" s="106">
        <v>0.1</v>
      </c>
      <c r="BS22" s="103">
        <v>8450</v>
      </c>
      <c r="BT22" s="83"/>
      <c r="BU22" s="103">
        <v>8300</v>
      </c>
      <c r="BV22" s="103">
        <v>26150</v>
      </c>
      <c r="BW22" s="103">
        <v>0</v>
      </c>
      <c r="BX22" s="106">
        <v>0.1</v>
      </c>
      <c r="BY22" s="103">
        <v>8300</v>
      </c>
      <c r="BZ22" s="83"/>
      <c r="CA22" s="103">
        <v>8100</v>
      </c>
      <c r="CB22" s="103">
        <v>25500</v>
      </c>
      <c r="CC22" s="103">
        <v>0</v>
      </c>
      <c r="CD22" s="106">
        <v>0.1</v>
      </c>
      <c r="CE22" s="103">
        <v>8100</v>
      </c>
      <c r="CF22" s="83"/>
      <c r="CG22" s="103">
        <v>7900</v>
      </c>
      <c r="CH22" s="103">
        <v>24900</v>
      </c>
      <c r="CI22" s="103">
        <v>0</v>
      </c>
      <c r="CJ22" s="106">
        <v>0.1</v>
      </c>
      <c r="CK22" s="103">
        <v>7900</v>
      </c>
      <c r="CM22" s="103">
        <v>13750</v>
      </c>
      <c r="CN22" s="103">
        <v>24500</v>
      </c>
      <c r="CO22" s="103">
        <v>0</v>
      </c>
      <c r="CP22" s="106">
        <v>0.1</v>
      </c>
      <c r="CQ22" s="103">
        <v>13750</v>
      </c>
      <c r="CS22" s="103">
        <v>13750</v>
      </c>
      <c r="CT22" s="103">
        <v>24500</v>
      </c>
      <c r="CU22" s="103">
        <v>0</v>
      </c>
      <c r="CV22" s="106">
        <v>0.1</v>
      </c>
      <c r="CW22" s="103">
        <v>13750</v>
      </c>
      <c r="CY22" s="103">
        <v>75650</v>
      </c>
      <c r="CZ22" s="103">
        <v>118130</v>
      </c>
      <c r="DA22" s="103">
        <v>8550</v>
      </c>
      <c r="DB22" s="106">
        <v>0.25</v>
      </c>
      <c r="DC22" s="103">
        <v>75650</v>
      </c>
      <c r="DD22" s="92"/>
      <c r="DE22" s="107">
        <v>75650</v>
      </c>
      <c r="DF22" s="107">
        <v>144800</v>
      </c>
      <c r="DG22" s="107">
        <v>9350</v>
      </c>
      <c r="DH22" s="106">
        <v>0.25</v>
      </c>
      <c r="DI22" s="107">
        <v>75650</v>
      </c>
      <c r="DJ22"/>
      <c r="DK22" s="103">
        <v>72150</v>
      </c>
      <c r="DL22" s="103">
        <v>137850</v>
      </c>
      <c r="DM22" s="103">
        <v>8845</v>
      </c>
      <c r="DN22" s="106">
        <v>0.25</v>
      </c>
      <c r="DO22" s="103">
        <v>72150</v>
      </c>
      <c r="DQ22" s="103">
        <v>70700</v>
      </c>
      <c r="DR22" s="103">
        <v>133800</v>
      </c>
      <c r="DS22" s="103">
        <v>8637.5</v>
      </c>
      <c r="DT22" s="106">
        <v>0.25</v>
      </c>
      <c r="DU22" s="103">
        <v>70700</v>
      </c>
    </row>
    <row r="23" spans="1:125" x14ac:dyDescent="0.2">
      <c r="A23" s="103">
        <v>33550</v>
      </c>
      <c r="B23" s="103">
        <f t="shared" si="7"/>
        <v>96550</v>
      </c>
      <c r="C23" s="103">
        <v>2055</v>
      </c>
      <c r="D23" s="106">
        <v>0.12</v>
      </c>
      <c r="E23" s="103">
        <f t="shared" si="11"/>
        <v>33550</v>
      </c>
      <c r="F23" s="292"/>
      <c r="G23" s="103">
        <v>23225</v>
      </c>
      <c r="H23" s="103">
        <f t="shared" si="8"/>
        <v>54725</v>
      </c>
      <c r="I23" s="103">
        <v>1027.5</v>
      </c>
      <c r="J23" s="106">
        <v>0.12</v>
      </c>
      <c r="K23" s="103">
        <f t="shared" si="12"/>
        <v>23225</v>
      </c>
      <c r="M23" s="103">
        <v>32100</v>
      </c>
      <c r="N23" s="103">
        <f t="shared" si="9"/>
        <v>93250</v>
      </c>
      <c r="O23" s="103">
        <v>1990</v>
      </c>
      <c r="P23" s="106">
        <v>0.12</v>
      </c>
      <c r="Q23" s="103">
        <f t="shared" si="13"/>
        <v>32100</v>
      </c>
      <c r="R23" s="292"/>
      <c r="S23" s="103">
        <v>22500</v>
      </c>
      <c r="T23" s="103">
        <f t="shared" si="10"/>
        <v>53075</v>
      </c>
      <c r="U23" s="103">
        <v>995</v>
      </c>
      <c r="V23" s="106">
        <v>0.12</v>
      </c>
      <c r="W23" s="103">
        <f t="shared" si="14"/>
        <v>22500</v>
      </c>
      <c r="Y23" s="103">
        <v>31650</v>
      </c>
      <c r="Z23" s="103">
        <v>92150</v>
      </c>
      <c r="AA23" s="103">
        <v>1975</v>
      </c>
      <c r="AB23" s="106">
        <v>0.12</v>
      </c>
      <c r="AC23" s="103">
        <v>31650</v>
      </c>
      <c r="AD23" s="292"/>
      <c r="AE23" s="103">
        <v>22275</v>
      </c>
      <c r="AF23" s="103">
        <v>52525</v>
      </c>
      <c r="AG23" s="103">
        <v>987.5</v>
      </c>
      <c r="AH23" s="106">
        <v>0.12</v>
      </c>
      <c r="AI23" s="103">
        <v>22275</v>
      </c>
      <c r="AK23" s="103">
        <v>31200</v>
      </c>
      <c r="AL23" s="103">
        <v>90750</v>
      </c>
      <c r="AM23" s="103">
        <v>1940</v>
      </c>
      <c r="AN23" s="106">
        <v>0.12</v>
      </c>
      <c r="AO23" s="103">
        <v>31200</v>
      </c>
      <c r="AP23" s="83"/>
      <c r="AQ23" s="103">
        <v>30600</v>
      </c>
      <c r="AR23" s="103">
        <v>88950</v>
      </c>
      <c r="AS23" s="103">
        <v>1905</v>
      </c>
      <c r="AT23" s="106">
        <v>0.12</v>
      </c>
      <c r="AU23" s="103">
        <v>30600</v>
      </c>
      <c r="AV23" s="83"/>
      <c r="AW23" s="103">
        <v>27300</v>
      </c>
      <c r="AX23" s="103">
        <v>84550</v>
      </c>
      <c r="AY23" s="103">
        <v>1865</v>
      </c>
      <c r="AZ23" s="106">
        <v>0.15</v>
      </c>
      <c r="BA23" s="103">
        <v>27300</v>
      </c>
      <c r="BB23" s="83"/>
      <c r="BC23" s="103">
        <v>27100</v>
      </c>
      <c r="BD23" s="103">
        <v>83850</v>
      </c>
      <c r="BE23" s="103">
        <v>1855</v>
      </c>
      <c r="BF23" s="106">
        <v>0.15</v>
      </c>
      <c r="BG23" s="103">
        <v>27100</v>
      </c>
      <c r="BH23" s="83"/>
      <c r="BI23" s="103">
        <v>27050</v>
      </c>
      <c r="BJ23" s="103">
        <v>83500</v>
      </c>
      <c r="BK23" s="103">
        <v>1845</v>
      </c>
      <c r="BL23" s="106">
        <v>0.15</v>
      </c>
      <c r="BM23" s="103">
        <v>27050</v>
      </c>
      <c r="BN23" s="83"/>
      <c r="BO23" s="103">
        <v>26600</v>
      </c>
      <c r="BP23" s="103">
        <v>82250</v>
      </c>
      <c r="BQ23" s="103">
        <v>1815</v>
      </c>
      <c r="BR23" s="106">
        <v>0.15</v>
      </c>
      <c r="BS23" s="103">
        <v>26600</v>
      </c>
      <c r="BT23" s="83"/>
      <c r="BU23" s="103">
        <v>26150</v>
      </c>
      <c r="BV23" s="103">
        <v>80800</v>
      </c>
      <c r="BW23" s="103">
        <v>1785</v>
      </c>
      <c r="BX23" s="106">
        <v>0.15</v>
      </c>
      <c r="BY23" s="103">
        <v>26150</v>
      </c>
      <c r="BZ23" s="83"/>
      <c r="CA23" s="103">
        <v>25500</v>
      </c>
      <c r="CB23" s="103">
        <v>78800</v>
      </c>
      <c r="CC23" s="103">
        <v>1740</v>
      </c>
      <c r="CD23" s="106">
        <v>0.15</v>
      </c>
      <c r="CE23" s="103">
        <v>25500</v>
      </c>
      <c r="CF23" s="83"/>
      <c r="CG23" s="103">
        <v>24900</v>
      </c>
      <c r="CH23" s="103">
        <v>76900</v>
      </c>
      <c r="CI23" s="103">
        <v>1700</v>
      </c>
      <c r="CJ23" s="106">
        <v>0.15</v>
      </c>
      <c r="CK23" s="103">
        <v>24900</v>
      </c>
      <c r="CM23" s="103">
        <v>24500</v>
      </c>
      <c r="CN23" s="103">
        <v>75750</v>
      </c>
      <c r="CO23" s="103">
        <v>1075</v>
      </c>
      <c r="CP23" s="106">
        <v>0.15</v>
      </c>
      <c r="CQ23" s="103">
        <v>24500</v>
      </c>
      <c r="CS23" s="103">
        <v>24500</v>
      </c>
      <c r="CT23" s="103">
        <v>75750</v>
      </c>
      <c r="CU23" s="103">
        <v>1075</v>
      </c>
      <c r="CV23" s="106">
        <v>0.15</v>
      </c>
      <c r="CW23" s="103">
        <v>24500</v>
      </c>
      <c r="CY23" s="103">
        <v>118130</v>
      </c>
      <c r="CZ23" s="103">
        <v>216600</v>
      </c>
      <c r="DA23" s="103">
        <v>19170</v>
      </c>
      <c r="DB23" s="106">
        <v>0.28000000000000003</v>
      </c>
      <c r="DC23" s="103">
        <v>118130</v>
      </c>
      <c r="DD23" s="92"/>
      <c r="DE23" s="107">
        <v>144800</v>
      </c>
      <c r="DF23" s="107">
        <v>216600</v>
      </c>
      <c r="DG23" s="107">
        <v>26637.5</v>
      </c>
      <c r="DH23" s="106">
        <v>0.28000000000000003</v>
      </c>
      <c r="DI23" s="107">
        <v>144800</v>
      </c>
      <c r="DJ23"/>
      <c r="DK23" s="103">
        <v>137850</v>
      </c>
      <c r="DL23" s="103">
        <v>207700</v>
      </c>
      <c r="DM23" s="103">
        <v>25270</v>
      </c>
      <c r="DN23" s="106">
        <v>0.28000000000000003</v>
      </c>
      <c r="DO23" s="103">
        <v>137850</v>
      </c>
      <c r="DQ23" s="103">
        <v>133800</v>
      </c>
      <c r="DR23" s="103">
        <v>203150</v>
      </c>
      <c r="DS23" s="103">
        <v>24412.5</v>
      </c>
      <c r="DT23" s="106">
        <v>0.28000000000000003</v>
      </c>
      <c r="DU23" s="103">
        <v>133800</v>
      </c>
    </row>
    <row r="24" spans="1:125" x14ac:dyDescent="0.2">
      <c r="A24" s="103">
        <v>96550</v>
      </c>
      <c r="B24" s="103">
        <f t="shared" si="7"/>
        <v>191150</v>
      </c>
      <c r="C24" s="103">
        <v>9615</v>
      </c>
      <c r="D24" s="106">
        <v>0.22</v>
      </c>
      <c r="E24" s="103">
        <f t="shared" si="11"/>
        <v>96550</v>
      </c>
      <c r="F24" s="292"/>
      <c r="G24" s="103">
        <v>54725</v>
      </c>
      <c r="H24" s="103">
        <f t="shared" si="8"/>
        <v>102025</v>
      </c>
      <c r="I24" s="103">
        <v>4807.5</v>
      </c>
      <c r="J24" s="106">
        <v>0.22</v>
      </c>
      <c r="K24" s="103">
        <f t="shared" si="12"/>
        <v>54725</v>
      </c>
      <c r="M24" s="103">
        <v>93250</v>
      </c>
      <c r="N24" s="103">
        <f t="shared" si="9"/>
        <v>184950</v>
      </c>
      <c r="O24" s="103">
        <v>9328</v>
      </c>
      <c r="P24" s="106">
        <v>0.22</v>
      </c>
      <c r="Q24" s="103">
        <f t="shared" si="13"/>
        <v>93250</v>
      </c>
      <c r="R24" s="292"/>
      <c r="S24" s="103">
        <v>53075</v>
      </c>
      <c r="T24" s="103">
        <f t="shared" si="10"/>
        <v>98925</v>
      </c>
      <c r="U24" s="103">
        <v>4664</v>
      </c>
      <c r="V24" s="106">
        <v>0.22</v>
      </c>
      <c r="W24" s="103">
        <f t="shared" si="14"/>
        <v>53075</v>
      </c>
      <c r="Y24" s="103">
        <v>92150</v>
      </c>
      <c r="Z24" s="103">
        <v>182950</v>
      </c>
      <c r="AA24" s="103">
        <v>9235</v>
      </c>
      <c r="AB24" s="106">
        <v>0.22</v>
      </c>
      <c r="AC24" s="103">
        <v>92150</v>
      </c>
      <c r="AD24" s="292"/>
      <c r="AE24" s="103">
        <v>52525</v>
      </c>
      <c r="AF24" s="103">
        <v>97925</v>
      </c>
      <c r="AG24" s="103">
        <v>4617.5</v>
      </c>
      <c r="AH24" s="106">
        <v>0.22</v>
      </c>
      <c r="AI24" s="103">
        <v>52525</v>
      </c>
      <c r="AK24" s="103">
        <v>90750</v>
      </c>
      <c r="AL24" s="103">
        <v>180200</v>
      </c>
      <c r="AM24" s="103">
        <v>9086</v>
      </c>
      <c r="AN24" s="106">
        <v>0.22</v>
      </c>
      <c r="AO24" s="103">
        <v>90750</v>
      </c>
      <c r="AP24" s="83"/>
      <c r="AQ24" s="103">
        <v>88950</v>
      </c>
      <c r="AR24" s="103">
        <v>176550</v>
      </c>
      <c r="AS24" s="103">
        <v>8907</v>
      </c>
      <c r="AT24" s="106">
        <v>0.22</v>
      </c>
      <c r="AU24" s="103">
        <v>88950</v>
      </c>
      <c r="AV24" s="83"/>
      <c r="AW24" s="103">
        <v>84550</v>
      </c>
      <c r="AX24" s="103">
        <v>161750</v>
      </c>
      <c r="AY24" s="103">
        <v>10452.5</v>
      </c>
      <c r="AZ24" s="106">
        <v>0.25</v>
      </c>
      <c r="BA24" s="103">
        <v>84550</v>
      </c>
      <c r="BB24" s="83"/>
      <c r="BC24" s="103">
        <v>83850</v>
      </c>
      <c r="BD24" s="103">
        <v>160450</v>
      </c>
      <c r="BE24" s="103">
        <v>10367.5</v>
      </c>
      <c r="BF24" s="106">
        <v>0.25</v>
      </c>
      <c r="BG24" s="103">
        <v>83850</v>
      </c>
      <c r="BH24" s="83"/>
      <c r="BI24" s="103">
        <v>83500</v>
      </c>
      <c r="BJ24" s="103">
        <v>159800</v>
      </c>
      <c r="BK24" s="103">
        <v>10312.5</v>
      </c>
      <c r="BL24" s="106">
        <v>0.25</v>
      </c>
      <c r="BM24" s="103">
        <v>83500</v>
      </c>
      <c r="BN24" s="83"/>
      <c r="BO24" s="103">
        <v>82250</v>
      </c>
      <c r="BP24" s="103">
        <v>157300</v>
      </c>
      <c r="BQ24" s="103">
        <v>10162.5</v>
      </c>
      <c r="BR24" s="106">
        <v>0.25</v>
      </c>
      <c r="BS24" s="103">
        <v>82250</v>
      </c>
      <c r="BT24" s="83"/>
      <c r="BU24" s="103">
        <v>80800</v>
      </c>
      <c r="BV24" s="103">
        <v>154700</v>
      </c>
      <c r="BW24" s="103">
        <v>9982.5</v>
      </c>
      <c r="BX24" s="106">
        <v>0.25</v>
      </c>
      <c r="BY24" s="103">
        <v>80800</v>
      </c>
      <c r="BZ24" s="83"/>
      <c r="CA24" s="103">
        <v>78800</v>
      </c>
      <c r="CB24" s="103">
        <v>150800</v>
      </c>
      <c r="CC24" s="103">
        <v>9735</v>
      </c>
      <c r="CD24" s="106">
        <v>0.25</v>
      </c>
      <c r="CE24" s="103">
        <v>78800</v>
      </c>
      <c r="CF24" s="83"/>
      <c r="CG24" s="103">
        <v>76900</v>
      </c>
      <c r="CH24" s="103">
        <v>147250</v>
      </c>
      <c r="CI24" s="103">
        <v>9500</v>
      </c>
      <c r="CJ24" s="106">
        <v>0.25</v>
      </c>
      <c r="CK24" s="103">
        <v>76900</v>
      </c>
      <c r="CM24" s="103">
        <v>75750</v>
      </c>
      <c r="CN24" s="103">
        <v>94050</v>
      </c>
      <c r="CO24" s="103">
        <v>8762.5</v>
      </c>
      <c r="CP24" s="106">
        <v>0.25</v>
      </c>
      <c r="CQ24" s="103">
        <v>75750</v>
      </c>
      <c r="CS24" s="103">
        <v>75750</v>
      </c>
      <c r="CT24" s="103">
        <v>94050</v>
      </c>
      <c r="CU24" s="103">
        <v>8762.5</v>
      </c>
      <c r="CV24" s="106">
        <v>0.25</v>
      </c>
      <c r="CW24" s="103">
        <v>75750</v>
      </c>
      <c r="CY24" s="103">
        <v>216600</v>
      </c>
      <c r="CZ24" s="103">
        <v>380700</v>
      </c>
      <c r="DA24" s="103">
        <v>46741.599999999999</v>
      </c>
      <c r="DB24" s="106">
        <v>0.33</v>
      </c>
      <c r="DC24" s="103">
        <v>216600</v>
      </c>
      <c r="DD24" s="92"/>
      <c r="DE24" s="107">
        <v>216600</v>
      </c>
      <c r="DF24" s="107">
        <v>380700</v>
      </c>
      <c r="DG24" s="107">
        <v>46741.5</v>
      </c>
      <c r="DH24" s="106">
        <v>0.33</v>
      </c>
      <c r="DI24" s="107">
        <v>216600</v>
      </c>
      <c r="DJ24"/>
      <c r="DK24" s="103">
        <v>207700</v>
      </c>
      <c r="DL24" s="103">
        <v>365100</v>
      </c>
      <c r="DM24" s="103">
        <v>44828</v>
      </c>
      <c r="DN24" s="106">
        <v>0.33</v>
      </c>
      <c r="DO24" s="103">
        <v>207700</v>
      </c>
      <c r="DQ24" s="103">
        <v>203150</v>
      </c>
      <c r="DR24" s="103">
        <v>357000</v>
      </c>
      <c r="DS24" s="103">
        <v>43830.5</v>
      </c>
      <c r="DT24" s="106">
        <v>0.33</v>
      </c>
      <c r="DU24" s="103">
        <v>203150</v>
      </c>
    </row>
    <row r="25" spans="1:125" ht="25.5" x14ac:dyDescent="0.2">
      <c r="A25" s="103">
        <v>191150</v>
      </c>
      <c r="B25" s="103">
        <f t="shared" si="7"/>
        <v>353100</v>
      </c>
      <c r="C25" s="103">
        <v>30427</v>
      </c>
      <c r="D25" s="106">
        <v>0.24</v>
      </c>
      <c r="E25" s="103">
        <f t="shared" si="11"/>
        <v>191150</v>
      </c>
      <c r="F25" s="292"/>
      <c r="G25" s="103">
        <v>102025</v>
      </c>
      <c r="H25" s="103">
        <f t="shared" si="8"/>
        <v>183000</v>
      </c>
      <c r="I25" s="103">
        <v>15213.5</v>
      </c>
      <c r="J25" s="106">
        <v>0.24</v>
      </c>
      <c r="K25" s="103">
        <f t="shared" si="12"/>
        <v>102025</v>
      </c>
      <c r="M25" s="103">
        <v>184950</v>
      </c>
      <c r="N25" s="103">
        <f t="shared" si="9"/>
        <v>342050</v>
      </c>
      <c r="O25" s="103">
        <v>29502</v>
      </c>
      <c r="P25" s="106">
        <v>0.24</v>
      </c>
      <c r="Q25" s="103">
        <f t="shared" si="13"/>
        <v>184950</v>
      </c>
      <c r="R25" s="292"/>
      <c r="S25" s="103">
        <v>98925</v>
      </c>
      <c r="T25" s="103">
        <f t="shared" si="10"/>
        <v>177475</v>
      </c>
      <c r="U25" s="103">
        <v>14751</v>
      </c>
      <c r="V25" s="106">
        <v>0.24</v>
      </c>
      <c r="W25" s="103">
        <f t="shared" si="14"/>
        <v>98925</v>
      </c>
      <c r="Y25" s="103">
        <v>182950</v>
      </c>
      <c r="Z25" s="103">
        <v>338500</v>
      </c>
      <c r="AA25" s="103">
        <v>29211</v>
      </c>
      <c r="AB25" s="106">
        <v>0.24</v>
      </c>
      <c r="AC25" s="103">
        <v>182950</v>
      </c>
      <c r="AD25" s="292"/>
      <c r="AE25" s="103">
        <v>97925</v>
      </c>
      <c r="AF25" s="103">
        <v>175700</v>
      </c>
      <c r="AG25" s="103">
        <v>14605.5</v>
      </c>
      <c r="AH25" s="106">
        <v>0.24</v>
      </c>
      <c r="AI25" s="103">
        <v>97925</v>
      </c>
      <c r="AK25" s="103">
        <v>180200</v>
      </c>
      <c r="AL25" s="103">
        <v>333250</v>
      </c>
      <c r="AM25" s="103">
        <v>28765</v>
      </c>
      <c r="AN25" s="106">
        <v>0.24</v>
      </c>
      <c r="AO25" s="103">
        <v>180200</v>
      </c>
      <c r="AP25" s="83"/>
      <c r="AQ25" s="103">
        <v>176550</v>
      </c>
      <c r="AR25" s="103">
        <v>326550</v>
      </c>
      <c r="AS25" s="103">
        <v>28179</v>
      </c>
      <c r="AT25" s="106">
        <v>0.24</v>
      </c>
      <c r="AU25" s="103">
        <v>176550</v>
      </c>
      <c r="AV25" s="83"/>
      <c r="AW25" s="103">
        <v>161750</v>
      </c>
      <c r="AX25" s="103">
        <v>242000</v>
      </c>
      <c r="AY25" s="103">
        <v>29752.5</v>
      </c>
      <c r="AZ25" s="106">
        <v>0.28000000000000003</v>
      </c>
      <c r="BA25" s="103">
        <v>161750</v>
      </c>
      <c r="BB25" s="83"/>
      <c r="BC25" s="103">
        <v>160450</v>
      </c>
      <c r="BD25" s="103">
        <v>240000</v>
      </c>
      <c r="BE25" s="103">
        <v>29517.5</v>
      </c>
      <c r="BF25" s="106">
        <v>0.28000000000000003</v>
      </c>
      <c r="BG25" s="103">
        <v>160450</v>
      </c>
      <c r="BH25" s="83"/>
      <c r="BI25" s="103">
        <v>159800</v>
      </c>
      <c r="BJ25" s="103">
        <v>239050</v>
      </c>
      <c r="BK25" s="103">
        <v>29387.5</v>
      </c>
      <c r="BL25" s="106">
        <v>0.28000000000000003</v>
      </c>
      <c r="BM25" s="103">
        <v>159800</v>
      </c>
      <c r="BN25" s="83"/>
      <c r="BO25" s="103">
        <v>157300</v>
      </c>
      <c r="BP25" s="103">
        <v>235300</v>
      </c>
      <c r="BQ25" s="103">
        <v>28925</v>
      </c>
      <c r="BR25" s="106">
        <v>0.28000000000000003</v>
      </c>
      <c r="BS25" s="103">
        <v>157300</v>
      </c>
      <c r="BT25" s="83"/>
      <c r="BU25" s="103">
        <v>154700</v>
      </c>
      <c r="BV25" s="103">
        <v>231350</v>
      </c>
      <c r="BW25" s="103">
        <v>28457.5</v>
      </c>
      <c r="BX25" s="106">
        <v>0.28000000000000003</v>
      </c>
      <c r="BY25" s="103">
        <v>154700</v>
      </c>
      <c r="BZ25" s="83"/>
      <c r="CA25" s="103">
        <v>150800</v>
      </c>
      <c r="CB25" s="103">
        <v>225550</v>
      </c>
      <c r="CC25" s="103">
        <v>27735</v>
      </c>
      <c r="CD25" s="106">
        <v>0.28000000000000003</v>
      </c>
      <c r="CE25" s="103">
        <v>150800</v>
      </c>
      <c r="CF25" s="83"/>
      <c r="CG25" s="103">
        <v>147250</v>
      </c>
      <c r="CH25" s="103">
        <v>220200</v>
      </c>
      <c r="CI25" s="103">
        <v>27087.5</v>
      </c>
      <c r="CJ25" s="106">
        <v>0.28000000000000003</v>
      </c>
      <c r="CK25" s="103">
        <v>147250</v>
      </c>
      <c r="CM25" s="103">
        <v>94050</v>
      </c>
      <c r="CN25" s="103">
        <v>124050</v>
      </c>
      <c r="CO25" s="103">
        <v>13337.5</v>
      </c>
      <c r="CP25" s="106">
        <v>0.27</v>
      </c>
      <c r="CQ25" s="103">
        <v>94050</v>
      </c>
      <c r="CS25" s="103">
        <v>94050</v>
      </c>
      <c r="CT25" s="103">
        <v>124050</v>
      </c>
      <c r="CU25" s="103">
        <v>13337.5</v>
      </c>
      <c r="CV25" s="106">
        <v>0.27</v>
      </c>
      <c r="CW25" s="103">
        <v>94050</v>
      </c>
      <c r="CY25" s="103">
        <v>380700</v>
      </c>
      <c r="CZ25" s="103" t="s">
        <v>1057</v>
      </c>
      <c r="DA25" s="103">
        <v>100894.6</v>
      </c>
      <c r="DB25" s="106">
        <v>0.35</v>
      </c>
      <c r="DC25" s="103">
        <v>380700</v>
      </c>
      <c r="DD25" s="92"/>
      <c r="DE25" s="107">
        <v>380700</v>
      </c>
      <c r="DF25" s="105" t="s">
        <v>1057</v>
      </c>
      <c r="DG25" s="105">
        <v>100894.5</v>
      </c>
      <c r="DH25" s="106">
        <v>0.35</v>
      </c>
      <c r="DI25" s="103">
        <v>380700</v>
      </c>
      <c r="DJ25"/>
      <c r="DK25" s="103">
        <v>365100</v>
      </c>
      <c r="DL25" s="103" t="s">
        <v>1057</v>
      </c>
      <c r="DM25" s="103">
        <v>96770</v>
      </c>
      <c r="DN25" s="106">
        <v>0.35</v>
      </c>
      <c r="DO25" s="103">
        <v>365100</v>
      </c>
      <c r="DQ25" s="103">
        <v>357000</v>
      </c>
      <c r="DR25" s="103" t="s">
        <v>1057</v>
      </c>
      <c r="DS25" s="103">
        <v>94601</v>
      </c>
      <c r="DT25" s="106">
        <v>0.35</v>
      </c>
      <c r="DU25" s="103">
        <v>357000</v>
      </c>
    </row>
    <row r="26" spans="1:125" x14ac:dyDescent="0.2">
      <c r="A26" s="103">
        <v>353100</v>
      </c>
      <c r="B26" s="103">
        <f t="shared" si="7"/>
        <v>444900</v>
      </c>
      <c r="C26" s="103">
        <v>69295</v>
      </c>
      <c r="D26" s="106">
        <v>0.32</v>
      </c>
      <c r="E26" s="103">
        <f t="shared" si="11"/>
        <v>353100</v>
      </c>
      <c r="F26" s="292"/>
      <c r="G26" s="103">
        <v>183000</v>
      </c>
      <c r="H26" s="103">
        <f t="shared" si="8"/>
        <v>228900</v>
      </c>
      <c r="I26" s="103">
        <v>34647.5</v>
      </c>
      <c r="J26" s="106">
        <v>0.32</v>
      </c>
      <c r="K26" s="103">
        <f t="shared" si="12"/>
        <v>183000</v>
      </c>
      <c r="M26" s="103">
        <v>342050</v>
      </c>
      <c r="N26" s="103">
        <f t="shared" si="9"/>
        <v>431050</v>
      </c>
      <c r="O26" s="103">
        <v>67206</v>
      </c>
      <c r="P26" s="106">
        <v>0.32</v>
      </c>
      <c r="Q26" s="103">
        <f t="shared" si="13"/>
        <v>342050</v>
      </c>
      <c r="R26" s="292"/>
      <c r="S26" s="103">
        <v>177475</v>
      </c>
      <c r="T26" s="103">
        <f t="shared" si="10"/>
        <v>221975</v>
      </c>
      <c r="U26" s="103">
        <v>33603</v>
      </c>
      <c r="V26" s="106">
        <v>0.32</v>
      </c>
      <c r="W26" s="103">
        <f t="shared" si="14"/>
        <v>177475</v>
      </c>
      <c r="Y26" s="103">
        <v>338500</v>
      </c>
      <c r="Z26" s="103">
        <v>426600</v>
      </c>
      <c r="AA26" s="103">
        <v>66543</v>
      </c>
      <c r="AB26" s="106">
        <v>0.32</v>
      </c>
      <c r="AC26" s="103">
        <v>338500</v>
      </c>
      <c r="AD26" s="292"/>
      <c r="AE26" s="103">
        <v>175700</v>
      </c>
      <c r="AF26" s="103">
        <v>219750</v>
      </c>
      <c r="AG26" s="103">
        <v>33271.5</v>
      </c>
      <c r="AH26" s="106">
        <v>0.32</v>
      </c>
      <c r="AI26" s="103">
        <v>175700</v>
      </c>
      <c r="AK26" s="103">
        <v>333250</v>
      </c>
      <c r="AL26" s="103">
        <v>420000</v>
      </c>
      <c r="AM26" s="103">
        <v>65497</v>
      </c>
      <c r="AN26" s="106">
        <v>0.32</v>
      </c>
      <c r="AO26" s="103">
        <v>333250</v>
      </c>
      <c r="AP26" s="83"/>
      <c r="AQ26" s="103">
        <v>326550</v>
      </c>
      <c r="AR26" s="103">
        <v>411550</v>
      </c>
      <c r="AS26" s="103">
        <v>64179</v>
      </c>
      <c r="AT26" s="106">
        <v>0.32</v>
      </c>
      <c r="AU26" s="103">
        <v>326550</v>
      </c>
      <c r="AV26" s="83"/>
      <c r="AW26" s="103">
        <v>242000</v>
      </c>
      <c r="AX26" s="103">
        <v>425350</v>
      </c>
      <c r="AY26" s="103">
        <v>52222.5</v>
      </c>
      <c r="AZ26" s="106">
        <v>0.33</v>
      </c>
      <c r="BA26" s="103">
        <v>242000</v>
      </c>
      <c r="BB26" s="83"/>
      <c r="BC26" s="103">
        <v>240000</v>
      </c>
      <c r="BD26" s="103">
        <v>421900</v>
      </c>
      <c r="BE26" s="103">
        <v>51791.5</v>
      </c>
      <c r="BF26" s="106">
        <v>0.33</v>
      </c>
      <c r="BG26" s="103">
        <v>240000</v>
      </c>
      <c r="BH26" s="83"/>
      <c r="BI26" s="103">
        <v>239050</v>
      </c>
      <c r="BJ26" s="103">
        <v>420100</v>
      </c>
      <c r="BK26" s="103">
        <v>51577.5</v>
      </c>
      <c r="BL26" s="106">
        <v>0.33</v>
      </c>
      <c r="BM26" s="103">
        <v>239050</v>
      </c>
      <c r="BN26" s="83"/>
      <c r="BO26" s="103">
        <v>235300</v>
      </c>
      <c r="BP26" s="103">
        <v>413550</v>
      </c>
      <c r="BQ26" s="103">
        <v>50765</v>
      </c>
      <c r="BR26" s="106">
        <v>0.33</v>
      </c>
      <c r="BS26" s="103">
        <v>235300</v>
      </c>
      <c r="BT26" s="83"/>
      <c r="BU26" s="103">
        <v>231350</v>
      </c>
      <c r="BV26" s="103">
        <v>406650</v>
      </c>
      <c r="BW26" s="103">
        <v>49919.5</v>
      </c>
      <c r="BX26" s="106">
        <v>0.33</v>
      </c>
      <c r="BY26" s="103">
        <v>231350</v>
      </c>
      <c r="BZ26" s="83"/>
      <c r="CA26" s="103">
        <v>225550</v>
      </c>
      <c r="CB26" s="103">
        <v>396450</v>
      </c>
      <c r="CC26" s="103">
        <v>48665</v>
      </c>
      <c r="CD26" s="106">
        <v>0.33</v>
      </c>
      <c r="CE26" s="103">
        <v>225550</v>
      </c>
      <c r="CF26" s="83"/>
      <c r="CG26" s="103">
        <v>220200</v>
      </c>
      <c r="CH26" s="103">
        <v>387050</v>
      </c>
      <c r="CI26" s="103">
        <v>47513.5</v>
      </c>
      <c r="CJ26" s="106">
        <v>0.33</v>
      </c>
      <c r="CK26" s="103">
        <v>220200</v>
      </c>
      <c r="CM26" s="103">
        <v>124050</v>
      </c>
      <c r="CN26" s="103">
        <v>145050</v>
      </c>
      <c r="CO26" s="103">
        <v>21437.5</v>
      </c>
      <c r="CP26" s="106">
        <v>0.25</v>
      </c>
      <c r="CQ26" s="103">
        <v>124050</v>
      </c>
      <c r="CS26" s="103">
        <v>124050</v>
      </c>
      <c r="CT26" s="103">
        <v>145050</v>
      </c>
      <c r="CU26" s="103">
        <v>21437.5</v>
      </c>
      <c r="CV26" s="106">
        <v>0.25</v>
      </c>
      <c r="CW26" s="103">
        <v>124050</v>
      </c>
      <c r="DC26" s="92"/>
      <c r="DD26" s="92"/>
      <c r="DE26" s="92"/>
      <c r="DF26" s="92"/>
      <c r="DI26"/>
      <c r="DJ26"/>
      <c r="DK26" s="92"/>
      <c r="DL26" s="92"/>
      <c r="DM26" s="92"/>
      <c r="DN26" s="92"/>
      <c r="DO26" s="92"/>
      <c r="DQ26" s="92"/>
      <c r="DR26" s="92"/>
      <c r="DS26" s="92"/>
      <c r="DT26" s="92"/>
      <c r="DU26" s="92"/>
    </row>
    <row r="27" spans="1:125" s="79" customFormat="1" x14ac:dyDescent="0.2">
      <c r="A27" s="103">
        <v>444900</v>
      </c>
      <c r="B27" s="103">
        <f t="shared" si="7"/>
        <v>660850</v>
      </c>
      <c r="C27" s="103">
        <v>98671</v>
      </c>
      <c r="D27" s="106">
        <v>0.35</v>
      </c>
      <c r="E27" s="103">
        <f t="shared" si="11"/>
        <v>444900</v>
      </c>
      <c r="F27" s="292"/>
      <c r="G27" s="103">
        <v>228900</v>
      </c>
      <c r="H27" s="103">
        <f t="shared" si="8"/>
        <v>336875</v>
      </c>
      <c r="I27" s="103">
        <v>49335.5</v>
      </c>
      <c r="J27" s="106">
        <v>0.35</v>
      </c>
      <c r="K27" s="103">
        <f t="shared" si="12"/>
        <v>228900</v>
      </c>
      <c r="M27" s="103">
        <v>431050</v>
      </c>
      <c r="N27" s="103">
        <f t="shared" si="9"/>
        <v>640500</v>
      </c>
      <c r="O27" s="103">
        <v>95686</v>
      </c>
      <c r="P27" s="106">
        <v>0.35</v>
      </c>
      <c r="Q27" s="103">
        <f t="shared" si="13"/>
        <v>431050</v>
      </c>
      <c r="R27" s="292"/>
      <c r="S27" s="103">
        <v>221975</v>
      </c>
      <c r="T27" s="103">
        <f t="shared" si="10"/>
        <v>326700</v>
      </c>
      <c r="U27" s="103">
        <v>47843</v>
      </c>
      <c r="V27" s="106">
        <v>0.35</v>
      </c>
      <c r="W27" s="103">
        <f t="shared" si="14"/>
        <v>221975</v>
      </c>
      <c r="Y27" s="103">
        <v>426600</v>
      </c>
      <c r="Z27" s="103">
        <v>633950</v>
      </c>
      <c r="AA27" s="103">
        <v>94735</v>
      </c>
      <c r="AB27" s="106">
        <v>0.35</v>
      </c>
      <c r="AC27" s="103">
        <v>426600</v>
      </c>
      <c r="AD27" s="292"/>
      <c r="AE27" s="103">
        <v>219750</v>
      </c>
      <c r="AF27" s="103">
        <v>323425</v>
      </c>
      <c r="AG27" s="103">
        <v>47367.5</v>
      </c>
      <c r="AH27" s="106">
        <v>0.35</v>
      </c>
      <c r="AI27" s="103">
        <v>219750</v>
      </c>
      <c r="AK27" s="103">
        <v>420000</v>
      </c>
      <c r="AL27" s="103">
        <v>624150</v>
      </c>
      <c r="AM27" s="103">
        <v>93257</v>
      </c>
      <c r="AN27" s="106">
        <v>0.35</v>
      </c>
      <c r="AO27" s="103">
        <v>420000</v>
      </c>
      <c r="AP27" s="88"/>
      <c r="AQ27" s="103">
        <v>411550</v>
      </c>
      <c r="AR27" s="103">
        <v>611550</v>
      </c>
      <c r="AS27" s="103">
        <v>91379</v>
      </c>
      <c r="AT27" s="106">
        <v>0.35</v>
      </c>
      <c r="AU27" s="103">
        <v>411550</v>
      </c>
      <c r="AV27" s="88"/>
      <c r="AW27" s="103">
        <v>425350</v>
      </c>
      <c r="AX27" s="103">
        <v>479350</v>
      </c>
      <c r="AY27" s="103">
        <v>112728</v>
      </c>
      <c r="AZ27" s="106">
        <v>0.35</v>
      </c>
      <c r="BA27" s="103">
        <v>425350</v>
      </c>
      <c r="BB27" s="88"/>
      <c r="BC27" s="103">
        <v>421900</v>
      </c>
      <c r="BD27" s="103">
        <v>475500</v>
      </c>
      <c r="BE27" s="103">
        <v>111818.5</v>
      </c>
      <c r="BF27" s="106">
        <v>0.35</v>
      </c>
      <c r="BG27" s="103">
        <v>421900</v>
      </c>
      <c r="BH27" s="88"/>
      <c r="BI27" s="103">
        <v>420100</v>
      </c>
      <c r="BJ27" s="103">
        <v>473450</v>
      </c>
      <c r="BK27" s="103">
        <v>111324</v>
      </c>
      <c r="BL27" s="106">
        <v>0.35</v>
      </c>
      <c r="BM27" s="103">
        <v>420100</v>
      </c>
      <c r="BN27" s="88"/>
      <c r="BO27" s="103">
        <v>413550</v>
      </c>
      <c r="BP27" s="103">
        <v>466050</v>
      </c>
      <c r="BQ27" s="103">
        <v>109587.5</v>
      </c>
      <c r="BR27" s="106">
        <v>0.35</v>
      </c>
      <c r="BS27" s="103">
        <v>413550</v>
      </c>
      <c r="BT27" s="88"/>
      <c r="BU27" s="103">
        <v>406650</v>
      </c>
      <c r="BV27" s="103">
        <v>458300</v>
      </c>
      <c r="BW27" s="103">
        <v>107768.5</v>
      </c>
      <c r="BX27" s="106">
        <v>0.35</v>
      </c>
      <c r="BY27" s="103">
        <v>406650</v>
      </c>
      <c r="BZ27" s="88"/>
      <c r="CA27" s="103">
        <v>396450</v>
      </c>
      <c r="CB27" s="103" t="s">
        <v>1057</v>
      </c>
      <c r="CC27" s="103">
        <v>105062</v>
      </c>
      <c r="CD27" s="106">
        <v>0.35</v>
      </c>
      <c r="CE27" s="103">
        <v>396450</v>
      </c>
      <c r="CF27" s="88"/>
      <c r="CG27" s="103">
        <v>387050</v>
      </c>
      <c r="CH27" s="103" t="s">
        <v>13</v>
      </c>
      <c r="CI27" s="103">
        <v>102574</v>
      </c>
      <c r="CJ27" s="106">
        <v>0.35</v>
      </c>
      <c r="CK27" s="103">
        <v>387050</v>
      </c>
      <c r="CL27" s="111"/>
      <c r="CM27" s="103">
        <v>145050</v>
      </c>
      <c r="CN27" s="103">
        <v>217000</v>
      </c>
      <c r="CO27" s="103">
        <v>26687.5</v>
      </c>
      <c r="CP27" s="106">
        <v>0.28000000000000003</v>
      </c>
      <c r="CQ27" s="103">
        <v>145050</v>
      </c>
      <c r="CR27" s="111"/>
      <c r="CS27" s="103">
        <v>145050</v>
      </c>
      <c r="CT27" s="103">
        <v>217000</v>
      </c>
      <c r="CU27" s="103">
        <v>26687.5</v>
      </c>
      <c r="CV27" s="106">
        <v>0.28000000000000003</v>
      </c>
      <c r="CW27" s="103">
        <v>145050</v>
      </c>
      <c r="CX27" s="111"/>
      <c r="CY27" s="111"/>
      <c r="CZ27" s="111" t="s">
        <v>1058</v>
      </c>
      <c r="DA27" s="111" t="s">
        <v>1059</v>
      </c>
      <c r="DB27" s="111" t="s">
        <v>1060</v>
      </c>
      <c r="DC27" s="111"/>
      <c r="DD27" s="111"/>
      <c r="DE27" s="111"/>
      <c r="DF27" s="111" t="s">
        <v>1058</v>
      </c>
      <c r="DG27" s="111" t="s">
        <v>1059</v>
      </c>
      <c r="DH27" s="111" t="s">
        <v>1060</v>
      </c>
      <c r="DK27" s="111"/>
      <c r="DL27" s="111" t="s">
        <v>1058</v>
      </c>
      <c r="DM27" s="111" t="s">
        <v>1059</v>
      </c>
      <c r="DN27" s="111" t="s">
        <v>1060</v>
      </c>
      <c r="DO27" s="111"/>
      <c r="DQ27" s="111"/>
      <c r="DR27" s="111" t="s">
        <v>1058</v>
      </c>
      <c r="DS27" s="111" t="s">
        <v>1059</v>
      </c>
      <c r="DT27" s="111" t="s">
        <v>1060</v>
      </c>
      <c r="DU27" s="111"/>
    </row>
    <row r="28" spans="1:125" x14ac:dyDescent="0.2">
      <c r="A28" s="103">
        <v>660850</v>
      </c>
      <c r="B28" s="103" t="s">
        <v>1057</v>
      </c>
      <c r="C28" s="103">
        <v>174252.5</v>
      </c>
      <c r="D28" s="106">
        <v>0.37</v>
      </c>
      <c r="E28" s="103">
        <f t="shared" si="11"/>
        <v>660850</v>
      </c>
      <c r="F28" s="292"/>
      <c r="G28" s="103">
        <v>336875</v>
      </c>
      <c r="H28" s="103" t="s">
        <v>1057</v>
      </c>
      <c r="I28" s="103">
        <v>87126.75</v>
      </c>
      <c r="J28" s="106">
        <v>0.37</v>
      </c>
      <c r="K28" s="103">
        <f t="shared" si="12"/>
        <v>336875</v>
      </c>
      <c r="M28" s="103">
        <v>640500</v>
      </c>
      <c r="N28" s="103" t="s">
        <v>1057</v>
      </c>
      <c r="O28" s="103">
        <v>168993.5</v>
      </c>
      <c r="P28" s="106">
        <v>0.37</v>
      </c>
      <c r="Q28" s="103">
        <f t="shared" si="13"/>
        <v>640500</v>
      </c>
      <c r="R28" s="292"/>
      <c r="S28" s="103">
        <v>326700</v>
      </c>
      <c r="T28" s="103" t="s">
        <v>1057</v>
      </c>
      <c r="U28" s="103">
        <v>84496.75</v>
      </c>
      <c r="V28" s="106">
        <v>0.37</v>
      </c>
      <c r="W28" s="103">
        <f t="shared" si="14"/>
        <v>326700</v>
      </c>
      <c r="Y28" s="103">
        <v>633950</v>
      </c>
      <c r="Z28" s="103" t="s">
        <v>1057</v>
      </c>
      <c r="AA28" s="103">
        <v>167307.5</v>
      </c>
      <c r="AB28" s="106">
        <v>0.37</v>
      </c>
      <c r="AC28" s="103">
        <v>633950</v>
      </c>
      <c r="AD28" s="292"/>
      <c r="AE28" s="103">
        <v>323450</v>
      </c>
      <c r="AF28" s="103" t="s">
        <v>1057</v>
      </c>
      <c r="AG28" s="103">
        <v>83653.75</v>
      </c>
      <c r="AH28" s="106">
        <v>0.37</v>
      </c>
      <c r="AI28" s="103">
        <v>323425</v>
      </c>
      <c r="AK28" s="103">
        <v>624150</v>
      </c>
      <c r="AL28" s="103" t="s">
        <v>1057</v>
      </c>
      <c r="AM28" s="103">
        <v>164709.5</v>
      </c>
      <c r="AN28" s="106">
        <v>0.37</v>
      </c>
      <c r="AO28" s="103">
        <v>624150</v>
      </c>
      <c r="AP28" s="83"/>
      <c r="AQ28" s="103">
        <v>611550</v>
      </c>
      <c r="AR28" s="103" t="s">
        <v>1057</v>
      </c>
      <c r="AS28" s="103">
        <v>161379</v>
      </c>
      <c r="AT28" s="106">
        <v>0.37</v>
      </c>
      <c r="AU28" s="103">
        <v>611550</v>
      </c>
      <c r="AV28" s="83"/>
      <c r="AW28" s="103">
        <v>479350</v>
      </c>
      <c r="AX28" s="103" t="s">
        <v>1057</v>
      </c>
      <c r="AY28" s="103">
        <v>131628</v>
      </c>
      <c r="AZ28" s="106">
        <v>0.39600000000000002</v>
      </c>
      <c r="BA28" s="103">
        <v>479350</v>
      </c>
      <c r="BB28" s="83"/>
      <c r="BC28" s="103">
        <v>475500</v>
      </c>
      <c r="BD28" s="103" t="s">
        <v>1057</v>
      </c>
      <c r="BE28" s="103">
        <v>130578.5</v>
      </c>
      <c r="BF28" s="106">
        <v>0.39600000000000002</v>
      </c>
      <c r="BG28" s="103">
        <v>475500</v>
      </c>
      <c r="BH28" s="83"/>
      <c r="BI28" s="103">
        <v>473450</v>
      </c>
      <c r="BJ28" s="103" t="s">
        <v>1057</v>
      </c>
      <c r="BK28" s="103">
        <v>129996.5</v>
      </c>
      <c r="BL28" s="106">
        <v>0.39600000000000002</v>
      </c>
      <c r="BM28" s="103">
        <v>473450</v>
      </c>
      <c r="BN28" s="83"/>
      <c r="BO28" s="103">
        <v>466050</v>
      </c>
      <c r="BP28" s="103" t="s">
        <v>1057</v>
      </c>
      <c r="BQ28" s="103">
        <v>127962.5</v>
      </c>
      <c r="BR28" s="106">
        <v>0.39600000000000002</v>
      </c>
      <c r="BS28" s="103">
        <v>466050</v>
      </c>
      <c r="BT28" s="83"/>
      <c r="BU28" s="103">
        <v>458300</v>
      </c>
      <c r="BV28" s="103" t="s">
        <v>1057</v>
      </c>
      <c r="BW28" s="103">
        <v>125846</v>
      </c>
      <c r="BX28" s="106">
        <v>0.39600000000000002</v>
      </c>
      <c r="BY28" s="103">
        <v>458300</v>
      </c>
      <c r="BZ28" s="83"/>
      <c r="CA28" s="103">
        <v>0</v>
      </c>
      <c r="CB28" s="103">
        <v>0</v>
      </c>
      <c r="CC28" s="103">
        <v>0</v>
      </c>
      <c r="CD28" s="106">
        <v>0</v>
      </c>
      <c r="CE28" s="103">
        <v>0</v>
      </c>
      <c r="CF28" s="83"/>
      <c r="CG28" s="103">
        <v>0</v>
      </c>
      <c r="CH28" s="103">
        <v>0</v>
      </c>
      <c r="CI28" s="103">
        <v>0</v>
      </c>
      <c r="CJ28" s="106">
        <v>0</v>
      </c>
      <c r="CK28" s="103">
        <v>0</v>
      </c>
      <c r="CM28" s="103">
        <v>217000</v>
      </c>
      <c r="CN28" s="103">
        <v>381400</v>
      </c>
      <c r="CO28" s="103">
        <v>46833.5</v>
      </c>
      <c r="CP28" s="106">
        <v>0.33</v>
      </c>
      <c r="CQ28" s="103">
        <v>217000</v>
      </c>
      <c r="CS28" s="103">
        <v>217000</v>
      </c>
      <c r="CT28" s="103">
        <v>381400</v>
      </c>
      <c r="CU28" s="103">
        <v>46833.5</v>
      </c>
      <c r="CV28" s="106">
        <v>0.33</v>
      </c>
      <c r="CW28" s="103">
        <v>217000</v>
      </c>
      <c r="CY28" s="92" t="s">
        <v>1061</v>
      </c>
      <c r="CZ28" s="112">
        <v>854.17</v>
      </c>
      <c r="DC28" s="92"/>
      <c r="DD28" s="92"/>
      <c r="DE28" s="92" t="s">
        <v>1061</v>
      </c>
      <c r="DF28" s="112">
        <v>854.17</v>
      </c>
      <c r="DI28"/>
      <c r="DJ28"/>
      <c r="DK28" s="92" t="s">
        <v>1061</v>
      </c>
      <c r="DL28" s="112">
        <v>854.17</v>
      </c>
      <c r="DM28" s="92"/>
      <c r="DN28" s="92"/>
      <c r="DO28" s="92"/>
      <c r="DQ28" s="92" t="s">
        <v>1061</v>
      </c>
      <c r="DR28" s="112">
        <v>854.17</v>
      </c>
      <c r="DS28" s="92"/>
      <c r="DT28" s="92"/>
      <c r="DU28" s="92"/>
    </row>
    <row r="29" spans="1:125"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M29" s="103">
        <v>381400</v>
      </c>
      <c r="CN29" s="103" t="s">
        <v>1057</v>
      </c>
      <c r="CO29" s="103">
        <v>101085.5</v>
      </c>
      <c r="CP29" s="106">
        <v>0.35</v>
      </c>
      <c r="CQ29" s="103">
        <v>381400</v>
      </c>
      <c r="CS29" s="103">
        <v>381400</v>
      </c>
      <c r="CT29" s="103" t="s">
        <v>1057</v>
      </c>
      <c r="CU29" s="103">
        <v>101085.5</v>
      </c>
      <c r="CV29" s="106">
        <v>0.35</v>
      </c>
      <c r="CW29" s="103">
        <v>381400</v>
      </c>
      <c r="CY29" s="92" t="s">
        <v>1062</v>
      </c>
      <c r="CZ29" s="92">
        <f>CZ28*DA29</f>
        <v>427.08499999999998</v>
      </c>
      <c r="DA29" s="92">
        <v>0.5</v>
      </c>
      <c r="DC29" s="92"/>
      <c r="DD29" s="92"/>
      <c r="DE29" s="92" t="s">
        <v>1062</v>
      </c>
      <c r="DF29" s="92">
        <f>DF28*DG29</f>
        <v>427.08499999999998</v>
      </c>
      <c r="DG29" s="92">
        <v>0.5</v>
      </c>
      <c r="DI29"/>
      <c r="DJ29"/>
      <c r="DK29" s="92" t="s">
        <v>1062</v>
      </c>
      <c r="DL29" s="92">
        <f>DL28*DM29</f>
        <v>427.08499999999998</v>
      </c>
      <c r="DM29" s="92">
        <v>0.5</v>
      </c>
      <c r="DN29" s="92"/>
      <c r="DO29" s="92"/>
      <c r="DQ29" s="92" t="s">
        <v>1062</v>
      </c>
      <c r="DR29" s="92">
        <f>DR28*DS29</f>
        <v>427.08499999999998</v>
      </c>
      <c r="DS29" s="92">
        <v>0.5</v>
      </c>
      <c r="DT29" s="92"/>
      <c r="DU29" s="92"/>
    </row>
    <row r="30" spans="1:125"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M30" s="290"/>
      <c r="CN30" s="290"/>
      <c r="CO30" s="290"/>
      <c r="CP30" s="336"/>
      <c r="CQ30" s="290"/>
      <c r="CS30" s="290"/>
      <c r="CT30" s="290"/>
      <c r="CU30" s="290"/>
      <c r="CV30" s="336"/>
      <c r="CW30" s="290"/>
      <c r="DC30" s="92"/>
      <c r="DD30" s="92"/>
      <c r="DE30" s="92"/>
      <c r="DF30" s="92"/>
      <c r="DI30"/>
      <c r="DJ30"/>
      <c r="DK30" s="92"/>
      <c r="DL30" s="92"/>
      <c r="DM30" s="92"/>
      <c r="DN30" s="92"/>
      <c r="DO30" s="92"/>
      <c r="DQ30" s="92"/>
      <c r="DR30" s="92"/>
      <c r="DS30" s="92"/>
      <c r="DT30" s="92"/>
      <c r="DU30" s="92"/>
    </row>
    <row r="31" spans="1:125"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36" t="s">
        <v>1975</v>
      </c>
      <c r="Z31" s="736"/>
      <c r="AA31" s="736"/>
      <c r="AB31" s="736"/>
      <c r="AC31" s="736"/>
      <c r="AD31" s="290"/>
      <c r="AE31" s="736" t="s">
        <v>1976</v>
      </c>
      <c r="AF31" s="736"/>
      <c r="AG31" s="736"/>
      <c r="AH31" s="736"/>
      <c r="AI31" s="736"/>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M31" s="290"/>
      <c r="CN31" s="290"/>
      <c r="CO31" s="290"/>
      <c r="CP31" s="336"/>
      <c r="CQ31" s="290"/>
      <c r="CS31" s="290"/>
      <c r="CT31" s="290"/>
      <c r="CU31" s="290"/>
      <c r="CV31" s="336"/>
      <c r="CW31" s="290"/>
      <c r="DC31" s="92"/>
      <c r="DD31" s="92"/>
      <c r="DE31" s="92"/>
      <c r="DF31" s="92"/>
      <c r="DI31"/>
      <c r="DJ31"/>
      <c r="DK31" s="92"/>
      <c r="DL31" s="92"/>
      <c r="DM31" s="92"/>
      <c r="DN31" s="92"/>
      <c r="DO31" s="92"/>
      <c r="DQ31" s="92"/>
      <c r="DR31" s="92"/>
      <c r="DS31" s="92"/>
      <c r="DT31" s="92"/>
      <c r="DU31" s="92"/>
    </row>
    <row r="32" spans="1:125"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83"/>
      <c r="AQ32" s="92"/>
      <c r="AR32" s="92"/>
      <c r="AS32" s="92"/>
      <c r="AT32" s="92"/>
      <c r="AU32" s="92"/>
      <c r="AV32" s="83"/>
      <c r="AW32" s="92"/>
      <c r="AX32" s="92"/>
      <c r="AY32" s="92"/>
      <c r="AZ32" s="92"/>
      <c r="BA32" s="92"/>
      <c r="BB32" s="83"/>
      <c r="BC32" s="92"/>
      <c r="BD32" s="92"/>
      <c r="BE32" s="92"/>
      <c r="BF32" s="92"/>
      <c r="BG32" s="92"/>
      <c r="BH32" s="83"/>
      <c r="BI32" s="92"/>
      <c r="BJ32" s="92"/>
      <c r="BK32" s="92"/>
      <c r="BL32" s="92"/>
      <c r="BM32" s="92"/>
      <c r="BN32" s="83"/>
      <c r="BO32" s="92"/>
      <c r="BP32" s="92"/>
      <c r="BQ32" s="92"/>
      <c r="BR32" s="92"/>
      <c r="BS32" s="92"/>
      <c r="BT32" s="83"/>
      <c r="BU32" s="92"/>
      <c r="BV32" s="92"/>
      <c r="BW32" s="92"/>
      <c r="BX32" s="92"/>
      <c r="BY32" s="92"/>
      <c r="BZ32" s="83"/>
      <c r="CF32" s="83"/>
      <c r="DA32" s="113">
        <v>54</v>
      </c>
      <c r="DB32" s="92">
        <f>CZ29*DA32</f>
        <v>23062.59</v>
      </c>
      <c r="DC32" s="92"/>
      <c r="DD32" s="92"/>
      <c r="DE32" s="92"/>
      <c r="DF32" s="92"/>
      <c r="DG32" s="113">
        <v>54</v>
      </c>
      <c r="DH32" s="92">
        <f>DF29*DG32</f>
        <v>23062.59</v>
      </c>
      <c r="DI32"/>
      <c r="DJ32"/>
      <c r="DK32" s="92"/>
      <c r="DL32" s="92"/>
      <c r="DM32" s="113">
        <v>52</v>
      </c>
      <c r="DN32" s="92">
        <f>DL29*DM32</f>
        <v>22208.42</v>
      </c>
      <c r="DO32" s="92"/>
      <c r="DQ32" s="92"/>
      <c r="DR32" s="92"/>
      <c r="DS32" s="113">
        <v>52</v>
      </c>
      <c r="DT32" s="92">
        <f>DR29*DS32</f>
        <v>22208.42</v>
      </c>
      <c r="DU32" s="92"/>
    </row>
    <row r="33" spans="1:125"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92"/>
      <c r="AL33" s="92"/>
      <c r="AM33" s="92"/>
      <c r="AN33" s="92"/>
      <c r="AO33" s="92"/>
      <c r="AP33" s="83"/>
      <c r="AQ33" s="92"/>
      <c r="AR33" s="92"/>
      <c r="AS33" s="92"/>
      <c r="AT33" s="92"/>
      <c r="AU33" s="92"/>
      <c r="AV33" s="83"/>
      <c r="AW33" s="92"/>
      <c r="AX33" s="92"/>
      <c r="AY33" s="92"/>
      <c r="AZ33" s="92"/>
      <c r="BA33" s="92"/>
      <c r="BB33" s="83"/>
      <c r="BC33" s="92"/>
      <c r="BD33" s="92"/>
      <c r="BE33" s="92"/>
      <c r="BF33" s="92"/>
      <c r="BG33" s="92"/>
      <c r="BH33" s="83"/>
      <c r="BI33" s="92"/>
      <c r="BJ33" s="92"/>
      <c r="BK33" s="92"/>
      <c r="BL33" s="92"/>
      <c r="BM33" s="92"/>
      <c r="BN33" s="83"/>
      <c r="BO33" s="92"/>
      <c r="BP33" s="92"/>
      <c r="BQ33" s="92"/>
      <c r="BR33" s="92"/>
      <c r="BS33" s="92"/>
      <c r="BT33" s="83"/>
      <c r="BU33" s="92"/>
      <c r="BV33" s="92"/>
      <c r="BW33" s="92"/>
      <c r="BX33" s="92"/>
      <c r="BY33" s="92"/>
      <c r="BZ33" s="83"/>
      <c r="CF33" s="83"/>
      <c r="DA33" s="113"/>
      <c r="DC33" s="92"/>
      <c r="DD33" s="92"/>
      <c r="DE33" s="92"/>
      <c r="DF33" s="92"/>
      <c r="DG33" s="113"/>
      <c r="DI33"/>
      <c r="DJ33"/>
      <c r="DK33" s="92"/>
      <c r="DL33" s="92"/>
      <c r="DM33" s="113"/>
      <c r="DN33" s="92"/>
      <c r="DO33" s="92"/>
      <c r="DQ33" s="92"/>
      <c r="DR33" s="92"/>
      <c r="DS33" s="113"/>
      <c r="DT33" s="92"/>
      <c r="DU33" s="92"/>
    </row>
    <row r="34" spans="1:125"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92"/>
      <c r="AL34" s="92"/>
      <c r="AM34" s="92"/>
      <c r="AN34" s="92"/>
      <c r="AO34" s="92"/>
      <c r="AP34" s="83"/>
      <c r="AQ34" s="92"/>
      <c r="AR34" s="92"/>
      <c r="AS34" s="92"/>
      <c r="AT34" s="92"/>
      <c r="AU34" s="92"/>
      <c r="AV34" s="83"/>
      <c r="AW34" s="92"/>
      <c r="AX34" s="92"/>
      <c r="AY34" s="92"/>
      <c r="AZ34" s="92"/>
      <c r="BA34" s="92"/>
      <c r="BB34" s="83"/>
      <c r="BC34" s="92"/>
      <c r="BD34" s="92"/>
      <c r="BE34" s="92"/>
      <c r="BF34" s="92"/>
      <c r="BG34" s="92"/>
      <c r="BH34" s="83"/>
      <c r="BI34" s="92"/>
      <c r="BJ34" s="92"/>
      <c r="BK34" s="92"/>
      <c r="BL34" s="92"/>
      <c r="BM34" s="92"/>
      <c r="BN34" s="83"/>
      <c r="BO34" s="92"/>
      <c r="BP34" s="92"/>
      <c r="BQ34" s="92"/>
      <c r="BR34" s="92"/>
      <c r="BS34" s="92"/>
      <c r="BT34" s="83"/>
      <c r="BU34" s="92"/>
      <c r="BV34" s="92"/>
      <c r="BW34" s="92"/>
      <c r="BX34" s="92"/>
      <c r="BY34" s="92"/>
      <c r="BZ34" s="83"/>
      <c r="CF34" s="83"/>
      <c r="DA34" s="113"/>
      <c r="DC34" s="92"/>
      <c r="DD34" s="92"/>
      <c r="DE34" s="92"/>
      <c r="DF34" s="92"/>
      <c r="DG34" s="113"/>
      <c r="DI34"/>
      <c r="DJ34"/>
      <c r="DK34" s="92"/>
      <c r="DL34" s="92"/>
      <c r="DM34" s="113"/>
      <c r="DN34" s="92"/>
      <c r="DO34" s="92"/>
      <c r="DQ34" s="92"/>
      <c r="DR34" s="92"/>
      <c r="DS34" s="113"/>
      <c r="DT34" s="92"/>
      <c r="DU34" s="92"/>
    </row>
    <row r="35" spans="1:125" x14ac:dyDescent="0.2">
      <c r="A35" s="103">
        <v>0</v>
      </c>
      <c r="B35" s="103">
        <f t="shared" ref="B35:B41" si="15">A36</f>
        <v>10800</v>
      </c>
      <c r="C35" s="103">
        <v>0</v>
      </c>
      <c r="D35" s="103">
        <v>0</v>
      </c>
      <c r="E35" s="103">
        <v>0</v>
      </c>
      <c r="F35" s="92"/>
      <c r="G35" s="103">
        <v>0</v>
      </c>
      <c r="H35" s="103">
        <f t="shared" ref="H35:H41" si="16">G36</f>
        <v>9700</v>
      </c>
      <c r="I35" s="103">
        <v>0</v>
      </c>
      <c r="J35" s="103">
        <v>0</v>
      </c>
      <c r="K35" s="103">
        <v>0</v>
      </c>
      <c r="M35" s="103">
        <v>0</v>
      </c>
      <c r="N35" s="103">
        <f t="shared" ref="N35:N41" si="17">M36</f>
        <v>10200</v>
      </c>
      <c r="O35" s="103">
        <v>0</v>
      </c>
      <c r="P35" s="103">
        <v>0</v>
      </c>
      <c r="Q35" s="103">
        <v>0</v>
      </c>
      <c r="R35" s="92"/>
      <c r="S35" s="103">
        <v>0</v>
      </c>
      <c r="T35" s="103">
        <f t="shared" ref="T35:T41" si="18">S36</f>
        <v>9400</v>
      </c>
      <c r="U35" s="103">
        <v>0</v>
      </c>
      <c r="V35" s="103">
        <v>0</v>
      </c>
      <c r="W35" s="103">
        <v>0</v>
      </c>
      <c r="Y35" s="103">
        <v>0</v>
      </c>
      <c r="Z35" s="103">
        <v>10050</v>
      </c>
      <c r="AA35" s="103">
        <v>0</v>
      </c>
      <c r="AB35" s="103">
        <v>0</v>
      </c>
      <c r="AC35" s="103">
        <v>0</v>
      </c>
      <c r="AD35" s="92"/>
      <c r="AE35" s="103">
        <v>0</v>
      </c>
      <c r="AF35" s="103">
        <v>9325</v>
      </c>
      <c r="AG35" s="103">
        <v>0</v>
      </c>
      <c r="AH35" s="103">
        <v>0</v>
      </c>
      <c r="AI35" s="103">
        <v>0</v>
      </c>
      <c r="AK35" s="92"/>
      <c r="AL35" s="92"/>
      <c r="AM35" s="92"/>
      <c r="AN35" s="92"/>
      <c r="AO35" s="92"/>
      <c r="AP35" s="83"/>
      <c r="AQ35" s="92"/>
      <c r="AR35" s="92"/>
      <c r="AS35" s="92"/>
      <c r="AT35" s="92"/>
      <c r="AU35" s="92"/>
      <c r="AV35" s="83"/>
      <c r="AW35" s="92"/>
      <c r="AX35" s="92"/>
      <c r="AY35" s="92"/>
      <c r="AZ35" s="92"/>
      <c r="BA35" s="92"/>
      <c r="BB35" s="83"/>
      <c r="BC35" s="92"/>
      <c r="BD35" s="92"/>
      <c r="BE35" s="92"/>
      <c r="BF35" s="92"/>
      <c r="BG35" s="92"/>
      <c r="BH35" s="83"/>
      <c r="BI35" s="92"/>
      <c r="BJ35" s="92"/>
      <c r="BK35" s="92"/>
      <c r="BL35" s="92"/>
      <c r="BM35" s="92"/>
      <c r="BN35" s="83"/>
      <c r="BO35" s="92"/>
      <c r="BP35" s="92"/>
      <c r="BQ35" s="92"/>
      <c r="BR35" s="92"/>
      <c r="BS35" s="92"/>
      <c r="BT35" s="83"/>
      <c r="BU35" s="92"/>
      <c r="BV35" s="92"/>
      <c r="BW35" s="92"/>
      <c r="BX35" s="92"/>
      <c r="BY35" s="92"/>
      <c r="BZ35" s="83"/>
      <c r="CF35" s="83"/>
      <c r="DA35" s="113"/>
      <c r="DC35" s="92"/>
      <c r="DD35" s="92"/>
      <c r="DE35" s="92"/>
      <c r="DF35" s="92"/>
      <c r="DG35" s="113"/>
      <c r="DI35"/>
      <c r="DJ35"/>
      <c r="DK35" s="92"/>
      <c r="DL35" s="92"/>
      <c r="DM35" s="113"/>
      <c r="DN35" s="92"/>
      <c r="DO35" s="92"/>
      <c r="DQ35" s="92"/>
      <c r="DR35" s="92"/>
      <c r="DS35" s="113"/>
      <c r="DT35" s="92"/>
      <c r="DU35" s="92"/>
    </row>
    <row r="36" spans="1:125" x14ac:dyDescent="0.2">
      <c r="A36" s="103">
        <v>10800</v>
      </c>
      <c r="B36" s="103">
        <f t="shared" si="15"/>
        <v>25450</v>
      </c>
      <c r="C36" s="103">
        <v>0</v>
      </c>
      <c r="D36" s="106">
        <v>0.1</v>
      </c>
      <c r="E36" s="103">
        <f t="shared" ref="E36:E42" si="19">A36</f>
        <v>10800</v>
      </c>
      <c r="F36" s="92"/>
      <c r="G36" s="103">
        <v>9700</v>
      </c>
      <c r="H36" s="103">
        <f t="shared" si="16"/>
        <v>17025</v>
      </c>
      <c r="I36" s="103">
        <v>0</v>
      </c>
      <c r="J36" s="106">
        <v>0.1</v>
      </c>
      <c r="K36" s="103">
        <f t="shared" ref="K36:K42" si="20">G36</f>
        <v>9700</v>
      </c>
      <c r="M36" s="103">
        <v>10200</v>
      </c>
      <c r="N36" s="103">
        <f t="shared" si="17"/>
        <v>24400</v>
      </c>
      <c r="O36" s="103">
        <v>0</v>
      </c>
      <c r="P36" s="106">
        <v>0.1</v>
      </c>
      <c r="Q36" s="103">
        <f t="shared" ref="Q36:Q42" si="21">M36</f>
        <v>10200</v>
      </c>
      <c r="R36" s="92"/>
      <c r="S36" s="103">
        <v>9400</v>
      </c>
      <c r="T36" s="103">
        <f t="shared" si="18"/>
        <v>16500</v>
      </c>
      <c r="U36" s="103">
        <v>0</v>
      </c>
      <c r="V36" s="106">
        <v>0.1</v>
      </c>
      <c r="W36" s="103">
        <f t="shared" ref="W36:W42" si="22">S36</f>
        <v>9400</v>
      </c>
      <c r="Y36" s="103">
        <v>10050</v>
      </c>
      <c r="Z36" s="103">
        <v>24150</v>
      </c>
      <c r="AA36" s="103">
        <v>0</v>
      </c>
      <c r="AB36" s="106">
        <v>0.1</v>
      </c>
      <c r="AC36" s="103">
        <v>10050</v>
      </c>
      <c r="AD36" s="92"/>
      <c r="AE36" s="103">
        <v>9325</v>
      </c>
      <c r="AF36" s="103">
        <v>16375</v>
      </c>
      <c r="AG36" s="103">
        <v>0</v>
      </c>
      <c r="AH36" s="106">
        <v>0.1</v>
      </c>
      <c r="AI36" s="103">
        <v>9325</v>
      </c>
      <c r="AK36" s="92"/>
      <c r="AL36" s="92"/>
      <c r="AM36" s="92"/>
      <c r="AN36" s="92"/>
      <c r="AO36" s="92"/>
      <c r="AP36" s="83"/>
      <c r="AQ36" s="92"/>
      <c r="AR36" s="92"/>
      <c r="AS36" s="92"/>
      <c r="AT36" s="92"/>
      <c r="AU36" s="92"/>
      <c r="AV36" s="83"/>
      <c r="AW36" s="92"/>
      <c r="AX36" s="92"/>
      <c r="AY36" s="92"/>
      <c r="AZ36" s="92"/>
      <c r="BA36" s="92"/>
      <c r="BB36" s="83"/>
      <c r="BC36" s="92"/>
      <c r="BD36" s="92"/>
      <c r="BE36" s="92"/>
      <c r="BF36" s="92"/>
      <c r="BG36" s="92"/>
      <c r="BH36" s="83"/>
      <c r="BI36" s="92"/>
      <c r="BJ36" s="92"/>
      <c r="BK36" s="92"/>
      <c r="BL36" s="92"/>
      <c r="BM36" s="92"/>
      <c r="BN36" s="83"/>
      <c r="BO36" s="92"/>
      <c r="BP36" s="92"/>
      <c r="BQ36" s="92"/>
      <c r="BR36" s="92"/>
      <c r="BS36" s="92"/>
      <c r="BT36" s="83"/>
      <c r="BU36" s="92"/>
      <c r="BV36" s="92"/>
      <c r="BW36" s="92"/>
      <c r="BX36" s="92"/>
      <c r="BY36" s="92"/>
      <c r="BZ36" s="83"/>
      <c r="CF36" s="83"/>
      <c r="DA36" s="113"/>
      <c r="DC36" s="92"/>
      <c r="DD36" s="92"/>
      <c r="DE36" s="92"/>
      <c r="DF36" s="92"/>
      <c r="DG36" s="113"/>
      <c r="DI36"/>
      <c r="DJ36"/>
      <c r="DK36" s="92"/>
      <c r="DL36" s="92"/>
      <c r="DM36" s="113"/>
      <c r="DN36" s="92"/>
      <c r="DO36" s="92"/>
      <c r="DQ36" s="92"/>
      <c r="DR36" s="92"/>
      <c r="DS36" s="113"/>
      <c r="DT36" s="92"/>
      <c r="DU36" s="92"/>
    </row>
    <row r="37" spans="1:125" x14ac:dyDescent="0.2">
      <c r="A37" s="103">
        <v>25450</v>
      </c>
      <c r="B37" s="103">
        <f t="shared" si="15"/>
        <v>66700</v>
      </c>
      <c r="C37" s="103">
        <v>1465</v>
      </c>
      <c r="D37" s="106">
        <v>0.12</v>
      </c>
      <c r="E37" s="103">
        <f t="shared" si="19"/>
        <v>25450</v>
      </c>
      <c r="F37" s="92"/>
      <c r="G37" s="103">
        <v>17025</v>
      </c>
      <c r="H37" s="103">
        <f t="shared" si="16"/>
        <v>37650</v>
      </c>
      <c r="I37" s="103">
        <v>732.5</v>
      </c>
      <c r="J37" s="106">
        <v>0.12</v>
      </c>
      <c r="K37" s="103">
        <f t="shared" si="20"/>
        <v>17025</v>
      </c>
      <c r="M37" s="103">
        <v>24400</v>
      </c>
      <c r="N37" s="103">
        <f t="shared" si="17"/>
        <v>64400</v>
      </c>
      <c r="O37" s="103">
        <v>1420</v>
      </c>
      <c r="P37" s="106">
        <v>0.12</v>
      </c>
      <c r="Q37" s="103">
        <f t="shared" si="21"/>
        <v>24400</v>
      </c>
      <c r="R37" s="92"/>
      <c r="S37" s="103">
        <v>16500</v>
      </c>
      <c r="T37" s="103">
        <f t="shared" si="18"/>
        <v>36500</v>
      </c>
      <c r="U37" s="103">
        <v>710</v>
      </c>
      <c r="V37" s="106">
        <v>0.12</v>
      </c>
      <c r="W37" s="103">
        <f t="shared" si="22"/>
        <v>16500</v>
      </c>
      <c r="Y37" s="103">
        <v>24150</v>
      </c>
      <c r="Z37" s="103">
        <v>63750</v>
      </c>
      <c r="AA37" s="103">
        <v>1410</v>
      </c>
      <c r="AB37" s="106">
        <v>0.12</v>
      </c>
      <c r="AC37" s="103">
        <v>24150</v>
      </c>
      <c r="AD37" s="92"/>
      <c r="AE37" s="103">
        <v>16375</v>
      </c>
      <c r="AF37" s="103">
        <v>36175</v>
      </c>
      <c r="AG37" s="103">
        <v>705</v>
      </c>
      <c r="AH37" s="106">
        <v>0.12</v>
      </c>
      <c r="AI37" s="103">
        <v>16375</v>
      </c>
      <c r="AK37" s="92"/>
      <c r="AL37" s="92"/>
      <c r="AM37" s="92"/>
      <c r="AN37" s="92"/>
      <c r="AO37" s="92"/>
      <c r="AP37" s="83"/>
      <c r="AQ37" s="92"/>
      <c r="AR37" s="92"/>
      <c r="AS37" s="92"/>
      <c r="AT37" s="92"/>
      <c r="AU37" s="92"/>
      <c r="AV37" s="83"/>
      <c r="AW37" s="92"/>
      <c r="AX37" s="92"/>
      <c r="AY37" s="92"/>
      <c r="AZ37" s="92"/>
      <c r="BA37" s="92"/>
      <c r="BB37" s="83"/>
      <c r="BC37" s="92"/>
      <c r="BD37" s="92"/>
      <c r="BE37" s="92"/>
      <c r="BF37" s="92"/>
      <c r="BG37" s="92"/>
      <c r="BH37" s="83"/>
      <c r="BI37" s="92"/>
      <c r="BJ37" s="92"/>
      <c r="BK37" s="92"/>
      <c r="BL37" s="92"/>
      <c r="BM37" s="92"/>
      <c r="BN37" s="83"/>
      <c r="BO37" s="92"/>
      <c r="BP37" s="92"/>
      <c r="BQ37" s="92"/>
      <c r="BR37" s="92"/>
      <c r="BS37" s="92"/>
      <c r="BT37" s="83"/>
      <c r="BU37" s="92"/>
      <c r="BV37" s="92"/>
      <c r="BW37" s="92"/>
      <c r="BX37" s="92"/>
      <c r="BY37" s="92"/>
      <c r="BZ37" s="83"/>
      <c r="CF37" s="83"/>
      <c r="DA37" s="113"/>
      <c r="DC37" s="92"/>
      <c r="DD37" s="92"/>
      <c r="DE37" s="92"/>
      <c r="DF37" s="92"/>
      <c r="DG37" s="113"/>
      <c r="DI37"/>
      <c r="DJ37"/>
      <c r="DK37" s="92"/>
      <c r="DL37" s="92"/>
      <c r="DM37" s="113"/>
      <c r="DN37" s="92"/>
      <c r="DO37" s="92"/>
      <c r="DQ37" s="92"/>
      <c r="DR37" s="92"/>
      <c r="DS37" s="113"/>
      <c r="DT37" s="92"/>
      <c r="DU37" s="92"/>
    </row>
    <row r="38" spans="1:125" x14ac:dyDescent="0.2">
      <c r="A38" s="103">
        <v>66700</v>
      </c>
      <c r="B38" s="103">
        <f t="shared" si="15"/>
        <v>99850</v>
      </c>
      <c r="C38" s="103">
        <v>6415</v>
      </c>
      <c r="D38" s="106">
        <v>0.22</v>
      </c>
      <c r="E38" s="103">
        <f t="shared" si="19"/>
        <v>66700</v>
      </c>
      <c r="F38" s="92"/>
      <c r="G38" s="103">
        <v>37650</v>
      </c>
      <c r="H38" s="103">
        <f t="shared" si="16"/>
        <v>54225</v>
      </c>
      <c r="I38" s="103">
        <v>3207.5</v>
      </c>
      <c r="J38" s="106">
        <v>0.22</v>
      </c>
      <c r="K38" s="103">
        <f t="shared" si="20"/>
        <v>37650</v>
      </c>
      <c r="M38" s="103">
        <v>64400</v>
      </c>
      <c r="N38" s="103">
        <f t="shared" si="17"/>
        <v>96550</v>
      </c>
      <c r="O38" s="103">
        <v>6220</v>
      </c>
      <c r="P38" s="106">
        <v>0.22</v>
      </c>
      <c r="Q38" s="103">
        <f t="shared" si="21"/>
        <v>64400</v>
      </c>
      <c r="R38" s="92"/>
      <c r="S38" s="103">
        <v>36500</v>
      </c>
      <c r="T38" s="103">
        <f t="shared" si="18"/>
        <v>52575</v>
      </c>
      <c r="U38" s="103">
        <v>3110</v>
      </c>
      <c r="V38" s="106">
        <v>0.22</v>
      </c>
      <c r="W38" s="103">
        <f t="shared" si="22"/>
        <v>36500</v>
      </c>
      <c r="Y38" s="103">
        <v>63750</v>
      </c>
      <c r="Z38" s="103">
        <v>95550</v>
      </c>
      <c r="AA38" s="103">
        <v>6162</v>
      </c>
      <c r="AB38" s="106">
        <v>0.22</v>
      </c>
      <c r="AC38" s="103">
        <v>63750</v>
      </c>
      <c r="AD38" s="92"/>
      <c r="AE38" s="103">
        <v>36175</v>
      </c>
      <c r="AF38" s="103">
        <v>52075</v>
      </c>
      <c r="AG38" s="103">
        <v>3081</v>
      </c>
      <c r="AH38" s="106">
        <v>0.22</v>
      </c>
      <c r="AI38" s="103">
        <v>36175</v>
      </c>
      <c r="AK38" s="92"/>
      <c r="AL38" s="92"/>
      <c r="AM38" s="92"/>
      <c r="AN38" s="92"/>
      <c r="AO38" s="92"/>
      <c r="AP38" s="83"/>
      <c r="AQ38" s="92"/>
      <c r="AR38" s="92"/>
      <c r="AS38" s="92"/>
      <c r="AT38" s="92"/>
      <c r="AU38" s="92"/>
      <c r="AV38" s="83"/>
      <c r="AW38" s="92"/>
      <c r="AX38" s="92"/>
      <c r="AY38" s="92"/>
      <c r="AZ38" s="92"/>
      <c r="BA38" s="92"/>
      <c r="BB38" s="83"/>
      <c r="BC38" s="92"/>
      <c r="BD38" s="92"/>
      <c r="BE38" s="92"/>
      <c r="BF38" s="92"/>
      <c r="BG38" s="92"/>
      <c r="BH38" s="83"/>
      <c r="BI38" s="92"/>
      <c r="BJ38" s="92"/>
      <c r="BK38" s="92"/>
      <c r="BL38" s="92"/>
      <c r="BM38" s="92"/>
      <c r="BN38" s="83"/>
      <c r="BO38" s="92"/>
      <c r="BP38" s="92"/>
      <c r="BQ38" s="92"/>
      <c r="BR38" s="92"/>
      <c r="BS38" s="92"/>
      <c r="BT38" s="83"/>
      <c r="BU38" s="92"/>
      <c r="BV38" s="92"/>
      <c r="BW38" s="92"/>
      <c r="BX38" s="92"/>
      <c r="BY38" s="92"/>
      <c r="BZ38" s="83"/>
      <c r="CF38" s="83"/>
      <c r="DA38" s="113"/>
      <c r="DC38" s="92"/>
      <c r="DD38" s="92"/>
      <c r="DE38" s="92"/>
      <c r="DF38" s="92"/>
      <c r="DG38" s="113"/>
      <c r="DI38"/>
      <c r="DJ38"/>
      <c r="DK38" s="92"/>
      <c r="DL38" s="92"/>
      <c r="DM38" s="113"/>
      <c r="DN38" s="92"/>
      <c r="DO38" s="92"/>
      <c r="DQ38" s="92"/>
      <c r="DR38" s="92"/>
      <c r="DS38" s="113"/>
      <c r="DT38" s="92"/>
      <c r="DU38" s="92"/>
    </row>
    <row r="39" spans="1:125" x14ac:dyDescent="0.2">
      <c r="A39" s="103">
        <v>99850</v>
      </c>
      <c r="B39" s="103">
        <f t="shared" si="15"/>
        <v>180850</v>
      </c>
      <c r="C39" s="103">
        <v>13708</v>
      </c>
      <c r="D39" s="106">
        <v>0.24</v>
      </c>
      <c r="E39" s="103">
        <f t="shared" si="19"/>
        <v>99850</v>
      </c>
      <c r="F39" s="92"/>
      <c r="G39" s="103">
        <v>54225</v>
      </c>
      <c r="H39" s="103">
        <f t="shared" si="16"/>
        <v>94725</v>
      </c>
      <c r="I39" s="103">
        <v>6854</v>
      </c>
      <c r="J39" s="106">
        <v>0.24</v>
      </c>
      <c r="K39" s="103">
        <f t="shared" si="20"/>
        <v>54225</v>
      </c>
      <c r="M39" s="103">
        <v>96550</v>
      </c>
      <c r="N39" s="103">
        <f t="shared" si="17"/>
        <v>175100</v>
      </c>
      <c r="O39" s="103">
        <v>13293</v>
      </c>
      <c r="P39" s="106">
        <v>0.24</v>
      </c>
      <c r="Q39" s="103">
        <f t="shared" si="21"/>
        <v>96550</v>
      </c>
      <c r="R39" s="92"/>
      <c r="S39" s="103">
        <v>52575</v>
      </c>
      <c r="T39" s="103">
        <f t="shared" si="18"/>
        <v>91850</v>
      </c>
      <c r="U39" s="103">
        <v>6646.5</v>
      </c>
      <c r="V39" s="106">
        <v>0.24</v>
      </c>
      <c r="W39" s="103">
        <f t="shared" si="22"/>
        <v>52575</v>
      </c>
      <c r="Y39" s="103">
        <v>95550</v>
      </c>
      <c r="Z39" s="103">
        <v>173350</v>
      </c>
      <c r="AA39" s="103">
        <v>13158</v>
      </c>
      <c r="AB39" s="106">
        <v>0.24</v>
      </c>
      <c r="AC39" s="103">
        <v>95550</v>
      </c>
      <c r="AD39" s="92"/>
      <c r="AE39" s="103">
        <v>52075</v>
      </c>
      <c r="AF39" s="103">
        <v>90975</v>
      </c>
      <c r="AG39" s="103">
        <v>6579</v>
      </c>
      <c r="AH39" s="106">
        <v>0.24</v>
      </c>
      <c r="AI39" s="103">
        <v>52075</v>
      </c>
      <c r="AK39" s="92"/>
      <c r="AL39" s="92"/>
      <c r="AM39" s="92"/>
      <c r="AN39" s="92"/>
      <c r="AO39" s="92"/>
      <c r="AP39" s="83"/>
      <c r="AQ39" s="92"/>
      <c r="AR39" s="92"/>
      <c r="AS39" s="92"/>
      <c r="AT39" s="92"/>
      <c r="AU39" s="92"/>
      <c r="AV39" s="83"/>
      <c r="AW39" s="92"/>
      <c r="AX39" s="92"/>
      <c r="AY39" s="92"/>
      <c r="AZ39" s="92"/>
      <c r="BA39" s="92"/>
      <c r="BB39" s="83"/>
      <c r="BC39" s="92"/>
      <c r="BD39" s="92"/>
      <c r="BE39" s="92"/>
      <c r="BF39" s="92"/>
      <c r="BG39" s="92"/>
      <c r="BH39" s="83"/>
      <c r="BI39" s="92"/>
      <c r="BJ39" s="92"/>
      <c r="BK39" s="92"/>
      <c r="BL39" s="92"/>
      <c r="BM39" s="92"/>
      <c r="BN39" s="83"/>
      <c r="BO39" s="92"/>
      <c r="BP39" s="92"/>
      <c r="BQ39" s="92"/>
      <c r="BR39" s="92"/>
      <c r="BS39" s="92"/>
      <c r="BT39" s="83"/>
      <c r="BU39" s="92"/>
      <c r="BV39" s="92"/>
      <c r="BW39" s="92"/>
      <c r="BX39" s="92"/>
      <c r="BY39" s="92"/>
      <c r="BZ39" s="83"/>
      <c r="CF39" s="83"/>
      <c r="DA39" s="113"/>
      <c r="DC39" s="92"/>
      <c r="DD39" s="92"/>
      <c r="DE39" s="92"/>
      <c r="DF39" s="92"/>
      <c r="DG39" s="113"/>
      <c r="DI39"/>
      <c r="DJ39"/>
      <c r="DK39" s="92"/>
      <c r="DL39" s="92"/>
      <c r="DM39" s="113"/>
      <c r="DN39" s="92"/>
      <c r="DO39" s="92"/>
      <c r="DQ39" s="92"/>
      <c r="DR39" s="92"/>
      <c r="DS39" s="113"/>
      <c r="DT39" s="92"/>
      <c r="DU39" s="92"/>
    </row>
    <row r="40" spans="1:125" x14ac:dyDescent="0.2">
      <c r="A40" s="103">
        <v>180850</v>
      </c>
      <c r="B40" s="103">
        <f t="shared" si="15"/>
        <v>226750</v>
      </c>
      <c r="C40" s="103">
        <v>33148</v>
      </c>
      <c r="D40" s="106">
        <v>0.32</v>
      </c>
      <c r="E40" s="103">
        <f t="shared" si="19"/>
        <v>180850</v>
      </c>
      <c r="F40" s="92"/>
      <c r="G40" s="103">
        <v>94725</v>
      </c>
      <c r="H40" s="103">
        <f t="shared" si="16"/>
        <v>117675</v>
      </c>
      <c r="I40" s="103">
        <v>16574</v>
      </c>
      <c r="J40" s="106">
        <v>0.32</v>
      </c>
      <c r="K40" s="103">
        <f t="shared" si="20"/>
        <v>94725</v>
      </c>
      <c r="M40" s="103">
        <v>175100</v>
      </c>
      <c r="N40" s="103">
        <f t="shared" si="17"/>
        <v>219600</v>
      </c>
      <c r="O40" s="103">
        <v>32145</v>
      </c>
      <c r="P40" s="106">
        <v>0.32</v>
      </c>
      <c r="Q40" s="103">
        <f t="shared" si="21"/>
        <v>175100</v>
      </c>
      <c r="R40" s="92"/>
      <c r="S40" s="103">
        <v>91850</v>
      </c>
      <c r="T40" s="103">
        <f t="shared" si="18"/>
        <v>114100</v>
      </c>
      <c r="U40" s="103">
        <v>16072.5</v>
      </c>
      <c r="V40" s="106">
        <v>0.32</v>
      </c>
      <c r="W40" s="103">
        <f t="shared" si="22"/>
        <v>91850</v>
      </c>
      <c r="Y40" s="103">
        <v>173350</v>
      </c>
      <c r="Z40" s="103">
        <v>217400</v>
      </c>
      <c r="AA40" s="103">
        <v>31830</v>
      </c>
      <c r="AB40" s="106">
        <v>0.32</v>
      </c>
      <c r="AC40" s="103">
        <v>173350</v>
      </c>
      <c r="AD40" s="92"/>
      <c r="AE40" s="103">
        <v>90975</v>
      </c>
      <c r="AF40" s="103">
        <v>113000</v>
      </c>
      <c r="AG40" s="103">
        <v>15915</v>
      </c>
      <c r="AH40" s="106">
        <v>0.32</v>
      </c>
      <c r="AI40" s="103">
        <v>90975</v>
      </c>
      <c r="AK40" s="92"/>
      <c r="AL40" s="92"/>
      <c r="AM40" s="92"/>
      <c r="AN40" s="92"/>
      <c r="AO40" s="92"/>
      <c r="AP40" s="83"/>
      <c r="AQ40" s="92"/>
      <c r="AR40" s="92"/>
      <c r="AS40" s="92"/>
      <c r="AT40" s="92"/>
      <c r="AU40" s="92"/>
      <c r="AV40" s="83"/>
      <c r="AW40" s="92"/>
      <c r="AX40" s="92"/>
      <c r="AY40" s="92"/>
      <c r="AZ40" s="92"/>
      <c r="BA40" s="92"/>
      <c r="BB40" s="83"/>
      <c r="BC40" s="92"/>
      <c r="BD40" s="92"/>
      <c r="BE40" s="92"/>
      <c r="BF40" s="92"/>
      <c r="BG40" s="92"/>
      <c r="BH40" s="83"/>
      <c r="BI40" s="92"/>
      <c r="BJ40" s="92"/>
      <c r="BK40" s="92"/>
      <c r="BL40" s="92"/>
      <c r="BM40" s="92"/>
      <c r="BN40" s="83"/>
      <c r="BO40" s="92"/>
      <c r="BP40" s="92"/>
      <c r="BQ40" s="92"/>
      <c r="BR40" s="92"/>
      <c r="BS40" s="92"/>
      <c r="BT40" s="83"/>
      <c r="BU40" s="92"/>
      <c r="BV40" s="92"/>
      <c r="BW40" s="92"/>
      <c r="BX40" s="92"/>
      <c r="BY40" s="92"/>
      <c r="BZ40" s="83"/>
      <c r="CF40" s="83"/>
      <c r="DA40" s="113"/>
      <c r="DC40" s="92"/>
      <c r="DD40" s="92"/>
      <c r="DE40" s="92"/>
      <c r="DF40" s="92"/>
      <c r="DG40" s="113"/>
      <c r="DI40"/>
      <c r="DJ40"/>
      <c r="DK40" s="92"/>
      <c r="DL40" s="92"/>
      <c r="DM40" s="113"/>
      <c r="DN40" s="92"/>
      <c r="DO40" s="92"/>
      <c r="DQ40" s="92"/>
      <c r="DR40" s="92"/>
      <c r="DS40" s="113"/>
      <c r="DT40" s="92"/>
      <c r="DU40" s="92"/>
    </row>
    <row r="41" spans="1:125" x14ac:dyDescent="0.2">
      <c r="A41" s="103">
        <v>226750</v>
      </c>
      <c r="B41" s="103">
        <f t="shared" si="15"/>
        <v>550700</v>
      </c>
      <c r="C41" s="103">
        <v>47836</v>
      </c>
      <c r="D41" s="106">
        <v>0.35</v>
      </c>
      <c r="E41" s="103">
        <f t="shared" si="19"/>
        <v>226750</v>
      </c>
      <c r="F41" s="92"/>
      <c r="G41" s="103">
        <v>117675</v>
      </c>
      <c r="H41" s="103">
        <f t="shared" si="16"/>
        <v>279650</v>
      </c>
      <c r="I41" s="103">
        <v>23818</v>
      </c>
      <c r="J41" s="106">
        <v>0.35</v>
      </c>
      <c r="K41" s="103">
        <f t="shared" si="20"/>
        <v>117675</v>
      </c>
      <c r="M41" s="103">
        <v>219600</v>
      </c>
      <c r="N41" s="103">
        <f t="shared" si="17"/>
        <v>533800</v>
      </c>
      <c r="O41" s="103">
        <v>46385</v>
      </c>
      <c r="P41" s="106">
        <v>0.35</v>
      </c>
      <c r="Q41" s="103">
        <f t="shared" si="21"/>
        <v>219600</v>
      </c>
      <c r="R41" s="92"/>
      <c r="S41" s="103">
        <v>114100</v>
      </c>
      <c r="T41" s="103">
        <f t="shared" si="18"/>
        <v>271200</v>
      </c>
      <c r="U41" s="103">
        <v>23192.5</v>
      </c>
      <c r="V41" s="106">
        <v>0.35</v>
      </c>
      <c r="W41" s="103">
        <f t="shared" si="22"/>
        <v>114100</v>
      </c>
      <c r="Y41" s="103">
        <v>217400</v>
      </c>
      <c r="Z41" s="103">
        <v>528450</v>
      </c>
      <c r="AA41" s="103">
        <v>45926</v>
      </c>
      <c r="AB41" s="106">
        <v>0.35</v>
      </c>
      <c r="AC41" s="103">
        <v>217400</v>
      </c>
      <c r="AD41" s="92"/>
      <c r="AE41" s="103">
        <v>113000</v>
      </c>
      <c r="AF41" s="103">
        <v>268525</v>
      </c>
      <c r="AG41" s="103">
        <v>22963</v>
      </c>
      <c r="AH41" s="106">
        <v>0.35</v>
      </c>
      <c r="AI41" s="103">
        <v>113000</v>
      </c>
      <c r="AK41" s="92"/>
      <c r="AL41" s="92"/>
      <c r="AM41" s="92"/>
      <c r="AN41" s="92"/>
      <c r="AO41" s="92"/>
      <c r="AP41" s="83"/>
      <c r="AQ41" s="92"/>
      <c r="AR41" s="92"/>
      <c r="AS41" s="92"/>
      <c r="AT41" s="92"/>
      <c r="AU41" s="92"/>
      <c r="AV41" s="83"/>
      <c r="AW41" s="92"/>
      <c r="AX41" s="92"/>
      <c r="AY41" s="92"/>
      <c r="AZ41" s="92"/>
      <c r="BA41" s="92"/>
      <c r="BB41" s="83"/>
      <c r="BC41" s="92"/>
      <c r="BD41" s="92"/>
      <c r="BE41" s="92"/>
      <c r="BF41" s="92"/>
      <c r="BG41" s="92"/>
      <c r="BH41" s="83"/>
      <c r="BI41" s="92"/>
      <c r="BJ41" s="92"/>
      <c r="BK41" s="92"/>
      <c r="BL41" s="92"/>
      <c r="BM41" s="92"/>
      <c r="BN41" s="83"/>
      <c r="BO41" s="92"/>
      <c r="BP41" s="92"/>
      <c r="BQ41" s="92"/>
      <c r="BR41" s="92"/>
      <c r="BS41" s="92"/>
      <c r="BT41" s="83"/>
      <c r="BU41" s="92"/>
      <c r="BV41" s="92"/>
      <c r="BW41" s="92"/>
      <c r="BX41" s="92"/>
      <c r="BY41" s="92"/>
      <c r="BZ41" s="83"/>
      <c r="CF41" s="83"/>
      <c r="DA41" s="113"/>
      <c r="DC41" s="92"/>
      <c r="DD41" s="92"/>
      <c r="DE41" s="92"/>
      <c r="DF41" s="92"/>
      <c r="DG41" s="113"/>
      <c r="DI41"/>
      <c r="DJ41"/>
      <c r="DK41" s="92"/>
      <c r="DL41" s="92"/>
      <c r="DM41" s="113"/>
      <c r="DN41" s="92"/>
      <c r="DO41" s="92"/>
      <c r="DQ41" s="92"/>
      <c r="DR41" s="92"/>
      <c r="DS41" s="113"/>
      <c r="DT41" s="92"/>
      <c r="DU41" s="92"/>
    </row>
    <row r="42" spans="1:125" x14ac:dyDescent="0.2">
      <c r="A42" s="103">
        <v>550700</v>
      </c>
      <c r="B42" s="103" t="s">
        <v>1057</v>
      </c>
      <c r="C42" s="103">
        <v>161218.5</v>
      </c>
      <c r="D42" s="106">
        <v>0.37</v>
      </c>
      <c r="E42" s="103">
        <f t="shared" si="19"/>
        <v>550700</v>
      </c>
      <c r="F42" s="92"/>
      <c r="G42" s="103">
        <v>279650</v>
      </c>
      <c r="H42" s="103" t="s">
        <v>1057</v>
      </c>
      <c r="I42" s="103">
        <v>80609.25</v>
      </c>
      <c r="J42" s="106">
        <v>0.37</v>
      </c>
      <c r="K42" s="103">
        <f t="shared" si="20"/>
        <v>279650</v>
      </c>
      <c r="M42" s="103">
        <v>533800</v>
      </c>
      <c r="N42" s="103" t="s">
        <v>1057</v>
      </c>
      <c r="O42" s="103">
        <v>156355</v>
      </c>
      <c r="P42" s="106">
        <v>0.37</v>
      </c>
      <c r="Q42" s="103">
        <f t="shared" si="21"/>
        <v>533800</v>
      </c>
      <c r="R42" s="92"/>
      <c r="S42" s="103">
        <v>271200</v>
      </c>
      <c r="T42" s="103" t="s">
        <v>1057</v>
      </c>
      <c r="U42" s="103">
        <v>78177.5</v>
      </c>
      <c r="V42" s="106">
        <v>0.37</v>
      </c>
      <c r="W42" s="103">
        <f t="shared" si="22"/>
        <v>271200</v>
      </c>
      <c r="Y42" s="103">
        <v>528450</v>
      </c>
      <c r="Z42" s="103" t="s">
        <v>1057</v>
      </c>
      <c r="AA42" s="103">
        <v>154793.5</v>
      </c>
      <c r="AB42" s="106">
        <v>0.37</v>
      </c>
      <c r="AC42" s="103">
        <v>528450</v>
      </c>
      <c r="AD42" s="92"/>
      <c r="AE42" s="103">
        <v>268525</v>
      </c>
      <c r="AF42" s="103" t="s">
        <v>1057</v>
      </c>
      <c r="AG42" s="103">
        <v>77396.75</v>
      </c>
      <c r="AH42" s="106">
        <v>0.37</v>
      </c>
      <c r="AI42" s="103">
        <v>268525</v>
      </c>
      <c r="AK42" s="92"/>
      <c r="AL42" s="92"/>
      <c r="AM42" s="92"/>
      <c r="AN42" s="92"/>
      <c r="AO42" s="92"/>
      <c r="AP42" s="83"/>
      <c r="AQ42" s="92"/>
      <c r="AR42" s="92"/>
      <c r="AS42" s="92"/>
      <c r="AT42" s="92"/>
      <c r="AU42" s="92"/>
      <c r="AV42" s="83"/>
      <c r="AW42" s="92"/>
      <c r="AX42" s="92"/>
      <c r="AY42" s="92"/>
      <c r="AZ42" s="92"/>
      <c r="BA42" s="92"/>
      <c r="BB42" s="83"/>
      <c r="BC42" s="92"/>
      <c r="BD42" s="92"/>
      <c r="BE42" s="92"/>
      <c r="BF42" s="92"/>
      <c r="BG42" s="92"/>
      <c r="BH42" s="83"/>
      <c r="BI42" s="92"/>
      <c r="BJ42" s="92"/>
      <c r="BK42" s="92"/>
      <c r="BL42" s="92"/>
      <c r="BM42" s="92"/>
      <c r="BN42" s="83"/>
      <c r="BO42" s="92"/>
      <c r="BP42" s="92"/>
      <c r="BQ42" s="92"/>
      <c r="BR42" s="92"/>
      <c r="BS42" s="92"/>
      <c r="BT42" s="83"/>
      <c r="BU42" s="92"/>
      <c r="BV42" s="92"/>
      <c r="BW42" s="92"/>
      <c r="BX42" s="92"/>
      <c r="BY42" s="92"/>
      <c r="BZ42" s="83"/>
      <c r="CF42" s="83"/>
      <c r="DA42" s="113"/>
      <c r="DC42" s="92"/>
      <c r="DD42" s="92"/>
      <c r="DE42" s="92"/>
      <c r="DF42" s="92"/>
      <c r="DG42" s="113"/>
      <c r="DI42"/>
      <c r="DJ42"/>
      <c r="DK42" s="92"/>
      <c r="DL42" s="92"/>
      <c r="DM42" s="113"/>
      <c r="DN42" s="92"/>
      <c r="DO42" s="92"/>
      <c r="DQ42" s="92"/>
      <c r="DR42" s="92"/>
      <c r="DS42" s="113"/>
      <c r="DT42" s="92"/>
      <c r="DU42" s="92"/>
    </row>
    <row r="43" spans="1:125"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92"/>
      <c r="AL43" s="92"/>
      <c r="AM43" s="92"/>
      <c r="AN43" s="92"/>
      <c r="AO43" s="92"/>
      <c r="AP43" s="83"/>
      <c r="AQ43" s="92"/>
      <c r="AR43" s="92"/>
      <c r="AS43" s="92"/>
      <c r="AT43" s="92"/>
      <c r="AU43" s="92"/>
      <c r="AV43" s="83"/>
      <c r="AW43" s="92"/>
      <c r="AX43" s="92"/>
      <c r="AY43" s="92"/>
      <c r="AZ43" s="92"/>
      <c r="BA43" s="92"/>
      <c r="BB43" s="83"/>
      <c r="BC43" s="92"/>
      <c r="BD43" s="92"/>
      <c r="BE43" s="92"/>
      <c r="BF43" s="92"/>
      <c r="BG43" s="92"/>
      <c r="BH43" s="83"/>
      <c r="BI43" s="92"/>
      <c r="BJ43" s="92"/>
      <c r="BK43" s="92"/>
      <c r="BL43" s="92"/>
      <c r="BM43" s="92"/>
      <c r="BN43" s="83"/>
      <c r="BO43" s="92"/>
      <c r="BP43" s="92"/>
      <c r="BQ43" s="92"/>
      <c r="BR43" s="92"/>
      <c r="BS43" s="92"/>
      <c r="BT43" s="83"/>
      <c r="BU43" s="92"/>
      <c r="BV43" s="92"/>
      <c r="BW43" s="92"/>
      <c r="BX43" s="92"/>
      <c r="BY43" s="92"/>
      <c r="BZ43" s="83"/>
      <c r="CF43" s="83"/>
      <c r="DA43" s="113"/>
      <c r="DC43" s="92"/>
      <c r="DD43" s="92"/>
      <c r="DE43" s="92"/>
      <c r="DF43" s="92"/>
      <c r="DG43" s="113"/>
      <c r="DI43"/>
      <c r="DJ43"/>
      <c r="DK43" s="92"/>
      <c r="DL43" s="92"/>
      <c r="DM43" s="113"/>
      <c r="DN43" s="92"/>
      <c r="DO43" s="92"/>
      <c r="DQ43" s="92"/>
      <c r="DR43" s="92"/>
      <c r="DS43" s="113"/>
      <c r="DT43" s="92"/>
      <c r="DU43" s="92"/>
    </row>
    <row r="44" spans="1:125"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83"/>
      <c r="AQ44" s="92"/>
      <c r="AR44" s="92"/>
      <c r="AS44" s="92"/>
      <c r="AT44" s="92"/>
      <c r="AU44" s="92"/>
      <c r="AV44" s="83"/>
      <c r="AW44" s="92"/>
      <c r="AX44" s="92"/>
      <c r="AY44" s="92"/>
      <c r="AZ44" s="92"/>
      <c r="BA44" s="92"/>
      <c r="BB44" s="83"/>
      <c r="BC44" s="92"/>
      <c r="BD44" s="92"/>
      <c r="BE44" s="92"/>
      <c r="BF44" s="92"/>
      <c r="BG44" s="92"/>
      <c r="BH44" s="83"/>
      <c r="BI44" s="92"/>
      <c r="BJ44" s="92"/>
      <c r="BK44" s="92"/>
      <c r="BL44" s="92"/>
      <c r="BM44" s="92"/>
      <c r="BN44" s="83"/>
      <c r="BO44" s="92"/>
      <c r="BP44" s="92"/>
      <c r="BQ44" s="92"/>
      <c r="BR44" s="92"/>
      <c r="BS44" s="92"/>
      <c r="BT44" s="83"/>
      <c r="BU44" s="92"/>
      <c r="BV44" s="92"/>
      <c r="BW44" s="92"/>
      <c r="BX44" s="92"/>
      <c r="BY44" s="92"/>
      <c r="BZ44" s="83"/>
      <c r="CF44" s="83"/>
      <c r="DA44" s="113"/>
      <c r="DC44" s="92"/>
      <c r="DD44" s="92"/>
      <c r="DE44" s="92"/>
      <c r="DF44" s="92"/>
      <c r="DG44" s="113"/>
      <c r="DI44"/>
      <c r="DJ44"/>
      <c r="DK44" s="92"/>
      <c r="DL44" s="92"/>
      <c r="DM44" s="113"/>
      <c r="DN44" s="92"/>
      <c r="DO44" s="92"/>
      <c r="DQ44" s="92"/>
      <c r="DR44" s="92"/>
      <c r="DS44" s="113"/>
      <c r="DT44" s="92"/>
      <c r="DU44" s="92"/>
    </row>
    <row r="45" spans="1:125"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83"/>
      <c r="AQ45" s="92"/>
      <c r="AR45" s="92"/>
      <c r="AS45" s="92"/>
      <c r="AT45" s="92"/>
      <c r="AU45" s="92"/>
      <c r="AV45" s="83"/>
      <c r="AW45" s="92"/>
      <c r="AX45" s="92"/>
      <c r="AY45" s="92"/>
      <c r="AZ45" s="92"/>
      <c r="BA45" s="92"/>
      <c r="BB45" s="83"/>
      <c r="BC45" s="92"/>
      <c r="BD45" s="92"/>
      <c r="BE45" s="92"/>
      <c r="BF45" s="92"/>
      <c r="BG45" s="92"/>
      <c r="BH45" s="83"/>
      <c r="BI45" s="92"/>
      <c r="BJ45" s="92"/>
      <c r="BK45" s="92"/>
      <c r="BL45" s="92"/>
      <c r="BM45" s="92"/>
      <c r="BN45" s="83"/>
      <c r="BO45" s="92"/>
      <c r="BP45" s="92"/>
      <c r="BQ45" s="92"/>
      <c r="BR45" s="92"/>
      <c r="BS45" s="92"/>
      <c r="BT45" s="83"/>
      <c r="BU45" s="92"/>
      <c r="BV45" s="92"/>
      <c r="BW45" s="92"/>
      <c r="BX45" s="92"/>
      <c r="BY45" s="92"/>
      <c r="BZ45" s="83"/>
      <c r="CF45" s="83"/>
      <c r="DA45" s="113"/>
      <c r="DC45" s="92"/>
      <c r="DD45" s="92"/>
      <c r="DE45" s="92"/>
      <c r="DF45" s="92"/>
      <c r="DG45" s="113"/>
      <c r="DI45"/>
      <c r="DJ45"/>
      <c r="DK45" s="92"/>
      <c r="DL45" s="92"/>
      <c r="DM45" s="113"/>
      <c r="DN45" s="92"/>
      <c r="DO45" s="92"/>
      <c r="DQ45" s="92"/>
      <c r="DR45" s="92"/>
      <c r="DS45" s="113"/>
      <c r="DT45" s="92"/>
      <c r="DU45" s="92"/>
    </row>
    <row r="46" spans="1:125" ht="17.25" x14ac:dyDescent="0.25">
      <c r="A46" s="111"/>
      <c r="B46" s="111" t="s">
        <v>1058</v>
      </c>
      <c r="C46" s="111" t="s">
        <v>1059</v>
      </c>
      <c r="D46" s="111" t="s">
        <v>1060</v>
      </c>
      <c r="E46" s="111"/>
      <c r="F46" s="454"/>
      <c r="G46" s="111"/>
      <c r="H46" s="111" t="s">
        <v>1058</v>
      </c>
      <c r="I46" s="111" t="s">
        <v>1059</v>
      </c>
      <c r="J46" s="111" t="s">
        <v>1060</v>
      </c>
      <c r="K46" s="111"/>
      <c r="M46" s="111"/>
      <c r="N46" s="111" t="s">
        <v>1058</v>
      </c>
      <c r="O46" s="111" t="s">
        <v>1059</v>
      </c>
      <c r="P46" s="111" t="s">
        <v>1060</v>
      </c>
      <c r="Q46" s="111"/>
      <c r="R46" s="452"/>
      <c r="S46" s="111"/>
      <c r="T46" s="111" t="s">
        <v>1058</v>
      </c>
      <c r="U46" s="111" t="s">
        <v>1059</v>
      </c>
      <c r="V46" s="111" t="s">
        <v>1060</v>
      </c>
      <c r="W46" s="111"/>
      <c r="Y46" s="111"/>
      <c r="Z46" s="111" t="s">
        <v>1058</v>
      </c>
      <c r="AA46" s="111" t="s">
        <v>1059</v>
      </c>
      <c r="AB46" s="111" t="s">
        <v>1060</v>
      </c>
      <c r="AC46" s="111"/>
      <c r="AD46" s="452"/>
      <c r="AE46" s="111"/>
      <c r="AF46" s="111" t="s">
        <v>1058</v>
      </c>
      <c r="AG46" s="111" t="s">
        <v>1059</v>
      </c>
      <c r="AH46" s="111" t="s">
        <v>1060</v>
      </c>
      <c r="AI46" s="111"/>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92" t="s">
        <v>1063</v>
      </c>
      <c r="CZ46" s="114" t="s">
        <v>1064</v>
      </c>
      <c r="DC46" s="92"/>
      <c r="DD46" s="92"/>
      <c r="DE46" s="92" t="s">
        <v>1063</v>
      </c>
      <c r="DF46" s="114" t="s">
        <v>1064</v>
      </c>
      <c r="DI46"/>
      <c r="DJ46"/>
      <c r="DK46" s="92" t="s">
        <v>1063</v>
      </c>
      <c r="DL46" s="114" t="s">
        <v>1064</v>
      </c>
      <c r="DM46" s="92"/>
      <c r="DN46" s="92"/>
      <c r="DO46" s="92"/>
      <c r="DQ46" s="92" t="s">
        <v>1063</v>
      </c>
      <c r="DR46" s="114" t="s">
        <v>1064</v>
      </c>
      <c r="DS46" s="92"/>
      <c r="DT46" s="92"/>
      <c r="DU46" s="92"/>
    </row>
    <row r="47" spans="1:125" x14ac:dyDescent="0.2">
      <c r="A47" s="92" t="s">
        <v>1065</v>
      </c>
      <c r="B47" s="112" t="e">
        <f>'2021-FORM GAO-70a'!#REF!</f>
        <v>#REF!</v>
      </c>
      <c r="C47" s="92"/>
      <c r="D47" s="92"/>
      <c r="E47" s="92"/>
      <c r="F47" s="92"/>
      <c r="G47" s="92" t="s">
        <v>1065</v>
      </c>
      <c r="H47" s="112" t="e">
        <f>'2019-FORM GAO-70a'!#REF!</f>
        <v>#REF!</v>
      </c>
      <c r="I47" s="92"/>
      <c r="J47" s="92"/>
      <c r="K47" s="92"/>
      <c r="M47" s="92" t="s">
        <v>1065</v>
      </c>
      <c r="N47" s="112">
        <f>'2021-FORM GAO-70a'!D97</f>
        <v>0</v>
      </c>
      <c r="O47" s="92"/>
      <c r="P47" s="92"/>
      <c r="Q47" s="92"/>
      <c r="R47" s="92"/>
      <c r="S47" s="92" t="s">
        <v>1065</v>
      </c>
      <c r="T47" s="112" t="e">
        <f>'2019-FORM GAO-70a'!#REF!</f>
        <v>#REF!</v>
      </c>
      <c r="U47" s="92"/>
      <c r="V47" s="92"/>
      <c r="W47" s="92"/>
      <c r="Y47" s="92" t="s">
        <v>1065</v>
      </c>
      <c r="Z47" s="112" t="e">
        <f>'2019-FORM GAO-70a'!#REF!</f>
        <v>#REF!</v>
      </c>
      <c r="AA47" s="92"/>
      <c r="AB47" s="92"/>
      <c r="AC47" s="92"/>
      <c r="AD47" s="92"/>
      <c r="AE47" s="92" t="s">
        <v>1065</v>
      </c>
      <c r="AF47" s="112" t="e">
        <f>'2019-FORM GAO-70a'!#REF!</f>
        <v>#REF!</v>
      </c>
      <c r="AG47" s="92"/>
      <c r="AH47" s="92"/>
      <c r="AI47" s="92"/>
      <c r="AK47" s="92" t="s">
        <v>1065</v>
      </c>
      <c r="AL47" s="112">
        <f>'2019-FORM GAO-70a'!D97</f>
        <v>0</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F47" s="83"/>
      <c r="CG47" s="92" t="s">
        <v>1065</v>
      </c>
      <c r="CH47" s="112">
        <v>15019.25</v>
      </c>
      <c r="CM47" s="92" t="s">
        <v>1065</v>
      </c>
      <c r="CN47" s="112">
        <v>1838.67</v>
      </c>
      <c r="CS47" s="92" t="s">
        <v>1065</v>
      </c>
      <c r="CT47" s="112">
        <v>1518.54</v>
      </c>
      <c r="CY47" s="92" t="s">
        <v>1043</v>
      </c>
      <c r="CZ47" s="115">
        <v>2</v>
      </c>
      <c r="DA47" s="92">
        <v>3650</v>
      </c>
      <c r="DB47" s="92">
        <f>CZ47*DA47</f>
        <v>7300</v>
      </c>
      <c r="DC47" s="92"/>
      <c r="DD47" s="92"/>
      <c r="DE47" s="92" t="s">
        <v>1043</v>
      </c>
      <c r="DF47" s="115">
        <v>2</v>
      </c>
      <c r="DG47" s="92">
        <v>3650</v>
      </c>
      <c r="DH47" s="92">
        <f>DF47*DG47</f>
        <v>7300</v>
      </c>
      <c r="DI47"/>
      <c r="DJ47"/>
      <c r="DK47" s="92" t="s">
        <v>1043</v>
      </c>
      <c r="DL47" s="115">
        <v>2</v>
      </c>
      <c r="DM47" s="92">
        <v>3650</v>
      </c>
      <c r="DN47" s="92">
        <f>DL47*DM47</f>
        <v>7300</v>
      </c>
      <c r="DO47" s="92"/>
      <c r="DQ47" s="92" t="s">
        <v>1043</v>
      </c>
      <c r="DR47" s="115">
        <v>2</v>
      </c>
      <c r="DS47" s="92">
        <v>3650</v>
      </c>
      <c r="DT47" s="92">
        <f>DR47*DS47</f>
        <v>7300</v>
      </c>
      <c r="DU47" s="92"/>
    </row>
    <row r="48" spans="1:125"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F48" s="83"/>
      <c r="CG48" s="92" t="s">
        <v>1062</v>
      </c>
      <c r="CH48" s="92">
        <f>CH47*CI48</f>
        <v>7509.625</v>
      </c>
      <c r="CI48" s="92">
        <v>0.5</v>
      </c>
      <c r="CM48" s="92" t="s">
        <v>1062</v>
      </c>
      <c r="CN48" s="92">
        <f>CN47*CO48</f>
        <v>919.33500000000004</v>
      </c>
      <c r="CO48" s="92">
        <v>0.5</v>
      </c>
      <c r="CS48" s="92" t="s">
        <v>1062</v>
      </c>
      <c r="CT48" s="92">
        <f>CT47*CU48</f>
        <v>759.27</v>
      </c>
      <c r="CU48" s="92">
        <v>0.5</v>
      </c>
      <c r="CY48" s="92" t="s">
        <v>1066</v>
      </c>
      <c r="DB48" s="93">
        <f>DB32-DB47</f>
        <v>15762.59</v>
      </c>
      <c r="DC48" s="92"/>
      <c r="DD48" s="92"/>
      <c r="DE48" s="92" t="s">
        <v>1066</v>
      </c>
      <c r="DF48" s="92"/>
      <c r="DH48" s="93">
        <f>DH32-DH47</f>
        <v>15762.59</v>
      </c>
      <c r="DI48"/>
      <c r="DJ48"/>
      <c r="DK48" s="92" t="s">
        <v>1066</v>
      </c>
      <c r="DL48" s="92"/>
      <c r="DM48" s="92"/>
      <c r="DN48" s="93">
        <f>DN32-DN47</f>
        <v>14908.419999999998</v>
      </c>
      <c r="DO48" s="92"/>
      <c r="DQ48" s="92" t="s">
        <v>1066</v>
      </c>
      <c r="DR48" s="92"/>
      <c r="DS48" s="92"/>
      <c r="DT48" s="93">
        <f>DT32-DT47</f>
        <v>14908.419999999998</v>
      </c>
      <c r="DU48" s="92"/>
    </row>
    <row r="49" spans="1:125"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f>N48*O49</f>
        <v>0</v>
      </c>
      <c r="Q49" s="92"/>
      <c r="R49" s="291"/>
      <c r="S49" s="92" t="s">
        <v>1067</v>
      </c>
      <c r="T49" s="92"/>
      <c r="U49" s="113">
        <v>52</v>
      </c>
      <c r="V49" s="116" t="e">
        <f>T48*U49</f>
        <v>#REF!</v>
      </c>
      <c r="W49" s="92"/>
      <c r="Y49" s="92" t="s">
        <v>1067</v>
      </c>
      <c r="Z49" s="92"/>
      <c r="AA49" s="113">
        <v>52</v>
      </c>
      <c r="AB49" s="116" t="e">
        <f>Z48*AA49</f>
        <v>#REF!</v>
      </c>
      <c r="AC49" s="92"/>
      <c r="AD49" s="291"/>
      <c r="AE49" s="92" t="s">
        <v>1067</v>
      </c>
      <c r="AF49" s="92"/>
      <c r="AG49" s="113">
        <v>52</v>
      </c>
      <c r="AH49" s="116" t="e">
        <f>AF48*AG49</f>
        <v>#REF!</v>
      </c>
      <c r="AI49" s="92"/>
      <c r="AK49" s="92" t="s">
        <v>1067</v>
      </c>
      <c r="AL49" s="92"/>
      <c r="AM49" s="113">
        <v>52</v>
      </c>
      <c r="AN49" s="116">
        <f>AL48*AM49</f>
        <v>0</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C49" s="113">
        <v>52</v>
      </c>
      <c r="CD49" s="116" t="e">
        <f>CB48*CC49</f>
        <v>#REF!</v>
      </c>
      <c r="CF49" s="83"/>
      <c r="CG49" s="92" t="s">
        <v>1067</v>
      </c>
      <c r="CI49" s="113">
        <v>52</v>
      </c>
      <c r="CJ49" s="116">
        <f>CH48*CI49</f>
        <v>390500.5</v>
      </c>
      <c r="CM49" s="92" t="s">
        <v>1067</v>
      </c>
      <c r="CO49" s="113">
        <v>52</v>
      </c>
      <c r="CP49" s="116">
        <f>CN48*CO49</f>
        <v>47805.42</v>
      </c>
      <c r="CU49" s="113">
        <v>52</v>
      </c>
      <c r="CV49" s="116">
        <f>CT48*CU49</f>
        <v>39482.04</v>
      </c>
      <c r="CY49" s="92" t="s">
        <v>1068</v>
      </c>
      <c r="CZ49" s="117">
        <f>IF($CZ$46="S",VLOOKUP($DB$48,$CY$7:$DC$13,5,TRUE),VLOOKUP($DB$48,$CY$19:$DC$25,5,TRUE))</f>
        <v>15750</v>
      </c>
      <c r="DB49" s="92">
        <f>DB48-CZ49</f>
        <v>12.590000000000146</v>
      </c>
      <c r="DC49" s="118"/>
      <c r="DD49" s="92"/>
      <c r="DE49" s="92" t="s">
        <v>1068</v>
      </c>
      <c r="DF49" s="117">
        <f>IF($DF$46="S",VLOOKUP($DH$48,$DE$7:$DI$13,5,TRUE),VLOOKUP($DH$48,$DE$19:$DI$25,5,TRUE))</f>
        <v>8000</v>
      </c>
      <c r="DH49" s="92">
        <f>DH48-DF49</f>
        <v>7762.59</v>
      </c>
      <c r="DI49"/>
      <c r="DJ49"/>
      <c r="DK49" s="92" t="s">
        <v>1068</v>
      </c>
      <c r="DL49" s="117">
        <f>IF($DL$46="S",VLOOKUP($DN$48,$DK$7:$DO$13,5,TRUE),VLOOKUP($DN$48,$DK$19:$DO$25,5,TRUE))</f>
        <v>8000</v>
      </c>
      <c r="DM49" s="92"/>
      <c r="DN49" s="92">
        <f>DN48-DL49</f>
        <v>6908.4199999999983</v>
      </c>
      <c r="DO49" s="92"/>
      <c r="DQ49" s="92" t="s">
        <v>1068</v>
      </c>
      <c r="DR49" s="117">
        <f>IF($DL$46="S",VLOOKUP($DN$48,$DK$7:$DO$13,5,TRUE),VLOOKUP($DN$48,$DK$19:$DO$25,5,TRUE))</f>
        <v>8000</v>
      </c>
      <c r="DS49" s="92"/>
      <c r="DT49" s="92">
        <f>DT48-DR49</f>
        <v>6908.4199999999983</v>
      </c>
      <c r="DU49" s="92"/>
    </row>
    <row r="50" spans="1:125"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f>'2021-FORM GAO-70a'!D7</f>
        <v>0</v>
      </c>
      <c r="O50" s="92"/>
      <c r="P50" s="92"/>
      <c r="Q50" s="92"/>
      <c r="R50" s="292"/>
      <c r="S50" s="92" t="s">
        <v>1063</v>
      </c>
      <c r="T50" s="114" t="e">
        <f>'2019-FORM GAO-70a'!#REF!</f>
        <v>#REF!</v>
      </c>
      <c r="U50" s="92"/>
      <c r="V50" s="92"/>
      <c r="W50" s="92"/>
      <c r="Y50" s="92" t="s">
        <v>1063</v>
      </c>
      <c r="Z50" s="114" t="e">
        <f>'2019-FORM GAO-70a'!#REF!</f>
        <v>#REF!</v>
      </c>
      <c r="AA50" s="92"/>
      <c r="AB50" s="92"/>
      <c r="AC50" s="92"/>
      <c r="AD50" s="292"/>
      <c r="AE50" s="92" t="s">
        <v>1063</v>
      </c>
      <c r="AF50" s="114" t="e">
        <f>'2019-FORM GAO-70a'!#REF!</f>
        <v>#REF!</v>
      </c>
      <c r="AG50" s="92"/>
      <c r="AH50" s="92"/>
      <c r="AI50" s="92"/>
      <c r="AK50" s="92" t="s">
        <v>1063</v>
      </c>
      <c r="AL50" s="114">
        <f>'2019-FORM GAO-70a'!D9</f>
        <v>0</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F50" s="83"/>
      <c r="CG50" s="92" t="s">
        <v>1063</v>
      </c>
      <c r="CH50" s="114" t="s">
        <v>1069</v>
      </c>
      <c r="CM50" s="92" t="s">
        <v>1063</v>
      </c>
      <c r="CN50" s="114" t="s">
        <v>1064</v>
      </c>
      <c r="CS50" s="92" t="s">
        <v>1063</v>
      </c>
      <c r="CT50" s="114" t="s">
        <v>1069</v>
      </c>
      <c r="CY50" s="92" t="s">
        <v>1070</v>
      </c>
      <c r="CZ50" s="117">
        <f>IF($CZ$46="S",VLOOKUP($DB$48,$CY$7:$DC$13,4,TRUE),VLOOKUP($DB$48,$CY$19:$DC$25,4,TRUE))</f>
        <v>0.1</v>
      </c>
      <c r="DA50" s="119" t="s">
        <v>0</v>
      </c>
      <c r="DB50" s="92">
        <f>DB49*CZ50</f>
        <v>1.2590000000000146</v>
      </c>
      <c r="DC50" s="92"/>
      <c r="DD50" s="92"/>
      <c r="DE50" s="92" t="s">
        <v>1070</v>
      </c>
      <c r="DF50" s="117">
        <f>IF($DF$46="S",VLOOKUP($DH$48,$DE$7:$DI$13,4,TRUE),VLOOKUP($DH$48,$DE$19:$DI$25,4,TRUE))</f>
        <v>0.1</v>
      </c>
      <c r="DG50" s="119" t="s">
        <v>0</v>
      </c>
      <c r="DH50" s="92">
        <f>DH49*DF50</f>
        <v>776.25900000000001</v>
      </c>
      <c r="DI50"/>
      <c r="DJ50"/>
      <c r="DK50" s="92" t="s">
        <v>1070</v>
      </c>
      <c r="DL50" s="117">
        <f>IF($DL$46="S",VLOOKUP($DN$48,$DK$7:$DO$13,4,TRUE),VLOOKUP($DN$48,$DK$19:$DO$25,4,TRUE))</f>
        <v>0.1</v>
      </c>
      <c r="DM50" s="119" t="s">
        <v>0</v>
      </c>
      <c r="DN50" s="92">
        <f>DN49*DL50</f>
        <v>690.84199999999987</v>
      </c>
      <c r="DO50" s="92"/>
      <c r="DQ50" s="92" t="s">
        <v>1070</v>
      </c>
      <c r="DR50" s="117">
        <f>IF($DL$46="S",VLOOKUP($DN$48,$DK$7:$DO$13,4,TRUE),VLOOKUP($DN$48,$DK$19:$DO$25,4,TRUE))</f>
        <v>0.1</v>
      </c>
      <c r="DS50" s="119" t="s">
        <v>0</v>
      </c>
      <c r="DT50" s="92">
        <f>DT49*DR50</f>
        <v>690.84199999999987</v>
      </c>
      <c r="DU50" s="92"/>
    </row>
    <row r="51" spans="1:125"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f>'2021-FORM GAO-70a'!D14</f>
        <v>0</v>
      </c>
      <c r="O51" s="92">
        <v>4200</v>
      </c>
      <c r="P51" s="92">
        <f>N51*O51</f>
        <v>0</v>
      </c>
      <c r="Q51" s="92"/>
      <c r="R51" s="292"/>
      <c r="S51" s="92" t="s">
        <v>1043</v>
      </c>
      <c r="T51" s="115" t="e">
        <f>'2019-FORM GAO-70a'!#REF!</f>
        <v>#REF!</v>
      </c>
      <c r="U51" s="92">
        <v>4200</v>
      </c>
      <c r="V51" s="92" t="e">
        <f>T51*U51</f>
        <v>#REF!</v>
      </c>
      <c r="W51" s="92"/>
      <c r="Y51" s="92" t="s">
        <v>1043</v>
      </c>
      <c r="Z51" s="115" t="e">
        <f>'2019-FORM GAO-70a'!#REF!</f>
        <v>#REF!</v>
      </c>
      <c r="AA51" s="92">
        <v>4200</v>
      </c>
      <c r="AB51" s="92" t="e">
        <f>Z51*AA51</f>
        <v>#REF!</v>
      </c>
      <c r="AC51" s="92"/>
      <c r="AD51" s="292"/>
      <c r="AE51" s="92" t="s">
        <v>1043</v>
      </c>
      <c r="AF51" s="115" t="e">
        <f>'2019-FORM GAO-70a'!#REF!</f>
        <v>#REF!</v>
      </c>
      <c r="AG51" s="92">
        <v>4200</v>
      </c>
      <c r="AH51" s="92" t="e">
        <f>AF51*AG51</f>
        <v>#REF!</v>
      </c>
      <c r="AI51" s="92"/>
      <c r="AK51" s="92" t="s">
        <v>1043</v>
      </c>
      <c r="AL51" s="115">
        <f>'2019-FORM GAO-70a'!D11</f>
        <v>0</v>
      </c>
      <c r="AM51" s="92">
        <v>4200</v>
      </c>
      <c r="AN51" s="92">
        <f>AL51*AM51</f>
        <v>0</v>
      </c>
      <c r="AO51" s="92"/>
      <c r="AP51" s="83"/>
      <c r="AQ51" s="92" t="s">
        <v>1043</v>
      </c>
      <c r="AR51" s="115" t="e">
        <f>#REF!</f>
        <v>#REF!</v>
      </c>
      <c r="AS51" s="92">
        <v>4150</v>
      </c>
      <c r="AT51" s="92" t="e">
        <f>AR51*AS51</f>
        <v>#REF!</v>
      </c>
      <c r="AU51" s="92"/>
      <c r="AV51" s="83"/>
      <c r="AW51" s="92" t="s">
        <v>1043</v>
      </c>
      <c r="AX51" s="115" t="e">
        <f>#REF!</f>
        <v>#REF!</v>
      </c>
      <c r="AY51" s="92">
        <v>4050</v>
      </c>
      <c r="AZ51" s="92" t="e">
        <f>AX51*AY51</f>
        <v>#REF!</v>
      </c>
      <c r="BA51" s="92"/>
      <c r="BB51" s="83"/>
      <c r="BC51" s="92" t="s">
        <v>1043</v>
      </c>
      <c r="BD51" s="115" t="e">
        <f>#REF!</f>
        <v>#REF!</v>
      </c>
      <c r="BE51" s="92">
        <v>4050</v>
      </c>
      <c r="BF51" s="92" t="e">
        <f>BD51*BE51</f>
        <v>#REF!</v>
      </c>
      <c r="BG51" s="92"/>
      <c r="BH51" s="83"/>
      <c r="BI51" s="92" t="s">
        <v>1043</v>
      </c>
      <c r="BJ51" s="115" t="e">
        <f>#REF!</f>
        <v>#REF!</v>
      </c>
      <c r="BK51" s="92">
        <v>4000</v>
      </c>
      <c r="BL51" s="92" t="e">
        <f>BJ51*BK51</f>
        <v>#REF!</v>
      </c>
      <c r="BM51" s="92"/>
      <c r="BN51" s="83"/>
      <c r="BO51" s="92" t="s">
        <v>1043</v>
      </c>
      <c r="BP51" s="115" t="e">
        <f>#REF!</f>
        <v>#REF!</v>
      </c>
      <c r="BQ51" s="92">
        <v>3950</v>
      </c>
      <c r="BR51" s="92" t="e">
        <f>BP51*BQ51</f>
        <v>#REF!</v>
      </c>
      <c r="BS51" s="92"/>
      <c r="BT51" s="83"/>
      <c r="BU51" s="92" t="s">
        <v>1043</v>
      </c>
      <c r="BV51" s="115" t="e">
        <f>#REF!</f>
        <v>#REF!</v>
      </c>
      <c r="BW51" s="92">
        <v>3900</v>
      </c>
      <c r="BX51" s="92" t="e">
        <f>BV51*BW51</f>
        <v>#REF!</v>
      </c>
      <c r="BY51" s="92"/>
      <c r="BZ51" s="83"/>
      <c r="CA51" s="92" t="s">
        <v>1043</v>
      </c>
      <c r="CB51" s="115" t="e">
        <f>#REF!</f>
        <v>#REF!</v>
      </c>
      <c r="CC51" s="92">
        <v>3800</v>
      </c>
      <c r="CD51" s="92" t="e">
        <f>CB51*CC51</f>
        <v>#REF!</v>
      </c>
      <c r="CF51" s="83"/>
      <c r="CG51" s="92" t="s">
        <v>1043</v>
      </c>
      <c r="CH51" s="115">
        <v>0</v>
      </c>
      <c r="CI51" s="92">
        <v>3700</v>
      </c>
      <c r="CJ51" s="92">
        <f>CH51*CI51</f>
        <v>0</v>
      </c>
      <c r="CM51" s="92" t="s">
        <v>1043</v>
      </c>
      <c r="CN51" s="115">
        <v>0</v>
      </c>
      <c r="CO51" s="92">
        <v>3650</v>
      </c>
      <c r="CP51" s="92">
        <f>CN51*CO51</f>
        <v>0</v>
      </c>
      <c r="CS51" s="92" t="s">
        <v>1043</v>
      </c>
      <c r="CT51" s="115">
        <v>2</v>
      </c>
      <c r="CU51" s="92">
        <v>3650</v>
      </c>
      <c r="CV51" s="92">
        <f>CT51*CU51</f>
        <v>7300</v>
      </c>
      <c r="CY51" s="92" t="s">
        <v>1</v>
      </c>
      <c r="CZ51" s="117">
        <f>IF($CZ$46="S",VLOOKUP($DB$48,$CY$7:$DC$13,3,TRUE),VLOOKUP($DB$48,$CY$19:$DC$25,3,TRUE))</f>
        <v>0</v>
      </c>
      <c r="DA51" s="119" t="s">
        <v>2</v>
      </c>
      <c r="DB51" s="92">
        <f>DB50+CZ51</f>
        <v>1.2590000000000146</v>
      </c>
      <c r="DC51" s="92"/>
      <c r="DD51" s="92"/>
      <c r="DE51" s="92" t="s">
        <v>1</v>
      </c>
      <c r="DF51" s="117">
        <f>IF($DF$46="S",VLOOKUP($DH$48,$DE$7:$DI$13,3,TRUE),VLOOKUP($DH$48,$DE$19:$DI$25,3,TRUE))</f>
        <v>0</v>
      </c>
      <c r="DG51" s="119" t="s">
        <v>2</v>
      </c>
      <c r="DH51" s="92">
        <f>DH50+DF51</f>
        <v>776.25900000000001</v>
      </c>
      <c r="DI51"/>
      <c r="DJ51"/>
      <c r="DK51" s="92" t="s">
        <v>1</v>
      </c>
      <c r="DL51" s="117">
        <f>IF($DL$46="S",VLOOKUP($DN$48,$DK$7:$DO$13,3,TRUE),VLOOKUP($DN$48,$DK$19:$DO$25,3,TRUE))</f>
        <v>0</v>
      </c>
      <c r="DM51" s="119" t="s">
        <v>2</v>
      </c>
      <c r="DN51" s="92">
        <f>DN50+DL51</f>
        <v>690.84199999999987</v>
      </c>
      <c r="DO51" s="92"/>
      <c r="DQ51" s="92" t="s">
        <v>1</v>
      </c>
      <c r="DR51" s="117">
        <f>IF($DL$46="S",VLOOKUP($DN$48,$DK$7:$DO$13,3,TRUE),VLOOKUP($DN$48,$DK$19:$DO$25,3,TRUE))</f>
        <v>0</v>
      </c>
      <c r="DS51" s="119" t="s">
        <v>2</v>
      </c>
      <c r="DT51" s="92">
        <f>DT50+DR51</f>
        <v>690.84199999999987</v>
      </c>
      <c r="DU51" s="92"/>
    </row>
    <row r="52" spans="1:125" ht="13.5" thickBot="1" x14ac:dyDescent="0.25">
      <c r="A52" s="92" t="s">
        <v>1066</v>
      </c>
      <c r="B52" s="92"/>
      <c r="C52" s="92"/>
      <c r="D52" s="93" t="e">
        <f>D49-D51</f>
        <v>#REF!</v>
      </c>
      <c r="E52" s="92"/>
      <c r="F52" s="292"/>
      <c r="G52" s="92" t="s">
        <v>1066</v>
      </c>
      <c r="H52" s="92"/>
      <c r="I52" s="92"/>
      <c r="J52" s="93" t="e">
        <f>J49-J51</f>
        <v>#REF!</v>
      </c>
      <c r="K52" s="92"/>
      <c r="M52" s="92" t="s">
        <v>1066</v>
      </c>
      <c r="N52" s="92"/>
      <c r="O52" s="92"/>
      <c r="P52" s="93">
        <f>P49-P51</f>
        <v>0</v>
      </c>
      <c r="Q52" s="92"/>
      <c r="R52" s="292"/>
      <c r="S52" s="92" t="s">
        <v>1066</v>
      </c>
      <c r="T52" s="92"/>
      <c r="U52" s="92"/>
      <c r="V52" s="93" t="e">
        <f>V49-V51</f>
        <v>#REF!</v>
      </c>
      <c r="W52" s="92"/>
      <c r="Y52" s="92" t="s">
        <v>1066</v>
      </c>
      <c r="Z52" s="92"/>
      <c r="AA52" s="92"/>
      <c r="AB52" s="93" t="e">
        <f>AB49-AB51</f>
        <v>#REF!</v>
      </c>
      <c r="AC52" s="92"/>
      <c r="AD52" s="292"/>
      <c r="AE52" s="92" t="s">
        <v>1066</v>
      </c>
      <c r="AF52" s="92"/>
      <c r="AG52" s="92"/>
      <c r="AH52" s="93" t="e">
        <f>AH49-AH51</f>
        <v>#REF!</v>
      </c>
      <c r="AI52" s="92"/>
      <c r="AK52" s="92" t="s">
        <v>1066</v>
      </c>
      <c r="AL52" s="92"/>
      <c r="AM52" s="92"/>
      <c r="AN52" s="93">
        <f>AN49-AN51</f>
        <v>0</v>
      </c>
      <c r="AO52" s="92"/>
      <c r="AP52" s="83"/>
      <c r="AQ52" s="92" t="s">
        <v>1066</v>
      </c>
      <c r="AR52" s="92"/>
      <c r="AS52" s="92"/>
      <c r="AT52" s="93" t="e">
        <f>AT49-AT51</f>
        <v>#REF!</v>
      </c>
      <c r="AU52" s="92"/>
      <c r="AV52" s="83"/>
      <c r="AW52" s="92" t="s">
        <v>1066</v>
      </c>
      <c r="AX52" s="92"/>
      <c r="AY52" s="92"/>
      <c r="AZ52" s="93" t="e">
        <f>AZ49-AZ51</f>
        <v>#REF!</v>
      </c>
      <c r="BA52" s="92"/>
      <c r="BB52" s="83"/>
      <c r="BC52" s="92" t="s">
        <v>1066</v>
      </c>
      <c r="BD52" s="92"/>
      <c r="BE52" s="92"/>
      <c r="BF52" s="93" t="e">
        <f>BF49-BF51</f>
        <v>#REF!</v>
      </c>
      <c r="BG52" s="92"/>
      <c r="BH52" s="83"/>
      <c r="BI52" s="92" t="s">
        <v>1066</v>
      </c>
      <c r="BJ52" s="92"/>
      <c r="BK52" s="92"/>
      <c r="BL52" s="93" t="e">
        <f>BL49-BL51</f>
        <v>#REF!</v>
      </c>
      <c r="BM52" s="92"/>
      <c r="BN52" s="83"/>
      <c r="BO52" s="92" t="s">
        <v>1066</v>
      </c>
      <c r="BP52" s="92"/>
      <c r="BQ52" s="92"/>
      <c r="BR52" s="93" t="e">
        <f>BR49-BR51</f>
        <v>#REF!</v>
      </c>
      <c r="BS52" s="92"/>
      <c r="BT52" s="83"/>
      <c r="BU52" s="92" t="s">
        <v>1066</v>
      </c>
      <c r="BV52" s="92"/>
      <c r="BW52" s="92"/>
      <c r="BX52" s="93" t="e">
        <f>BX49-BX51</f>
        <v>#REF!</v>
      </c>
      <c r="BY52" s="92"/>
      <c r="BZ52" s="83"/>
      <c r="CA52" s="92" t="s">
        <v>1066</v>
      </c>
      <c r="CD52" s="93" t="e">
        <f>CD49-CD51</f>
        <v>#REF!</v>
      </c>
      <c r="CF52" s="83"/>
      <c r="CG52" s="92" t="s">
        <v>1066</v>
      </c>
      <c r="CJ52" s="93">
        <f>CJ49-CJ51</f>
        <v>390500.5</v>
      </c>
      <c r="CM52" s="92" t="s">
        <v>1066</v>
      </c>
      <c r="CP52" s="93">
        <f>CP49-CP51</f>
        <v>47805.42</v>
      </c>
      <c r="CS52" s="92" t="s">
        <v>1066</v>
      </c>
      <c r="CV52" s="93">
        <f>CV49-CV51</f>
        <v>32182.04</v>
      </c>
      <c r="CY52" s="92" t="s">
        <v>3</v>
      </c>
      <c r="CZ52" s="92">
        <f>DB51/DA52</f>
        <v>4.6629629629630166E-2</v>
      </c>
      <c r="DA52" s="113">
        <v>27</v>
      </c>
      <c r="DC52" s="92"/>
      <c r="DD52" s="92"/>
      <c r="DE52" s="92" t="s">
        <v>3</v>
      </c>
      <c r="DF52" s="92">
        <f>DH51/DG52</f>
        <v>28.750333333333334</v>
      </c>
      <c r="DG52" s="113">
        <v>27</v>
      </c>
      <c r="DI52"/>
      <c r="DJ52"/>
      <c r="DK52" s="92" t="s">
        <v>3</v>
      </c>
      <c r="DL52" s="92">
        <f>DN51/DM52</f>
        <v>26.570846153846148</v>
      </c>
      <c r="DM52" s="113">
        <v>26</v>
      </c>
      <c r="DN52" s="92"/>
      <c r="DO52" s="92"/>
      <c r="DQ52" s="92" t="s">
        <v>3</v>
      </c>
      <c r="DR52" s="92">
        <f>DT51/DS52</f>
        <v>26.570846153846148</v>
      </c>
      <c r="DS52" s="113">
        <v>26</v>
      </c>
      <c r="DT52" s="92"/>
      <c r="DU52" s="92"/>
    </row>
    <row r="53" spans="1:125" ht="13.5" thickBot="1" x14ac:dyDescent="0.25">
      <c r="A53" s="92" t="s">
        <v>1068</v>
      </c>
      <c r="B53" s="434" t="e">
        <f>IF(D52&lt;0,0,IF($N$50="S",VLOOKUP($P$52,$M$7:$Q$14,5,TRUE),VLOOKUP($P$52,$M$21:$Q$28,5,TRUE)))</f>
        <v>#REF!</v>
      </c>
      <c r="C53" s="92"/>
      <c r="D53" s="92" t="e">
        <f>IF((D52-B53)&lt;0,0,(D52-B53))</f>
        <v>#REF!</v>
      </c>
      <c r="E53" s="92"/>
      <c r="F53" s="292"/>
      <c r="G53" s="92" t="s">
        <v>1068</v>
      </c>
      <c r="H53" s="117" t="e">
        <f>IF(J52&lt;0,0,IF($AL$50="S",VLOOKUP($AN$52,$AK$7:$AO$14,5,TRUE),VLOOKUP($AN$52,$AK$21:$AO$28,5,TRUE)))</f>
        <v>#REF!</v>
      </c>
      <c r="I53" s="92"/>
      <c r="J53" s="92" t="e">
        <f>IF((J52-H53)&lt;0,0,(J52-H53))</f>
        <v>#REF!</v>
      </c>
      <c r="K53" s="92"/>
      <c r="M53" s="92" t="s">
        <v>1068</v>
      </c>
      <c r="N53" s="434">
        <f>IF(P52&lt;0,0,IF($N$50="S",VLOOKUP($P$52,$M$7:$Q$14,5,TRUE),VLOOKUP($P$52,$M$21:$Q$28,5,TRUE)))</f>
        <v>0</v>
      </c>
      <c r="O53" s="92"/>
      <c r="P53" s="92">
        <f>IF((P52-N53)&lt;0,0,(P52-N53))</f>
        <v>0</v>
      </c>
      <c r="Q53" s="92"/>
      <c r="R53" s="292"/>
      <c r="S53" s="92" t="s">
        <v>1068</v>
      </c>
      <c r="T53" s="117" t="e">
        <f>IF(V52&lt;0,0,IF($AL$50="S",VLOOKUP($AN$52,$AK$7:$AO$14,5,TRUE),VLOOKUP($AN$52,$AK$21:$AO$28,5,TRUE)))</f>
        <v>#REF!</v>
      </c>
      <c r="U53" s="92"/>
      <c r="V53" s="92" t="e">
        <f>IF((V52-T53)&lt;0,0,(V52-T53))</f>
        <v>#REF!</v>
      </c>
      <c r="W53" s="92"/>
      <c r="Y53" s="92" t="s">
        <v>1068</v>
      </c>
      <c r="Z53" s="117" t="e">
        <f>IF(AB52&lt;0,0,IF($AL$50="S",VLOOKUP($AN$52,$AK$7:$AO$14,5,TRUE),VLOOKUP($AN$52,$AK$21:$AO$28,5,TRUE)))</f>
        <v>#REF!</v>
      </c>
      <c r="AA53" s="92"/>
      <c r="AB53" s="92" t="e">
        <f>IF((AB52-Z53)&lt;0,0,(AB52-Z53))</f>
        <v>#REF!</v>
      </c>
      <c r="AC53" s="92"/>
      <c r="AD53" s="292"/>
      <c r="AE53" s="92" t="s">
        <v>1068</v>
      </c>
      <c r="AF53" s="117" t="e">
        <f>IF(AH52&lt;0,0,IF($AL$50="S",VLOOKUP($AN$52,$AK$7:$AO$14,5,TRUE),VLOOKUP($AN$52,$AK$21:$AO$28,5,TRUE)))</f>
        <v>#REF!</v>
      </c>
      <c r="AG53" s="92"/>
      <c r="AH53" s="92" t="e">
        <f>IF((AH52-AF53)&lt;0,0,(AH52-AF53))</f>
        <v>#REF!</v>
      </c>
      <c r="AI53" s="92"/>
      <c r="AK53" s="92" t="s">
        <v>1068</v>
      </c>
      <c r="AL53" s="117">
        <f>IF(AN52&lt;0,0,IF($AL$50="S",VLOOKUP($AN$52,$AK$7:$AO$14,5,TRUE),VLOOKUP($AN$52,$AK$21:$AO$28,5,TRUE)))</f>
        <v>0</v>
      </c>
      <c r="AM53" s="92"/>
      <c r="AN53" s="92">
        <f>IF((AN52-AL53)&lt;0,0,(AN52-AL53))</f>
        <v>0</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IF(CD52&lt;0,0,IF($CB$50="S",VLOOKUP($CD$52,$CA$7:$CE$13,5,TRUE),VLOOKUP($CD$52,$CA$21:$CE$27,5,TRUE)))</f>
        <v>#REF!</v>
      </c>
      <c r="CD53" s="92" t="e">
        <f>IF((CD52-CB53)&lt;0,0,(CD52-CB53))</f>
        <v>#REF!</v>
      </c>
      <c r="CF53" s="83"/>
      <c r="CG53" s="92" t="s">
        <v>1068</v>
      </c>
      <c r="CH53" s="117">
        <f>IF($CH$50="S",VLOOKUP($CJ$52,$CG$7:$CK$12,5,TRUE),VLOOKUP($CJ$52,$CG$21:$CK$27,5,TRUE))</f>
        <v>176500</v>
      </c>
      <c r="CJ53" s="92">
        <f>CJ52-CH53</f>
        <v>214000.5</v>
      </c>
      <c r="CM53" s="92" t="s">
        <v>1068</v>
      </c>
      <c r="CN53" s="117">
        <f>IF($CN$50="S",VLOOKUP($CP$52,$CM$7:$CQ$15,5,TRUE),VLOOKUP($CP$52,$CM$21:$CQ$29,5,TRUE))</f>
        <v>24500</v>
      </c>
      <c r="CP53" s="92">
        <f>CP52-CN53</f>
        <v>23305.42</v>
      </c>
      <c r="CS53" s="92" t="s">
        <v>1068</v>
      </c>
      <c r="CT53" s="117">
        <f>IF($CT$50="S",VLOOKUP($CV$52,$CS$7:$CW$15,5,TRUE),VLOOKUP($CV$52,$CS$21:$CW$29,5,TRUE))</f>
        <v>1045</v>
      </c>
      <c r="CV53" s="92">
        <f>CV52-CT53</f>
        <v>31137.040000000001</v>
      </c>
      <c r="CY53" s="92" t="s">
        <v>4</v>
      </c>
      <c r="CZ53" s="112">
        <v>0</v>
      </c>
      <c r="DC53" s="92"/>
      <c r="DD53" s="92"/>
      <c r="DE53" s="92" t="s">
        <v>4</v>
      </c>
      <c r="DF53" s="112">
        <v>0</v>
      </c>
      <c r="DI53"/>
      <c r="DJ53"/>
      <c r="DK53" s="92" t="s">
        <v>4</v>
      </c>
      <c r="DL53" s="112">
        <v>0</v>
      </c>
      <c r="DM53" s="92"/>
      <c r="DN53" s="92"/>
      <c r="DO53" s="92"/>
      <c r="DQ53" s="92" t="s">
        <v>4</v>
      </c>
      <c r="DR53" s="112">
        <v>0</v>
      </c>
      <c r="DS53" s="92"/>
      <c r="DT53" s="92"/>
      <c r="DU53" s="92"/>
    </row>
    <row r="54" spans="1:125" ht="13.5" thickBot="1" x14ac:dyDescent="0.25">
      <c r="A54" s="92" t="s">
        <v>1070</v>
      </c>
      <c r="B54" s="117" t="e">
        <f>IF(D52&lt;0,0,IF($N$50="S",VLOOKUP($P$52,$M$7:$Q$14,4,TRUE),VLOOKUP($P$52,$M$21:$Q$28,4,TRUE)))</f>
        <v>#REF!</v>
      </c>
      <c r="C54" s="119" t="s">
        <v>0</v>
      </c>
      <c r="D54" s="92" t="e">
        <f>D53*B54</f>
        <v>#REF!</v>
      </c>
      <c r="E54" s="92"/>
      <c r="F54" s="292"/>
      <c r="G54" s="92" t="s">
        <v>1070</v>
      </c>
      <c r="H54" s="117" t="e">
        <f>IF(J52&lt;0,0,IF($AL$50="S",VLOOKUP($AN$52,$AK$7:$AO$14,4,TRUE),VLOOKUP($AN$52,$AK$21:$AO$28,4,TRUE)))</f>
        <v>#REF!</v>
      </c>
      <c r="I54" s="119" t="s">
        <v>0</v>
      </c>
      <c r="J54" s="92" t="e">
        <f>J53*H54</f>
        <v>#REF!</v>
      </c>
      <c r="K54" s="92"/>
      <c r="M54" s="92" t="s">
        <v>1070</v>
      </c>
      <c r="N54" s="117">
        <f>IF(P52&lt;0,0,IF($N$50="S",VLOOKUP($P$52,$M$7:$Q$14,4,TRUE),VLOOKUP($P$52,$M$21:$Q$28,4,TRUE)))</f>
        <v>0</v>
      </c>
      <c r="O54" s="119" t="s">
        <v>0</v>
      </c>
      <c r="P54" s="92">
        <f>P53*N54</f>
        <v>0</v>
      </c>
      <c r="Q54" s="92"/>
      <c r="R54" s="292"/>
      <c r="S54" s="92" t="s">
        <v>1070</v>
      </c>
      <c r="T54" s="117" t="e">
        <f>IF(V52&lt;0,0,IF($AL$50="S",VLOOKUP($AN$52,$AK$7:$AO$14,4,TRUE),VLOOKUP($AN$52,$AK$21:$AO$28,4,TRUE)))</f>
        <v>#REF!</v>
      </c>
      <c r="U54" s="119" t="s">
        <v>0</v>
      </c>
      <c r="V54" s="92" t="e">
        <f>V53*T54</f>
        <v>#REF!</v>
      </c>
      <c r="W54" s="92"/>
      <c r="Y54" s="92" t="s">
        <v>1070</v>
      </c>
      <c r="Z54" s="117" t="e">
        <f>IF(AB52&lt;0,0,IF($AL$50="S",VLOOKUP($AN$52,$AK$7:$AO$14,4,TRUE),VLOOKUP($AN$52,$AK$21:$AO$28,4,TRUE)))</f>
        <v>#REF!</v>
      </c>
      <c r="AA54" s="119" t="s">
        <v>0</v>
      </c>
      <c r="AB54" s="92" t="e">
        <f>AB53*Z54</f>
        <v>#REF!</v>
      </c>
      <c r="AC54" s="92"/>
      <c r="AD54" s="292"/>
      <c r="AE54" s="92" t="s">
        <v>1070</v>
      </c>
      <c r="AF54" s="117" t="e">
        <f>IF(AH52&lt;0,0,IF($AL$50="S",VLOOKUP($AN$52,$AK$7:$AO$14,4,TRUE),VLOOKUP($AN$52,$AK$21:$AO$28,4,TRUE)))</f>
        <v>#REF!</v>
      </c>
      <c r="AG54" s="119" t="s">
        <v>0</v>
      </c>
      <c r="AH54" s="92" t="e">
        <f>AH53*AF54</f>
        <v>#REF!</v>
      </c>
      <c r="AI54" s="92"/>
      <c r="AK54" s="92" t="s">
        <v>1070</v>
      </c>
      <c r="AL54" s="117">
        <f>IF(AN52&lt;0,0,IF($AL$50="S",VLOOKUP($AN$52,$AK$7:$AO$14,4,TRUE),VLOOKUP($AN$52,$AK$21:$AO$28,4,TRUE)))</f>
        <v>0</v>
      </c>
      <c r="AM54" s="119" t="s">
        <v>0</v>
      </c>
      <c r="AN54" s="92">
        <f>AN53*AL54</f>
        <v>0</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IF(CD52&lt;0,0,IF($CB$50="S",VLOOKUP($CD$52,$CA$7:$CE$13,4,TRUE),VLOOKUP($CD$52,$CA$21:$CE$27,4,TRUE)))</f>
        <v>#REF!</v>
      </c>
      <c r="CC54" s="119" t="s">
        <v>0</v>
      </c>
      <c r="CD54" s="92" t="e">
        <f>CD53*CB54</f>
        <v>#REF!</v>
      </c>
      <c r="CF54" s="83"/>
      <c r="CG54" s="92" t="s">
        <v>1070</v>
      </c>
      <c r="CH54" s="117">
        <f>IF($CH$50="S",VLOOKUP($CJ$52,$CG$7:$CK$13,4,TRUE),VLOOKUP($CJ$52,$CG$21:$CK$27,4,TRUE))</f>
        <v>0.35</v>
      </c>
      <c r="CI54" s="119" t="s">
        <v>0</v>
      </c>
      <c r="CJ54" s="92">
        <f>CJ53*CH54</f>
        <v>74900.174999999988</v>
      </c>
      <c r="CM54" s="92" t="s">
        <v>1070</v>
      </c>
      <c r="CN54" s="117">
        <f>IF($CN$50="S",VLOOKUP($CP$52,$CM$7:$CQ$15,4,TRUE),VLOOKUP($CP$52,$CM$21:$CQ$29,4,TRUE))</f>
        <v>0.15</v>
      </c>
      <c r="CO54" s="119" t="s">
        <v>0</v>
      </c>
      <c r="CP54" s="92">
        <f>CP53*CN54</f>
        <v>3495.8129999999996</v>
      </c>
      <c r="CS54" s="92" t="s">
        <v>1070</v>
      </c>
      <c r="CT54" s="152">
        <f>IF($CT$50="S",VLOOKUP($CV$52,$CS$7:$CW$15,4,TRUE),VLOOKUP($CV$52,$CS$21:$CW$29,4,TRUE))</f>
        <v>0.15</v>
      </c>
      <c r="CU54" s="119" t="s">
        <v>0</v>
      </c>
      <c r="CV54" s="92">
        <f>CV53*CT54</f>
        <v>4670.5559999999996</v>
      </c>
      <c r="CY54" s="92" t="s">
        <v>5</v>
      </c>
      <c r="CZ54" s="92">
        <f>CZ52+CZ53</f>
        <v>4.6629629629630166E-2</v>
      </c>
      <c r="DC54" s="92"/>
      <c r="DD54" s="92"/>
      <c r="DE54" s="92" t="s">
        <v>5</v>
      </c>
      <c r="DF54" s="92">
        <f>DF52+DF53</f>
        <v>28.750333333333334</v>
      </c>
      <c r="DI54"/>
      <c r="DJ54"/>
      <c r="DK54" s="92" t="s">
        <v>5</v>
      </c>
      <c r="DL54" s="92">
        <f>DL52+DL53</f>
        <v>26.570846153846148</v>
      </c>
      <c r="DM54" s="92"/>
      <c r="DN54" s="92"/>
      <c r="DO54" s="92"/>
      <c r="DQ54" s="92" t="s">
        <v>5</v>
      </c>
      <c r="DR54" s="92">
        <f>DR52+DR53</f>
        <v>26.570846153846148</v>
      </c>
      <c r="DS54" s="92"/>
      <c r="DT54" s="92"/>
      <c r="DU54" s="92"/>
    </row>
    <row r="55" spans="1:125" ht="13.5" thickBot="1" x14ac:dyDescent="0.25">
      <c r="A55" s="92" t="s">
        <v>1</v>
      </c>
      <c r="B55" s="117" t="e">
        <f>IF(D52&lt;0,0,IF($N$50="S",VLOOKUP($P$52,$M$7:$Q$14,3,TRUE),VLOOKUP($P$52,$M$21:$Q$28,3,TRUE)))</f>
        <v>#REF!</v>
      </c>
      <c r="C55" s="119" t="s">
        <v>2</v>
      </c>
      <c r="D55" s="92" t="e">
        <f>D54+B55</f>
        <v>#REF!</v>
      </c>
      <c r="E55" s="92"/>
      <c r="F55" s="292"/>
      <c r="G55" s="92" t="s">
        <v>1</v>
      </c>
      <c r="H55" s="117" t="e">
        <f>IF(J52&lt;0,0,IF($AL$50="S",VLOOKUP($AN$52,$AK$7:$AO$14,3,TRUE),VLOOKUP($AN$52,$AK$21:$AO$28,3,TRUE)))</f>
        <v>#REF!</v>
      </c>
      <c r="I55" s="119" t="s">
        <v>2</v>
      </c>
      <c r="J55" s="92" t="e">
        <f>J54+H55</f>
        <v>#REF!</v>
      </c>
      <c r="K55" s="92"/>
      <c r="M55" s="92" t="s">
        <v>1</v>
      </c>
      <c r="N55" s="117">
        <f>IF(P52&lt;0,0,IF($N$50="S",VLOOKUP($P$52,$M$7:$Q$14,3,TRUE),VLOOKUP($P$52,$M$21:$Q$28,3,TRUE)))</f>
        <v>0</v>
      </c>
      <c r="O55" s="119" t="s">
        <v>2</v>
      </c>
      <c r="P55" s="92">
        <f>P54+N55</f>
        <v>0</v>
      </c>
      <c r="Q55" s="92"/>
      <c r="R55" s="292"/>
      <c r="S55" s="92" t="s">
        <v>1</v>
      </c>
      <c r="T55" s="117" t="e">
        <f>IF(V52&lt;0,0,IF($AL$50="S",VLOOKUP($AN$52,$AK$7:$AO$14,3,TRUE),VLOOKUP($AN$52,$AK$21:$AO$28,3,TRUE)))</f>
        <v>#REF!</v>
      </c>
      <c r="U55" s="119" t="s">
        <v>2</v>
      </c>
      <c r="V55" s="92" t="e">
        <f>V54+T55</f>
        <v>#REF!</v>
      </c>
      <c r="W55" s="92"/>
      <c r="Y55" s="92" t="s">
        <v>1</v>
      </c>
      <c r="Z55" s="117" t="e">
        <f>IF(AB52&lt;0,0,IF($AL$50="S",VLOOKUP($AN$52,$AK$7:$AO$14,3,TRUE),VLOOKUP($AN$52,$AK$21:$AO$28,3,TRUE)))</f>
        <v>#REF!</v>
      </c>
      <c r="AA55" s="119" t="s">
        <v>2</v>
      </c>
      <c r="AB55" s="92" t="e">
        <f>AB54+Z55</f>
        <v>#REF!</v>
      </c>
      <c r="AC55" s="92"/>
      <c r="AD55" s="292"/>
      <c r="AE55" s="92" t="s">
        <v>1</v>
      </c>
      <c r="AF55" s="117" t="e">
        <f>IF(AH52&lt;0,0,IF($AL$50="S",VLOOKUP($AN$52,$AK$7:$AO$14,3,TRUE),VLOOKUP($AN$52,$AK$21:$AO$28,3,TRUE)))</f>
        <v>#REF!</v>
      </c>
      <c r="AG55" s="119" t="s">
        <v>2</v>
      </c>
      <c r="AH55" s="92" t="e">
        <f>AH54+AF55</f>
        <v>#REF!</v>
      </c>
      <c r="AI55" s="92"/>
      <c r="AK55" s="92" t="s">
        <v>1</v>
      </c>
      <c r="AL55" s="117">
        <f>IF(AN52&lt;0,0,IF($AL$50="S",VLOOKUP($AN$52,$AK$7:$AO$14,3,TRUE),VLOOKUP($AN$52,$AK$21:$AO$28,3,TRUE)))</f>
        <v>0</v>
      </c>
      <c r="AM55" s="119" t="s">
        <v>2</v>
      </c>
      <c r="AN55" s="92">
        <f>AN54+AL55</f>
        <v>0</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IF(CD52&lt;0,0,IF($CB$50="S",VLOOKUP($CD$52,$CA$7:$CE$13,3,TRUE),VLOOKUP($CD$52,$CA$21:$CE$27,3,TRUE)))</f>
        <v>#REF!</v>
      </c>
      <c r="CC55" s="119" t="s">
        <v>2</v>
      </c>
      <c r="CD55" s="92" t="e">
        <f>CD54+CB55</f>
        <v>#REF!</v>
      </c>
      <c r="CF55" s="83"/>
      <c r="CG55" s="92" t="s">
        <v>1</v>
      </c>
      <c r="CH55" s="117">
        <f>IF($CH$50="S",VLOOKUP($CJ$52,$CG$7:$CK$13,3,TRUE),VLOOKUP($CJ$52,$CG$21:$CK$27,3,TRUE))</f>
        <v>110016.5</v>
      </c>
      <c r="CI55" s="119" t="s">
        <v>2</v>
      </c>
      <c r="CJ55" s="92">
        <f>CJ54+CH55</f>
        <v>184916.67499999999</v>
      </c>
      <c r="CM55" s="92" t="s">
        <v>1</v>
      </c>
      <c r="CN55" s="117">
        <f>IF($CN$50="S",VLOOKUP($CP$52,$CM$7:$CQ$15,3,TRUE),VLOOKUP($CP$52,$CM$21:$CQ$29,3,TRUE))</f>
        <v>1075</v>
      </c>
      <c r="CO55" s="119" t="s">
        <v>2</v>
      </c>
      <c r="CP55" s="92">
        <f>CP54+CN55</f>
        <v>4570.8130000000001</v>
      </c>
      <c r="CS55" s="92" t="s">
        <v>1</v>
      </c>
      <c r="CT55" s="117">
        <f>IF($CT$50="S",VLOOKUP($CV$52,$CS$7:$CW$15,3,TRUE),VLOOKUP($CV$52,$CS$21:$CW$29,3,TRUE))</f>
        <v>437.5</v>
      </c>
      <c r="CU55" s="119" t="s">
        <v>2</v>
      </c>
      <c r="CV55" s="92">
        <f>CV54+CT55</f>
        <v>5108.0559999999996</v>
      </c>
      <c r="CY55" s="92" t="s">
        <v>6</v>
      </c>
      <c r="CZ55" s="120">
        <v>0.39500000000000002</v>
      </c>
      <c r="DC55" s="92"/>
      <c r="DD55" s="92"/>
      <c r="DE55" s="92" t="s">
        <v>6</v>
      </c>
      <c r="DF55" s="120">
        <v>0.39500000000000002</v>
      </c>
      <c r="DI55"/>
      <c r="DJ55"/>
      <c r="DK55" s="92" t="s">
        <v>6</v>
      </c>
      <c r="DL55" s="120">
        <v>0.39500000000000002</v>
      </c>
      <c r="DM55" s="92"/>
      <c r="DN55" s="92"/>
      <c r="DO55" s="92"/>
      <c r="DP55" s="92"/>
      <c r="DQ55" s="92" t="s">
        <v>6</v>
      </c>
      <c r="DR55" s="120">
        <v>0.39500000000000002</v>
      </c>
      <c r="DS55" s="92"/>
      <c r="DT55" s="92"/>
    </row>
    <row r="56" spans="1:125" x14ac:dyDescent="0.2">
      <c r="A56" s="92" t="s">
        <v>7</v>
      </c>
      <c r="B56" s="92" t="e">
        <f>D55/C56</f>
        <v>#REF!</v>
      </c>
      <c r="C56" s="113">
        <v>52</v>
      </c>
      <c r="D56" s="92"/>
      <c r="E56" s="92"/>
      <c r="F56" s="292"/>
      <c r="G56" s="92" t="s">
        <v>7</v>
      </c>
      <c r="H56" s="92" t="e">
        <f>J55/I56</f>
        <v>#REF!</v>
      </c>
      <c r="I56" s="113">
        <v>52</v>
      </c>
      <c r="J56" s="92"/>
      <c r="K56" s="92"/>
      <c r="L56" s="79"/>
      <c r="M56" s="92" t="s">
        <v>7</v>
      </c>
      <c r="N56" s="92">
        <f>P55/O56</f>
        <v>0</v>
      </c>
      <c r="O56" s="113">
        <v>52</v>
      </c>
      <c r="P56" s="92"/>
      <c r="Q56" s="92"/>
      <c r="R56" s="292"/>
      <c r="S56" s="92" t="s">
        <v>7</v>
      </c>
      <c r="T56" s="92" t="e">
        <f>V55/U56</f>
        <v>#REF!</v>
      </c>
      <c r="U56" s="113">
        <v>52</v>
      </c>
      <c r="V56" s="92"/>
      <c r="W56" s="92"/>
      <c r="X56" s="79"/>
      <c r="Y56" s="92" t="s">
        <v>7</v>
      </c>
      <c r="Z56" s="92" t="e">
        <f>AB55/AA56</f>
        <v>#REF!</v>
      </c>
      <c r="AA56" s="113">
        <v>52</v>
      </c>
      <c r="AB56" s="92"/>
      <c r="AC56" s="92"/>
      <c r="AD56" s="292"/>
      <c r="AE56" s="92" t="s">
        <v>7</v>
      </c>
      <c r="AF56" s="92" t="e">
        <f>AH55/AG56</f>
        <v>#REF!</v>
      </c>
      <c r="AG56" s="113">
        <v>52</v>
      </c>
      <c r="AH56" s="92"/>
      <c r="AI56" s="92"/>
      <c r="AJ56" s="79"/>
      <c r="AK56" s="92" t="s">
        <v>7</v>
      </c>
      <c r="AL56" s="92">
        <f>AN55/AM56</f>
        <v>0</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F56" s="83"/>
      <c r="CG56" s="92" t="s">
        <v>7</v>
      </c>
      <c r="CH56" s="92">
        <f>CJ55/CI56</f>
        <v>3556.0899038461534</v>
      </c>
      <c r="CI56" s="113">
        <v>52</v>
      </c>
      <c r="CM56" s="92" t="s">
        <v>7</v>
      </c>
      <c r="CN56" s="92">
        <f>CP55/CO56</f>
        <v>87.90025</v>
      </c>
      <c r="CO56" s="113">
        <v>52</v>
      </c>
      <c r="CS56" s="92" t="s">
        <v>7</v>
      </c>
      <c r="CT56" s="92">
        <f>CV55/CU56</f>
        <v>98.231846153846149</v>
      </c>
      <c r="CU56" s="113">
        <v>52</v>
      </c>
      <c r="CY56" s="92" t="s">
        <v>8</v>
      </c>
      <c r="CZ56" s="92">
        <f>CZ54*CZ55</f>
        <v>1.8418703703703916E-2</v>
      </c>
      <c r="DC56" s="92"/>
      <c r="DD56" s="92"/>
      <c r="DE56" s="92" t="s">
        <v>8</v>
      </c>
      <c r="DF56" s="92">
        <f>DF54*DF55</f>
        <v>11.356381666666667</v>
      </c>
      <c r="DI56"/>
      <c r="DJ56"/>
      <c r="DK56" s="92" t="s">
        <v>8</v>
      </c>
      <c r="DL56" s="92">
        <f>DL54*DL55</f>
        <v>10.495484230769229</v>
      </c>
      <c r="DM56" s="92"/>
      <c r="DN56" s="92"/>
      <c r="DO56" s="92"/>
      <c r="DP56" s="92"/>
      <c r="DQ56" s="92" t="s">
        <v>8</v>
      </c>
      <c r="DR56" s="92">
        <f>DR54*DR55</f>
        <v>10.495484230769229</v>
      </c>
      <c r="DS56" s="92"/>
      <c r="DT56" s="92"/>
    </row>
    <row r="57" spans="1:125" ht="13.5" thickBot="1" x14ac:dyDescent="0.25">
      <c r="A57" s="92" t="s">
        <v>9</v>
      </c>
      <c r="B57" s="112" t="e">
        <f>'2021-FORM GAO-70a'!#REF!</f>
        <v>#REF!</v>
      </c>
      <c r="C57" s="92"/>
      <c r="D57" s="92"/>
      <c r="E57" s="92"/>
      <c r="F57" s="292"/>
      <c r="G57" s="92" t="s">
        <v>9</v>
      </c>
      <c r="H57" s="112" t="e">
        <f>'2019-FORM GAO-70a'!#REF!</f>
        <v>#REF!</v>
      </c>
      <c r="I57" s="92"/>
      <c r="J57" s="92"/>
      <c r="K57" s="92"/>
      <c r="M57" s="92" t="s">
        <v>9</v>
      </c>
      <c r="N57" s="112">
        <f>'2021-FORM GAO-70a'!D12</f>
        <v>0</v>
      </c>
      <c r="O57" s="92"/>
      <c r="P57" s="92"/>
      <c r="Q57" s="92"/>
      <c r="R57" s="292"/>
      <c r="S57" s="92" t="s">
        <v>9</v>
      </c>
      <c r="T57" s="112" t="e">
        <f>'2019-FORM GAO-70a'!#REF!</f>
        <v>#REF!</v>
      </c>
      <c r="U57" s="92"/>
      <c r="V57" s="92"/>
      <c r="W57" s="92"/>
      <c r="Y57" s="92" t="s">
        <v>9</v>
      </c>
      <c r="Z57" s="112" t="e">
        <f>'2019-FORM GAO-70a'!#REF!</f>
        <v>#REF!</v>
      </c>
      <c r="AA57" s="92"/>
      <c r="AB57" s="92"/>
      <c r="AC57" s="92"/>
      <c r="AD57" s="292"/>
      <c r="AE57" s="92" t="s">
        <v>9</v>
      </c>
      <c r="AF57" s="112" t="e">
        <f>'2019-FORM GAO-70a'!#REF!</f>
        <v>#REF!</v>
      </c>
      <c r="AG57" s="92"/>
      <c r="AH57" s="92"/>
      <c r="AI57" s="92"/>
      <c r="AK57" s="92" t="s">
        <v>9</v>
      </c>
      <c r="AL57" s="112">
        <f>'2019-FORM GAO-70a'!D12</f>
        <v>0</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F57" s="83"/>
      <c r="CG57" s="92" t="s">
        <v>9</v>
      </c>
      <c r="CH57" s="112">
        <v>25</v>
      </c>
      <c r="CM57" s="92" t="s">
        <v>9</v>
      </c>
      <c r="CN57" s="112">
        <v>25</v>
      </c>
      <c r="CS57" s="92" t="s">
        <v>10</v>
      </c>
      <c r="CT57" s="112">
        <v>0</v>
      </c>
      <c r="DC57" s="92"/>
      <c r="DD57" s="92"/>
      <c r="DE57" s="92"/>
      <c r="DF57" s="92"/>
      <c r="DI57"/>
      <c r="DJ57"/>
      <c r="DM57" s="92"/>
      <c r="DN57" s="92"/>
      <c r="DO57" s="92"/>
      <c r="DP57" s="92"/>
    </row>
    <row r="58" spans="1:125" ht="14.25" thickTop="1" thickBot="1" x14ac:dyDescent="0.25">
      <c r="A58" s="170" t="s">
        <v>5</v>
      </c>
      <c r="B58" s="171" t="e">
        <f>ROUND(B56*2+B57,2)</f>
        <v>#REF!</v>
      </c>
      <c r="C58" s="92"/>
      <c r="D58" s="92"/>
      <c r="E58" s="92"/>
      <c r="F58" s="290"/>
      <c r="G58" s="170" t="s">
        <v>5</v>
      </c>
      <c r="H58" s="171" t="e">
        <f>ROUND(H56*2+H57,2)</f>
        <v>#REF!</v>
      </c>
      <c r="I58" s="92"/>
      <c r="J58" s="92"/>
      <c r="K58" s="92"/>
      <c r="M58" s="170" t="s">
        <v>5</v>
      </c>
      <c r="N58" s="171">
        <f>ROUND(N56*2+N57,2)</f>
        <v>0</v>
      </c>
      <c r="O58" s="92"/>
      <c r="P58" s="92"/>
      <c r="Q58" s="92"/>
      <c r="R58" s="290"/>
      <c r="S58" s="170" t="s">
        <v>5</v>
      </c>
      <c r="T58" s="171" t="e">
        <f>ROUND(T56*2+T57,2)</f>
        <v>#REF!</v>
      </c>
      <c r="U58" s="92"/>
      <c r="V58" s="92"/>
      <c r="W58" s="92"/>
      <c r="Y58" s="170" t="s">
        <v>5</v>
      </c>
      <c r="Z58" s="171" t="e">
        <f>ROUND(Z56*2+Z57,2)</f>
        <v>#REF!</v>
      </c>
      <c r="AA58" s="92"/>
      <c r="AB58" s="92"/>
      <c r="AC58" s="92"/>
      <c r="AD58" s="290"/>
      <c r="AE58" s="170" t="s">
        <v>5</v>
      </c>
      <c r="AF58" s="171" t="e">
        <f>ROUND(AF56*2+AF57,2)</f>
        <v>#REF!</v>
      </c>
      <c r="AG58" s="92"/>
      <c r="AH58" s="92"/>
      <c r="AI58" s="92"/>
      <c r="AK58" s="170" t="s">
        <v>5</v>
      </c>
      <c r="AL58" s="171">
        <f>ROUND(AL56*2+AL57,2)</f>
        <v>0</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56" t="s">
        <v>5</v>
      </c>
      <c r="CB58" s="157" t="e">
        <f>ROUND(CB56*2+CB57,2)</f>
        <v>#REF!</v>
      </c>
      <c r="CF58" s="83"/>
      <c r="CG58" s="136" t="s">
        <v>5</v>
      </c>
      <c r="CH58" s="136">
        <f>CH56*2+CH57</f>
        <v>7137.1798076923069</v>
      </c>
      <c r="CM58" s="92" t="s">
        <v>5</v>
      </c>
      <c r="CN58" s="92">
        <f>CN56*2+CN57</f>
        <v>200.8005</v>
      </c>
      <c r="CS58" s="92" t="s">
        <v>5</v>
      </c>
      <c r="CT58" s="92">
        <f>SUM(CT56*2)+CT57</f>
        <v>196.4636923076923</v>
      </c>
      <c r="DC58" s="92"/>
      <c r="DD58" s="92"/>
      <c r="DE58" s="92"/>
      <c r="DF58" s="92"/>
      <c r="DI58"/>
      <c r="DJ58"/>
      <c r="DM58" s="92"/>
      <c r="DN58" s="92"/>
      <c r="DO58" s="92"/>
      <c r="DP58" s="92"/>
    </row>
    <row r="59" spans="1:125" x14ac:dyDescent="0.2">
      <c r="A59" s="92" t="s">
        <v>6</v>
      </c>
      <c r="B59" s="121" t="e">
        <f>'2021-FORM GAO-70a'!#REF!</f>
        <v>#REF!</v>
      </c>
      <c r="C59" s="92"/>
      <c r="D59" s="92"/>
      <c r="E59" s="92"/>
      <c r="G59" s="92" t="s">
        <v>6</v>
      </c>
      <c r="H59" s="121" t="e">
        <f>'2019-FORM GAO-70a'!#REF!</f>
        <v>#REF!</v>
      </c>
      <c r="I59" s="92"/>
      <c r="J59" s="92"/>
      <c r="K59" s="92"/>
      <c r="M59" s="92" t="s">
        <v>6</v>
      </c>
      <c r="N59" s="121">
        <f>'2021-FORM GAO-70a'!F9</f>
        <v>0</v>
      </c>
      <c r="O59" s="92"/>
      <c r="P59" s="92"/>
      <c r="Q59" s="92"/>
      <c r="S59" s="92" t="s">
        <v>6</v>
      </c>
      <c r="T59" s="121" t="e">
        <f>'2019-FORM GAO-70a'!#REF!</f>
        <v>#REF!</v>
      </c>
      <c r="U59" s="92"/>
      <c r="V59" s="92"/>
      <c r="W59" s="92"/>
      <c r="Y59" s="92" t="s">
        <v>6</v>
      </c>
      <c r="Z59" s="121" t="e">
        <f>'2019-FORM GAO-70a'!#REF!</f>
        <v>#REF!</v>
      </c>
      <c r="AA59" s="92"/>
      <c r="AB59" s="92"/>
      <c r="AC59" s="92"/>
      <c r="AE59" s="92" t="s">
        <v>6</v>
      </c>
      <c r="AF59" s="121" t="e">
        <f>'2019-FORM GAO-70a'!#REF!</f>
        <v>#REF!</v>
      </c>
      <c r="AG59" s="92"/>
      <c r="AH59" s="92"/>
      <c r="AI59" s="92"/>
      <c r="AK59" s="92" t="s">
        <v>6</v>
      </c>
      <c r="AL59" s="121">
        <f>'2019-FORM GAO-70a'!F9</f>
        <v>0</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F59" s="83"/>
      <c r="CG59" s="92" t="s">
        <v>6</v>
      </c>
      <c r="CH59" s="121">
        <v>5.0999999999999997E-2</v>
      </c>
      <c r="CM59" s="92" t="s">
        <v>6</v>
      </c>
      <c r="CN59" s="121">
        <v>4.2000000000000003E-2</v>
      </c>
      <c r="CS59" s="92" t="s">
        <v>6</v>
      </c>
      <c r="CT59" s="120">
        <v>0.39500000000000002</v>
      </c>
      <c r="DC59" s="92"/>
      <c r="DD59" s="92"/>
      <c r="DE59" s="92"/>
      <c r="DF59" s="92"/>
      <c r="DI59"/>
      <c r="DJ59"/>
      <c r="DM59" s="92"/>
      <c r="DN59" s="92"/>
      <c r="DO59" s="92"/>
      <c r="DP59" s="92"/>
    </row>
    <row r="60" spans="1:125" ht="13.5" thickBot="1" x14ac:dyDescent="0.25">
      <c r="A60" s="92" t="s">
        <v>11</v>
      </c>
      <c r="B60" s="121" t="e">
        <f>'2021-FORM GAO-70a'!#REF!</f>
        <v>#REF!</v>
      </c>
      <c r="C60" s="92"/>
      <c r="D60" s="92"/>
      <c r="E60" s="92"/>
      <c r="G60" s="92" t="s">
        <v>11</v>
      </c>
      <c r="H60" s="121" t="e">
        <f>'2019-FORM GAO-70a'!#REF!</f>
        <v>#REF!</v>
      </c>
      <c r="I60" s="92"/>
      <c r="J60" s="92"/>
      <c r="K60" s="92"/>
      <c r="M60" s="92" t="s">
        <v>11</v>
      </c>
      <c r="N60" s="121">
        <f>'2021-FORM GAO-70a'!F11</f>
        <v>0</v>
      </c>
      <c r="O60" s="92"/>
      <c r="P60" s="92"/>
      <c r="Q60" s="92"/>
      <c r="S60" s="92" t="s">
        <v>11</v>
      </c>
      <c r="T60" s="121" t="e">
        <f>'2019-FORM GAO-70a'!#REF!</f>
        <v>#REF!</v>
      </c>
      <c r="U60" s="92"/>
      <c r="V60" s="92"/>
      <c r="W60" s="92"/>
      <c r="Y60" s="92" t="s">
        <v>11</v>
      </c>
      <c r="Z60" s="121" t="e">
        <f>'2019-FORM GAO-70a'!#REF!</f>
        <v>#REF!</v>
      </c>
      <c r="AA60" s="92"/>
      <c r="AB60" s="92"/>
      <c r="AC60" s="92"/>
      <c r="AE60" s="92" t="s">
        <v>11</v>
      </c>
      <c r="AF60" s="121" t="e">
        <f>'2019-FORM GAO-70a'!#REF!</f>
        <v>#REF!</v>
      </c>
      <c r="AG60" s="92"/>
      <c r="AH60" s="92"/>
      <c r="AI60" s="92"/>
      <c r="AK60" s="92" t="s">
        <v>11</v>
      </c>
      <c r="AL60" s="121">
        <f>'2019-FORM GAO-70a'!F11</f>
        <v>0</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F60" s="83"/>
      <c r="CG60" s="92" t="s">
        <v>11</v>
      </c>
      <c r="CH60" s="121">
        <v>0</v>
      </c>
      <c r="CM60" s="92" t="s">
        <v>11</v>
      </c>
      <c r="CN60" s="121">
        <v>3</v>
      </c>
      <c r="CS60" s="92" t="s">
        <v>8</v>
      </c>
      <c r="CT60" s="92">
        <f>CT58*CT59</f>
        <v>77.603158461538456</v>
      </c>
      <c r="DC60" s="92"/>
      <c r="DD60" s="92"/>
      <c r="DE60" s="92"/>
      <c r="DF60" s="92"/>
      <c r="DI60"/>
      <c r="DJ60"/>
      <c r="DM60" s="92"/>
      <c r="DN60" s="92"/>
      <c r="DO60" s="92"/>
      <c r="DP60" s="92"/>
    </row>
    <row r="61" spans="1:125" ht="14.25" thickTop="1" thickBot="1" x14ac:dyDescent="0.25">
      <c r="A61" s="171" t="s">
        <v>8</v>
      </c>
      <c r="B61" s="171" t="e">
        <f>ROUND(D49*B59/26+B60,2)</f>
        <v>#REF!</v>
      </c>
      <c r="C61" s="92"/>
      <c r="D61" s="92"/>
      <c r="E61" s="92"/>
      <c r="G61" s="171" t="s">
        <v>8</v>
      </c>
      <c r="H61" s="171" t="e">
        <f>ROUND(J49*H59/26+H60,2)</f>
        <v>#REF!</v>
      </c>
      <c r="I61" s="92"/>
      <c r="J61" s="92"/>
      <c r="K61" s="92"/>
      <c r="M61" s="171" t="s">
        <v>8</v>
      </c>
      <c r="N61" s="171">
        <f>ROUND(P49*N59/26+N60,2)</f>
        <v>0</v>
      </c>
      <c r="O61" s="92"/>
      <c r="P61" s="92"/>
      <c r="Q61" s="92"/>
      <c r="S61" s="171" t="s">
        <v>8</v>
      </c>
      <c r="T61" s="171" t="e">
        <f>ROUND(V49*T59/26+T60,2)</f>
        <v>#REF!</v>
      </c>
      <c r="U61" s="92"/>
      <c r="V61" s="92"/>
      <c r="W61" s="92"/>
      <c r="Y61" s="171" t="s">
        <v>8</v>
      </c>
      <c r="Z61" s="171" t="e">
        <f>ROUND(AB49*Z59/26+Z60,2)</f>
        <v>#REF!</v>
      </c>
      <c r="AA61" s="92"/>
      <c r="AB61" s="92"/>
      <c r="AC61" s="92"/>
      <c r="AE61" s="171" t="s">
        <v>8</v>
      </c>
      <c r="AF61" s="171" t="e">
        <f>ROUND(AH49*AF59/26+AF60,2)</f>
        <v>#REF!</v>
      </c>
      <c r="AG61" s="92"/>
      <c r="AH61" s="92"/>
      <c r="AI61" s="92"/>
      <c r="AK61" s="171" t="s">
        <v>8</v>
      </c>
      <c r="AL61" s="171">
        <f>ROUND(AN49*AL59/26+AL60,2)</f>
        <v>0</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57" t="s">
        <v>8</v>
      </c>
      <c r="CB61" s="157" t="e">
        <f>ROUND(CD49*CB59/26+CB60,2)</f>
        <v>#REF!</v>
      </c>
      <c r="CF61" s="83"/>
      <c r="CG61" s="136" t="s">
        <v>8</v>
      </c>
      <c r="CH61" s="136">
        <f>CJ49*CH59/26+CH60</f>
        <v>765.98175000000003</v>
      </c>
      <c r="CM61" s="92" t="s">
        <v>8</v>
      </c>
      <c r="CN61" s="92">
        <f>CP49*CN59/26+CN60</f>
        <v>80.224140000000006</v>
      </c>
      <c r="DC61" s="92"/>
      <c r="DD61" s="92"/>
      <c r="DE61" s="92"/>
      <c r="DF61" s="92"/>
      <c r="DI61"/>
      <c r="DJ61"/>
      <c r="DM61" s="92"/>
      <c r="DN61" s="92"/>
      <c r="DO61" s="92"/>
      <c r="DP61" s="92"/>
    </row>
    <row r="62" spans="1:125"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P62" s="83"/>
      <c r="AQ62" s="92"/>
      <c r="AR62" s="92"/>
      <c r="AS62" s="92"/>
      <c r="AT62" s="92"/>
      <c r="AU62" s="92"/>
      <c r="AV62" s="83"/>
      <c r="AW62" s="92"/>
      <c r="AX62" s="92"/>
      <c r="AY62" s="92"/>
      <c r="AZ62" s="92"/>
      <c r="BA62" s="92"/>
      <c r="BB62" s="83"/>
      <c r="BC62" s="92"/>
      <c r="BD62" s="92"/>
      <c r="BE62" s="92"/>
      <c r="BF62" s="92"/>
      <c r="BG62" s="92"/>
      <c r="BH62" s="83"/>
      <c r="BI62" s="92"/>
      <c r="BJ62" s="92"/>
      <c r="BK62" s="92"/>
      <c r="BL62" s="92"/>
      <c r="BM62" s="92"/>
      <c r="BN62" s="83"/>
      <c r="BO62" s="92"/>
      <c r="BP62" s="92"/>
      <c r="BQ62" s="92"/>
      <c r="BR62" s="92"/>
      <c r="BS62" s="92"/>
      <c r="BT62" s="83"/>
      <c r="BU62" s="92"/>
      <c r="BV62" s="92"/>
      <c r="BW62" s="92"/>
      <c r="BX62" s="92"/>
      <c r="BY62" s="92"/>
      <c r="BZ62" s="83"/>
      <c r="CF62" s="83"/>
      <c r="DC62" s="92"/>
      <c r="DD62" s="92"/>
      <c r="DE62" s="92"/>
      <c r="DF62" s="92"/>
      <c r="DI62"/>
      <c r="DJ62"/>
      <c r="DM62" s="92"/>
      <c r="DN62" s="92"/>
      <c r="DO62" s="92"/>
      <c r="DP62" s="92"/>
    </row>
    <row r="63" spans="1:125" ht="15" x14ac:dyDescent="0.2">
      <c r="A63" s="299" t="s">
        <v>1981</v>
      </c>
      <c r="B63" s="331" t="str">
        <f>'2022-FORM GAO-70a'!D7</f>
        <v>M</v>
      </c>
      <c r="C63" s="337">
        <f>IF($B$63="M",12900,8600)</f>
        <v>12900</v>
      </c>
      <c r="D63" s="345">
        <v>8600</v>
      </c>
      <c r="M63" s="299" t="s">
        <v>1981</v>
      </c>
      <c r="N63" s="331">
        <f>'2021-FORM GAO-70a'!D7</f>
        <v>0</v>
      </c>
      <c r="O63" s="337">
        <f>IF($N$63="M",12900,8600)</f>
        <v>8600</v>
      </c>
      <c r="P63" s="345">
        <v>8600</v>
      </c>
      <c r="Y63" s="299" t="s">
        <v>1981</v>
      </c>
      <c r="Z63" s="331">
        <f>'2020-FORM GAO-70a'!D7</f>
        <v>0</v>
      </c>
      <c r="AA63" s="337">
        <f>IF($Z$63="M",12900,8600)</f>
        <v>8600</v>
      </c>
      <c r="AB63" s="345">
        <v>8600</v>
      </c>
    </row>
    <row r="64" spans="1:125" x14ac:dyDescent="0.2">
      <c r="A64" s="299" t="s">
        <v>2592</v>
      </c>
      <c r="B64" s="331" t="str">
        <f>'2022-FORM GAO-70a'!D8</f>
        <v>N</v>
      </c>
      <c r="D64" s="346"/>
      <c r="M64" s="299" t="s">
        <v>1926</v>
      </c>
      <c r="N64" s="331">
        <f>'2021-FORM GAO-70a'!D8</f>
        <v>0</v>
      </c>
      <c r="P64" s="346"/>
      <c r="Y64" s="299" t="s">
        <v>1926</v>
      </c>
      <c r="Z64" s="331">
        <f>'2020-FORM GAO-70a'!D8</f>
        <v>0</v>
      </c>
      <c r="AB64" s="346"/>
    </row>
    <row r="65" spans="1:29" x14ac:dyDescent="0.2">
      <c r="A65" s="299" t="s">
        <v>1927</v>
      </c>
      <c r="B65" s="332">
        <f>'2022-FORM GAO-70a'!D14</f>
        <v>0</v>
      </c>
      <c r="D65" s="346"/>
      <c r="M65" s="299" t="s">
        <v>1927</v>
      </c>
      <c r="N65" s="332">
        <f>'2021-FORM GAO-70a'!D14</f>
        <v>0</v>
      </c>
      <c r="P65" s="346"/>
      <c r="Y65" s="299" t="s">
        <v>1927</v>
      </c>
      <c r="Z65" s="332">
        <f>'2020-FORM GAO-70a'!D14</f>
        <v>0</v>
      </c>
      <c r="AB65" s="346"/>
    </row>
    <row r="66" spans="1:29" x14ac:dyDescent="0.2">
      <c r="A66" s="311" t="s">
        <v>1944</v>
      </c>
      <c r="B66" s="333">
        <f>'2022-FORM GAO-70a'!D13</f>
        <v>2022</v>
      </c>
      <c r="D66" s="346"/>
      <c r="M66" s="311" t="s">
        <v>1944</v>
      </c>
      <c r="N66" s="333">
        <f>'2021-FORM GAO-70a'!D13</f>
        <v>0</v>
      </c>
      <c r="P66" s="346"/>
      <c r="Y66" s="311" t="s">
        <v>1944</v>
      </c>
      <c r="Z66" s="333">
        <f>'2020-FORM GAO-70a'!D13</f>
        <v>0</v>
      </c>
      <c r="AB66" s="346"/>
    </row>
    <row r="67" spans="1:29" x14ac:dyDescent="0.2">
      <c r="A67" s="311" t="s">
        <v>1967</v>
      </c>
      <c r="B67" s="334">
        <f>'2022-FORM GAO-70a'!F9</f>
        <v>0</v>
      </c>
      <c r="D67" s="346"/>
      <c r="M67" s="311" t="s">
        <v>1967</v>
      </c>
      <c r="N67" s="334">
        <f>'2021-FORM GAO-70a'!F9</f>
        <v>0</v>
      </c>
      <c r="P67" s="346"/>
      <c r="Y67" s="311" t="s">
        <v>1967</v>
      </c>
      <c r="Z67" s="334">
        <f>'2020-FORM GAO-70a'!F9</f>
        <v>0</v>
      </c>
      <c r="AB67" s="346"/>
    </row>
    <row r="68" spans="1:29" x14ac:dyDescent="0.2">
      <c r="A68" s="311" t="s">
        <v>1968</v>
      </c>
      <c r="B68" s="335">
        <f>'2022-FORM GAO-70a'!F11</f>
        <v>0</v>
      </c>
      <c r="D68" s="346"/>
      <c r="M68" s="311" t="s">
        <v>1968</v>
      </c>
      <c r="N68" s="335">
        <f>'2021-FORM GAO-70a'!F11</f>
        <v>0</v>
      </c>
      <c r="P68" s="346"/>
      <c r="Y68" s="311" t="s">
        <v>1968</v>
      </c>
      <c r="Z68" s="335">
        <f>'2020-FORM GAO-70a'!F11</f>
        <v>0</v>
      </c>
      <c r="AB68" s="346"/>
    </row>
    <row r="69" spans="1:29"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row>
    <row r="70" spans="1:29" x14ac:dyDescent="0.2">
      <c r="A70" s="92" t="s">
        <v>1923</v>
      </c>
      <c r="B70" s="341">
        <f>'2022-FORM GAO-70a'!D98</f>
        <v>0</v>
      </c>
      <c r="C70" s="357">
        <v>26</v>
      </c>
      <c r="D70" s="346"/>
      <c r="E70">
        <v>4300</v>
      </c>
      <c r="M70" s="92" t="s">
        <v>1923</v>
      </c>
      <c r="N70" s="341">
        <f>'2021-FORM GAO-70a'!D97</f>
        <v>0</v>
      </c>
      <c r="O70" s="357">
        <v>26</v>
      </c>
      <c r="P70" s="346"/>
      <c r="Q70">
        <v>4300</v>
      </c>
      <c r="Y70" s="92" t="s">
        <v>1923</v>
      </c>
      <c r="Z70" s="341">
        <f>'2020-FORM GAO-70a'!D97</f>
        <v>0</v>
      </c>
      <c r="AA70" s="357">
        <v>27</v>
      </c>
      <c r="AB70" s="346"/>
      <c r="AC70">
        <v>4300</v>
      </c>
    </row>
    <row r="71" spans="1:29" ht="15" x14ac:dyDescent="0.2">
      <c r="A71" s="92" t="s">
        <v>1919</v>
      </c>
      <c r="B71" s="340">
        <f>ROUND((B70*C70),2)</f>
        <v>0</v>
      </c>
      <c r="D71" s="346"/>
      <c r="M71" s="92" t="s">
        <v>1919</v>
      </c>
      <c r="N71" s="340">
        <f>ROUND((N70*O70),2)</f>
        <v>0</v>
      </c>
      <c r="P71" s="346"/>
      <c r="Y71" s="92" t="s">
        <v>1919</v>
      </c>
      <c r="Z71" s="340">
        <f>ROUND((Z70*AA70),2)</f>
        <v>0</v>
      </c>
      <c r="AB71" s="346"/>
    </row>
    <row r="72" spans="1:29" x14ac:dyDescent="0.2">
      <c r="D72" s="347">
        <f>B71</f>
        <v>0</v>
      </c>
      <c r="P72" s="347">
        <f>N71</f>
        <v>0</v>
      </c>
      <c r="AB72" s="347">
        <f>Z71</f>
        <v>0</v>
      </c>
    </row>
    <row r="73" spans="1:29" x14ac:dyDescent="0.2">
      <c r="A73" t="s">
        <v>1920</v>
      </c>
      <c r="D73" s="439">
        <f>'2022-FORM GAO-70a'!D10</f>
        <v>0</v>
      </c>
      <c r="M73" t="s">
        <v>1920</v>
      </c>
      <c r="P73" s="439">
        <f>ROUND(('2021-FORM GAO-70a'!D10),2)</f>
        <v>0</v>
      </c>
      <c r="Y73" t="s">
        <v>1920</v>
      </c>
      <c r="AB73" s="348">
        <f>ROUND(('2020-FORM GAO-70a'!D10),2)</f>
        <v>0</v>
      </c>
    </row>
    <row r="74" spans="1:29" x14ac:dyDescent="0.2">
      <c r="A74" t="s">
        <v>1924</v>
      </c>
      <c r="D74" s="346">
        <f>ROUND((SUM(D72:D73)),2)</f>
        <v>0</v>
      </c>
      <c r="M74" t="s">
        <v>1924</v>
      </c>
      <c r="P74" s="346">
        <f>ROUND((SUM(P72:P73)),2)</f>
        <v>0</v>
      </c>
      <c r="Y74" t="s">
        <v>1924</v>
      </c>
      <c r="AB74" s="346">
        <f>ROUND((SUM(AB72:AB73)),2)</f>
        <v>0</v>
      </c>
    </row>
    <row r="75" spans="1:29" x14ac:dyDescent="0.2">
      <c r="A75" t="s">
        <v>1921</v>
      </c>
      <c r="D75" s="440">
        <f>'2022-FORM GAO-70a'!D11</f>
        <v>0</v>
      </c>
      <c r="E75" s="435"/>
      <c r="M75" t="s">
        <v>1921</v>
      </c>
      <c r="P75" s="440">
        <f>'2021-FORM GAO-70a'!D11</f>
        <v>0</v>
      </c>
      <c r="Q75" s="435"/>
      <c r="Y75" t="s">
        <v>1921</v>
      </c>
      <c r="AB75" s="346">
        <f>ROUND(('2020-FORM GAO-70a'!D11),2)</f>
        <v>0</v>
      </c>
    </row>
    <row r="76" spans="1:29" ht="15" x14ac:dyDescent="0.2">
      <c r="A76" t="s">
        <v>1922</v>
      </c>
      <c r="D76" s="436">
        <f>ROUND((IF($B$64="Y",0,IF($B$63="M",$C$63,$D$63))),2)</f>
        <v>12900</v>
      </c>
      <c r="M76" t="s">
        <v>1922</v>
      </c>
      <c r="P76" s="436">
        <f>ROUND((IF($N$64="Y",0,IF($N$63="M",$O$63,$P$63))),2)</f>
        <v>8600</v>
      </c>
      <c r="Y76" t="s">
        <v>1922</v>
      </c>
      <c r="AB76" s="349">
        <f>ROUND((IF($Z$64="Y",0,IF($Z$63="M",$AA$63,$AB$63))),2)</f>
        <v>8600</v>
      </c>
    </row>
    <row r="77" spans="1:29" x14ac:dyDescent="0.2">
      <c r="A77" t="s">
        <v>1928</v>
      </c>
      <c r="D77" s="346">
        <f>ROUND((D75+D76),2)</f>
        <v>12900</v>
      </c>
      <c r="M77" t="s">
        <v>1928</v>
      </c>
      <c r="P77" s="346">
        <f>ROUND((P75+P76),2)</f>
        <v>8600</v>
      </c>
      <c r="Y77" t="s">
        <v>1928</v>
      </c>
      <c r="AB77" s="346">
        <f>ROUND((AB75+AB76),2)</f>
        <v>8600</v>
      </c>
    </row>
    <row r="78" spans="1:29" x14ac:dyDescent="0.2">
      <c r="A78" s="343" t="s">
        <v>1929</v>
      </c>
      <c r="D78" s="346">
        <f>ROUND((D74-D77),2)</f>
        <v>-12900</v>
      </c>
      <c r="M78" s="343" t="s">
        <v>1929</v>
      </c>
      <c r="P78" s="346">
        <f>ROUND((P74-P77),2)</f>
        <v>-8600</v>
      </c>
      <c r="Y78" s="343" t="s">
        <v>1929</v>
      </c>
      <c r="AB78" s="346">
        <f>ROUND((AB74-AB77),2)</f>
        <v>-8600</v>
      </c>
    </row>
    <row r="79" spans="1:29" x14ac:dyDescent="0.2">
      <c r="A79" t="s">
        <v>1927</v>
      </c>
      <c r="D79" s="346">
        <f>ROUND((B65*E70),2)</f>
        <v>0</v>
      </c>
      <c r="M79" t="s">
        <v>1927</v>
      </c>
      <c r="P79" s="346">
        <f>ROUND((N65*Q70),2)</f>
        <v>0</v>
      </c>
      <c r="Y79" t="s">
        <v>1927</v>
      </c>
      <c r="AB79" s="346">
        <f>ROUND((Z65*AC70),2)</f>
        <v>0</v>
      </c>
    </row>
    <row r="80" spans="1:29" x14ac:dyDescent="0.2">
      <c r="A80" s="338" t="s">
        <v>1931</v>
      </c>
      <c r="D80" s="346">
        <f>ROUND((D72-D79),2)</f>
        <v>0</v>
      </c>
      <c r="M80" s="338" t="s">
        <v>1931</v>
      </c>
      <c r="P80" s="346">
        <f>ROUND((P72-P79),2)</f>
        <v>0</v>
      </c>
      <c r="Y80" s="338" t="s">
        <v>1931</v>
      </c>
      <c r="AB80" s="346">
        <f>ROUND((AB72-AB79),2)</f>
        <v>0</v>
      </c>
    </row>
    <row r="81" spans="1:28" x14ac:dyDescent="0.2">
      <c r="A81" s="344" t="s">
        <v>1969</v>
      </c>
      <c r="B81" s="344"/>
      <c r="C81" s="344"/>
      <c r="D81" s="350"/>
      <c r="M81" s="344" t="s">
        <v>1969</v>
      </c>
      <c r="N81" s="344"/>
      <c r="O81" s="344"/>
      <c r="P81" s="350"/>
      <c r="Y81" s="344" t="s">
        <v>1969</v>
      </c>
      <c r="Z81" s="344"/>
      <c r="AA81" s="344"/>
      <c r="AB81" s="350"/>
    </row>
    <row r="82" spans="1:28" x14ac:dyDescent="0.2">
      <c r="A82" t="s">
        <v>1936</v>
      </c>
      <c r="D82" s="346">
        <f>D78</f>
        <v>-12900</v>
      </c>
      <c r="M82" t="s">
        <v>1936</v>
      </c>
      <c r="P82" s="346">
        <f>P78</f>
        <v>-8600</v>
      </c>
      <c r="Y82" t="s">
        <v>1936</v>
      </c>
      <c r="AB82" s="346">
        <f>AB78</f>
        <v>-8600</v>
      </c>
    </row>
    <row r="83" spans="1:28" ht="15" x14ac:dyDescent="0.2">
      <c r="A83" t="s">
        <v>1937</v>
      </c>
      <c r="D83" s="437">
        <f>ROUND((IF(D78&lt;0,0,IF($B$63="S",VLOOKUP($D$78,$A$7:$E$14,5,TRUE),0))),2)</f>
        <v>0</v>
      </c>
      <c r="M83" t="s">
        <v>1937</v>
      </c>
      <c r="P83" s="437">
        <f>ROUND((IF(P78&lt;0,0,IF($N$63="S",VLOOKUP($P$78,$M$7:$Q$14,5,TRUE),0))),2)</f>
        <v>0</v>
      </c>
      <c r="Y83" t="s">
        <v>1937</v>
      </c>
      <c r="AB83" s="349">
        <f>ROUND((IF(AB78&lt;0,0,IF($Z$63="S",VLOOKUP($AB$78,$Y$7:$AC$14,5,TRUE),0))),2)</f>
        <v>0</v>
      </c>
    </row>
    <row r="84" spans="1:28" ht="15" x14ac:dyDescent="0.2">
      <c r="A84" t="s">
        <v>1938</v>
      </c>
      <c r="D84" s="437">
        <f>ROUND((IF($D$78&lt;0,0,IF($B$63="M",VLOOKUP($D$78,$A$21:$E$28,5,TRUE),0))),2)</f>
        <v>0</v>
      </c>
      <c r="M84" t="s">
        <v>1938</v>
      </c>
      <c r="P84" s="437">
        <f>ROUND((IF($P$78&lt;0,0,IF($N$63="M",VLOOKUP($P$78,$M$21:$Q$28,5,TRUE),0))),2)</f>
        <v>0</v>
      </c>
      <c r="Y84" t="s">
        <v>1938</v>
      </c>
      <c r="AB84" s="349">
        <f>ROUND((IF($AB$78&lt;0,0,IF($Z$63="M",VLOOKUP($AB$78,$Y$21:$AC$28,5,TRUE),0))),2)</f>
        <v>0</v>
      </c>
    </row>
    <row r="85" spans="1:28" ht="15" x14ac:dyDescent="0.2">
      <c r="A85" t="s">
        <v>1935</v>
      </c>
      <c r="D85" s="437">
        <f>ROUND((IF($D$78&lt;0,0,IF($B$63="H",VLOOKUP($D$78,$A$35:$E$42,5,TRUE),0))),2)</f>
        <v>0</v>
      </c>
      <c r="M85" t="s">
        <v>1935</v>
      </c>
      <c r="P85" s="437">
        <f>ROUND((IF($P$78&lt;0,0,IF($N$63="H",VLOOKUP($P$78,$M$35:$Q$42,5,TRUE),0))),2)</f>
        <v>0</v>
      </c>
      <c r="Y85" t="s">
        <v>1935</v>
      </c>
      <c r="AB85" s="349">
        <f>ROUND((IF($AB$78&lt;0,0,IF($Z$63="H",VLOOKUP($AB$78,$Y$35:$AC$42,5,TRUE),0))),2)</f>
        <v>0</v>
      </c>
    </row>
    <row r="86" spans="1:28" x14ac:dyDescent="0.2">
      <c r="A86" s="351" t="s">
        <v>1945</v>
      </c>
      <c r="D86" s="346">
        <f>ROUND((SUM(D83:D85)),2)</f>
        <v>0</v>
      </c>
      <c r="M86" s="351" t="s">
        <v>1945</v>
      </c>
      <c r="P86" s="346">
        <f>ROUND((SUM(P83:P85)),2)</f>
        <v>0</v>
      </c>
      <c r="Y86" s="351" t="s">
        <v>1945</v>
      </c>
      <c r="AB86" s="346">
        <f>ROUND((SUM(AB83:AB85)),2)</f>
        <v>0</v>
      </c>
    </row>
    <row r="87" spans="1:28" ht="15" x14ac:dyDescent="0.2">
      <c r="A87" t="s">
        <v>1940</v>
      </c>
      <c r="D87" s="437">
        <f>ROUND((IF($D$78&lt;0,0,IF($B$63="S",VLOOKUP($D$78,$A$7:$E$14,4,TRUE),0))),2)</f>
        <v>0</v>
      </c>
      <c r="M87" t="s">
        <v>1940</v>
      </c>
      <c r="P87" s="437">
        <f>ROUND((IF($P$78&lt;0,0,IF($N$63="S",VLOOKUP($P$78,$M$7:$Q$14,4,TRUE),0))),2)</f>
        <v>0</v>
      </c>
      <c r="Y87" t="s">
        <v>1940</v>
      </c>
      <c r="AB87" s="349">
        <f>ROUND((IF($AB$78&lt;0,0,IF($Z$63="S",VLOOKUP($AB$78,$Y$7:$AC$14,4,TRUE),0))),2)</f>
        <v>0</v>
      </c>
    </row>
    <row r="88" spans="1:28" ht="15" x14ac:dyDescent="0.2">
      <c r="A88" t="s">
        <v>1939</v>
      </c>
      <c r="D88" s="437">
        <f>ROUND((IF($D$78&lt;0,0,IF($B$63="M",VLOOKUP($D$78,$A$21:$E$28,4,TRUE),0))),2)</f>
        <v>0</v>
      </c>
      <c r="M88" t="s">
        <v>1939</v>
      </c>
      <c r="P88" s="437">
        <f>ROUND((IF($P$78&lt;0,0,IF($N$63="M",VLOOKUP($P$78,$M$21:$Q$28,4,TRUE),0))),2)</f>
        <v>0</v>
      </c>
      <c r="Y88" t="s">
        <v>1939</v>
      </c>
      <c r="AB88" s="349">
        <f>ROUND((IF($AB$78&lt;0,0,IF($Z$63="M",VLOOKUP($AB$78,$Y$21:$AC$28,4,TRUE),0))),2)</f>
        <v>0</v>
      </c>
    </row>
    <row r="89" spans="1:28" ht="15" x14ac:dyDescent="0.25">
      <c r="A89" t="s">
        <v>1933</v>
      </c>
      <c r="D89" s="441">
        <f>ROUND((IF($D$78&lt;0,0,IF($B$63="H",VLOOKUP($D$78,$A$35:$E$42,4,TRUE),0))),2)</f>
        <v>0</v>
      </c>
      <c r="M89" t="s">
        <v>1933</v>
      </c>
      <c r="P89" s="441">
        <f>ROUND((IF($P$78&lt;0,0,IF($N$63="H",VLOOKUP($P$78,$M$35:$Q$42,4,TRUE),0))),2)</f>
        <v>0</v>
      </c>
      <c r="Y89" t="s">
        <v>1933</v>
      </c>
      <c r="AB89" s="355">
        <f>ROUND((IF($AB$78&lt;0,0,IF($Z$63="H",VLOOKUP($AB$78,$Y$35:$AC$42,4,TRUE),0))),2)</f>
        <v>0</v>
      </c>
    </row>
    <row r="90" spans="1:28" x14ac:dyDescent="0.2">
      <c r="D90" s="346">
        <f>ROUND((SUM(D87:D89)),2)</f>
        <v>0</v>
      </c>
      <c r="P90" s="346">
        <f>ROUND((SUM(P87:P89)),2)</f>
        <v>0</v>
      </c>
      <c r="AB90" s="346">
        <f>ROUND((SUM(AB87:AB89)),2)</f>
        <v>0</v>
      </c>
    </row>
    <row r="91" spans="1:28" x14ac:dyDescent="0.2">
      <c r="A91" t="s">
        <v>1934</v>
      </c>
      <c r="D91" s="346">
        <f>ROUND((D78-D86),2)</f>
        <v>-12900</v>
      </c>
      <c r="M91" t="s">
        <v>1934</v>
      </c>
      <c r="P91" s="346">
        <f>ROUND((P78-P86),2)</f>
        <v>-8600</v>
      </c>
      <c r="Y91" t="s">
        <v>1934</v>
      </c>
      <c r="AB91" s="346">
        <f>ROUND((AB78-AB86),2)</f>
        <v>-8600</v>
      </c>
    </row>
    <row r="92" spans="1:28" x14ac:dyDescent="0.2">
      <c r="A92" t="s">
        <v>1946</v>
      </c>
      <c r="D92" s="346">
        <f>ROUND((D91*D90),2)</f>
        <v>0</v>
      </c>
      <c r="M92" t="s">
        <v>1946</v>
      </c>
      <c r="P92" s="346">
        <f>ROUND((P91*P90),2)</f>
        <v>0</v>
      </c>
      <c r="Y92" t="s">
        <v>1946</v>
      </c>
      <c r="AB92" s="346">
        <f>ROUND((AB91*AB90),2)</f>
        <v>0</v>
      </c>
    </row>
    <row r="93" spans="1:28" ht="15" x14ac:dyDescent="0.2">
      <c r="A93" t="s">
        <v>1941</v>
      </c>
      <c r="D93" s="437">
        <f>ROUND((IF($D$78&lt;0,0,IF($B$63="S",VLOOKUP($D$78,$A$7:$E$14,3,TRUE),0))),2)</f>
        <v>0</v>
      </c>
      <c r="M93" t="s">
        <v>1941</v>
      </c>
      <c r="P93" s="437">
        <f>ROUND((IF($P$78&lt;0,0,IF($N$63="S",VLOOKUP($P$78,$M$7:$Q$14,3,TRUE),0))),2)</f>
        <v>0</v>
      </c>
      <c r="Y93" t="s">
        <v>1941</v>
      </c>
      <c r="AB93" s="349">
        <f>ROUND((IF($AB$78&lt;0,0,IF($Z$63="S",VLOOKUP($AB$78,$Y$7:$AC$14,3,TRUE),0))),2)</f>
        <v>0</v>
      </c>
    </row>
    <row r="94" spans="1:28" ht="15" x14ac:dyDescent="0.2">
      <c r="A94" t="s">
        <v>1942</v>
      </c>
      <c r="D94" s="437">
        <f>ROUND((IF($D$78&lt;0,0,IF($B$63="M",VLOOKUP($D$78,$A21:$E$28,3,TRUE),0))),2)</f>
        <v>0</v>
      </c>
      <c r="M94" t="s">
        <v>1942</v>
      </c>
      <c r="P94" s="437">
        <f>ROUND((IF($P$78&lt;0,0,IF($N$63="M",VLOOKUP($P$78,$M21:$Q$28,3,TRUE),0))),2)</f>
        <v>0</v>
      </c>
      <c r="Y94" t="s">
        <v>1942</v>
      </c>
      <c r="AB94" s="349">
        <f>ROUND((IF($AB$78&lt;0,0,IF($Z$63="M",VLOOKUP($AB$78,$Y21:$AC$28,3,TRUE),0))),2)</f>
        <v>0</v>
      </c>
    </row>
    <row r="95" spans="1:28" ht="15" x14ac:dyDescent="0.25">
      <c r="A95" t="s">
        <v>1943</v>
      </c>
      <c r="D95" s="441">
        <f>ROUND((IF($D$78&lt;0,0,IF($B$63="H",VLOOKUP($D$78,$A$35:$E$42,3,TRUE),0))),2)</f>
        <v>0</v>
      </c>
      <c r="M95" t="s">
        <v>1943</v>
      </c>
      <c r="P95" s="441">
        <f>ROUND((IF($P$78&lt;0,0,IF($N$63="H",VLOOKUP($P$78,$M$35:$Q$42,3,TRUE),0))),2)</f>
        <v>0</v>
      </c>
      <c r="Y95" t="s">
        <v>1943</v>
      </c>
      <c r="AB95" s="355">
        <f>ROUND((IF($AB$78&lt;0,0,IF($Z$63="H",VLOOKUP($AB$78,$Y$35:$AC$42,3,TRUE),0))),2)</f>
        <v>0</v>
      </c>
    </row>
    <row r="96" spans="1:28" x14ac:dyDescent="0.2">
      <c r="A96" t="s">
        <v>1947</v>
      </c>
      <c r="D96" s="346">
        <f>ROUND((SUM(D92:D95)),2)</f>
        <v>0</v>
      </c>
      <c r="M96" t="s">
        <v>1947</v>
      </c>
      <c r="P96" s="346">
        <f>ROUND((SUM(P92:P95)),2)</f>
        <v>0</v>
      </c>
      <c r="Y96" t="s">
        <v>1947</v>
      </c>
      <c r="AB96" s="346">
        <f>ROUND((SUM(AB92:AB95)),2)</f>
        <v>0</v>
      </c>
    </row>
    <row r="97" spans="1:28" x14ac:dyDescent="0.2">
      <c r="A97" t="s">
        <v>1948</v>
      </c>
      <c r="D97" s="346">
        <f>ROUND(($D$96/$C$70),2)</f>
        <v>0</v>
      </c>
      <c r="M97" t="s">
        <v>1948</v>
      </c>
      <c r="P97" s="346">
        <f>ROUND(($P$96/$O$70),2)</f>
        <v>0</v>
      </c>
      <c r="Y97" t="s">
        <v>1948</v>
      </c>
      <c r="AB97" s="346">
        <f>ROUND(($AB$96/$AA$70),2)</f>
        <v>0</v>
      </c>
    </row>
    <row r="98" spans="1:28" x14ac:dyDescent="0.2">
      <c r="A98" t="s">
        <v>1949</v>
      </c>
      <c r="D98" s="438">
        <f>'2022-FORM GAO-70a'!D9</f>
        <v>0</v>
      </c>
      <c r="M98" t="s">
        <v>1949</v>
      </c>
      <c r="P98" s="438">
        <f>'2021-FORM GAO-70a'!D9</f>
        <v>0</v>
      </c>
      <c r="Y98" t="s">
        <v>1949</v>
      </c>
      <c r="AB98" s="352">
        <f>ROUND(('2020-FORM GAO-70a'!D9),2)</f>
        <v>0</v>
      </c>
    </row>
    <row r="99" spans="1:28" ht="15" x14ac:dyDescent="0.2">
      <c r="A99" t="s">
        <v>1950</v>
      </c>
      <c r="D99" s="349">
        <f>ROUND((IF($D$98="",0,($D$98/$C$70))),2)</f>
        <v>0</v>
      </c>
      <c r="M99" t="s">
        <v>1950</v>
      </c>
      <c r="P99" s="349">
        <f>ROUND((IF($P$98="",0,($P$98/$O$70))),2)</f>
        <v>0</v>
      </c>
      <c r="Y99" t="s">
        <v>1950</v>
      </c>
      <c r="AB99" s="349">
        <f>ROUND((IF($AB$98="",0,($AB$98/$AA$70))),2)</f>
        <v>0</v>
      </c>
    </row>
    <row r="100" spans="1:28" ht="15" x14ac:dyDescent="0.2">
      <c r="A100" t="s">
        <v>1952</v>
      </c>
      <c r="D100" s="349">
        <f>ROUND((IF($D$97-$D$99&lt;0,0,$D$97-$D$99)),2)</f>
        <v>0</v>
      </c>
      <c r="M100" t="s">
        <v>1952</v>
      </c>
      <c r="P100" s="349">
        <f>ROUND((IF($P$97-$P$99&lt;0,0,$P$97-$P$99)),2)</f>
        <v>0</v>
      </c>
      <c r="Y100" t="s">
        <v>1952</v>
      </c>
      <c r="AB100" s="349">
        <f>ROUND((IF($AB$97-$AB$99&lt;0,0,$AB$97-$AB$99)),2)</f>
        <v>0</v>
      </c>
    </row>
    <row r="101" spans="1:28" x14ac:dyDescent="0.2">
      <c r="A101" t="s">
        <v>1951</v>
      </c>
      <c r="D101" s="438">
        <f>'2022-FORM GAO-70a'!D12</f>
        <v>0</v>
      </c>
      <c r="M101" t="s">
        <v>1951</v>
      </c>
      <c r="P101" s="438">
        <f>ROUND(('2021-FORM GAO-70a'!D12),2)</f>
        <v>0</v>
      </c>
      <c r="Y101" t="s">
        <v>1951</v>
      </c>
      <c r="AB101" s="352">
        <f>ROUND(('2020-FORM GAO-70a'!D12),2)</f>
        <v>0</v>
      </c>
    </row>
    <row r="102" spans="1:28" x14ac:dyDescent="0.2">
      <c r="A102" s="342" t="s">
        <v>1953</v>
      </c>
      <c r="B102" s="342"/>
      <c r="C102" s="342"/>
      <c r="D102" s="353">
        <f>ROUND((SUM(D100:D101)),2)</f>
        <v>0</v>
      </c>
      <c r="M102" s="342" t="s">
        <v>1953</v>
      </c>
      <c r="N102" s="342"/>
      <c r="O102" s="342"/>
      <c r="P102" s="353">
        <f>ROUND((SUM(P100:P101)),2)</f>
        <v>0</v>
      </c>
      <c r="Y102" s="342" t="s">
        <v>1953</v>
      </c>
      <c r="Z102" s="342"/>
      <c r="AA102" s="342"/>
      <c r="AB102" s="353">
        <f>ROUND((SUM(AB100:AB101)),2)</f>
        <v>0</v>
      </c>
    </row>
    <row r="103" spans="1:28" x14ac:dyDescent="0.2">
      <c r="A103" s="344" t="s">
        <v>1954</v>
      </c>
      <c r="B103" s="344"/>
      <c r="C103" s="344"/>
      <c r="D103" s="350"/>
      <c r="M103" s="344" t="s">
        <v>1954</v>
      </c>
      <c r="N103" s="344"/>
      <c r="O103" s="344"/>
      <c r="P103" s="350"/>
      <c r="Y103" s="344" t="s">
        <v>1954</v>
      </c>
      <c r="Z103" s="344"/>
      <c r="AA103" s="344"/>
      <c r="AB103" s="350"/>
    </row>
    <row r="104" spans="1:28" x14ac:dyDescent="0.2">
      <c r="A104" t="s">
        <v>1936</v>
      </c>
      <c r="D104" s="346">
        <f>$D$78</f>
        <v>-12900</v>
      </c>
      <c r="M104" t="s">
        <v>1936</v>
      </c>
      <c r="P104" s="346">
        <f>$P$78</f>
        <v>-8600</v>
      </c>
      <c r="Y104" t="s">
        <v>1936</v>
      </c>
      <c r="AB104" s="346">
        <f>$AB$78</f>
        <v>-8600</v>
      </c>
    </row>
    <row r="105" spans="1:28" ht="15" x14ac:dyDescent="0.2">
      <c r="A105" t="s">
        <v>1937</v>
      </c>
      <c r="D105" s="437">
        <f>ROUND((IF($D$104&lt;0,0,IF($B$63="S",VLOOKUP($D$104,$G$7:$K$14,5,TRUE),0))),2)</f>
        <v>0</v>
      </c>
      <c r="M105" t="s">
        <v>1937</v>
      </c>
      <c r="P105" s="437">
        <f>ROUND((IF($P$104&lt;0,0,IF($N$63="S",VLOOKUP($P$104,$S$7:$W$14,5,TRUE),0))),2)</f>
        <v>0</v>
      </c>
      <c r="Y105" t="s">
        <v>1937</v>
      </c>
      <c r="AB105" s="349">
        <f>ROUND((IF($AB$104&lt;0,0,IF($Z$63="S",VLOOKUP($AB$104,$AE$7:$AI$14,5,TRUE),0))),2)</f>
        <v>0</v>
      </c>
    </row>
    <row r="106" spans="1:28" ht="15" x14ac:dyDescent="0.2">
      <c r="A106" t="s">
        <v>1938</v>
      </c>
      <c r="D106" s="437">
        <f>ROUND((IF($D$104&lt;0,0,IF($B$63="M",VLOOKUP($D$104,$G$21:$K$28,5,TRUE),0))),2)</f>
        <v>0</v>
      </c>
      <c r="M106" t="s">
        <v>1938</v>
      </c>
      <c r="P106" s="437">
        <f>ROUND((IF($P$104&lt;0,0,IF($N$63="M",VLOOKUP($P$104,$S$21:$W$28,5,TRUE),0))),2)</f>
        <v>0</v>
      </c>
      <c r="Y106" t="s">
        <v>1938</v>
      </c>
      <c r="AB106" s="349">
        <f>ROUND((IF($AB$104&lt;0,0,IF($Z$63="M",VLOOKUP($AB$104,$AE$21:$AI$28,5,TRUE),0))),2)</f>
        <v>0</v>
      </c>
    </row>
    <row r="107" spans="1:28" ht="15" x14ac:dyDescent="0.2">
      <c r="A107" t="s">
        <v>1935</v>
      </c>
      <c r="D107" s="437">
        <f>ROUND((IF($D$104&lt;0,0,IF($B$63="H",VLOOKUP($D$104,$G35:$K$42,5,TRUE),0))),2)</f>
        <v>0</v>
      </c>
      <c r="M107" t="s">
        <v>1935</v>
      </c>
      <c r="P107" s="437">
        <f>ROUND((IF($P$104&lt;0,0,IF($N$63="H",VLOOKUP($P$104,$S35:$W$42,5,TRUE),0))),2)</f>
        <v>0</v>
      </c>
      <c r="Y107" t="s">
        <v>1935</v>
      </c>
      <c r="AB107" s="349">
        <f>ROUND((IF($AB$104&lt;0,0,IF($Z$63="H",VLOOKUP($AB$104,$AE35:$AI$42,5,TRUE),0))),2)</f>
        <v>0</v>
      </c>
    </row>
    <row r="108" spans="1:28" x14ac:dyDescent="0.2">
      <c r="A108" t="s">
        <v>1945</v>
      </c>
      <c r="D108" s="346">
        <f>ROUND((SUM(D105:D107)),2)</f>
        <v>0</v>
      </c>
      <c r="M108" t="s">
        <v>1945</v>
      </c>
      <c r="P108" s="346">
        <f>ROUND((SUM(P105:P107)),2)</f>
        <v>0</v>
      </c>
      <c r="Y108" t="s">
        <v>1945</v>
      </c>
      <c r="AB108" s="346">
        <f>ROUND((SUM(AB105:AB107)),2)</f>
        <v>0</v>
      </c>
    </row>
    <row r="109" spans="1:28" ht="15" x14ac:dyDescent="0.2">
      <c r="A109" t="s">
        <v>1955</v>
      </c>
      <c r="D109" s="437">
        <f>ROUND((IF($D$104&lt;0,0,IF($B$63="S",VLOOKUP($D$104,$G$7:$K$14,4,TRUE),0))),2)</f>
        <v>0</v>
      </c>
      <c r="M109" t="s">
        <v>1955</v>
      </c>
      <c r="P109" s="437">
        <f>ROUND((IF($P$104&lt;0,0,IF($N$63="S",VLOOKUP($P$104,$S$7:$W$14,4,TRUE),0))),2)</f>
        <v>0</v>
      </c>
      <c r="Y109" t="s">
        <v>1955</v>
      </c>
      <c r="AB109" s="349">
        <f>ROUND((IF($AB$104&lt;0,0,IF($Z$63="S",VLOOKUP($AB$104,$AE$7:$AI$14,4,TRUE),0))),2)</f>
        <v>0</v>
      </c>
    </row>
    <row r="110" spans="1:28" ht="15" x14ac:dyDescent="0.2">
      <c r="A110" t="s">
        <v>1939</v>
      </c>
      <c r="D110" s="437">
        <f>ROUND((IF($D$104&lt;0,0,IF($B$63="M",VLOOKUP($D$104,$G$21:$K$28,4,TRUE),0))),2)</f>
        <v>0</v>
      </c>
      <c r="M110" t="s">
        <v>1939</v>
      </c>
      <c r="P110" s="437">
        <f>ROUND((IF($P$104&lt;0,0,IF($N$63="M",VLOOKUP($P$104,$S$21:$W$28,4,TRUE),0))),2)</f>
        <v>0</v>
      </c>
      <c r="Y110" t="s">
        <v>1939</v>
      </c>
      <c r="AB110" s="349">
        <f>ROUND((IF($AB$104&lt;0,0,IF($Z$63="M",VLOOKUP($AB$104,$AE$21:$AI$28,4,TRUE),0))),2)</f>
        <v>0</v>
      </c>
    </row>
    <row r="111" spans="1:28" ht="15" x14ac:dyDescent="0.2">
      <c r="A111" t="s">
        <v>1933</v>
      </c>
      <c r="D111" s="437">
        <f>ROUND((IF($D$104&lt;0,0,IF($B$63="H",VLOOKUP($D$104,$G$35:$K$42,4,TRUE),0))),2)</f>
        <v>0</v>
      </c>
      <c r="M111" t="s">
        <v>1933</v>
      </c>
      <c r="P111" s="437">
        <f>ROUND((IF($P$104&lt;0,0,IF($N$63="H",VLOOKUP($P$104,$S$35:$W$42,4,TRUE),0))),2)</f>
        <v>0</v>
      </c>
      <c r="Y111" t="s">
        <v>1933</v>
      </c>
      <c r="AB111" s="349">
        <f>ROUND((IF($AB$104&lt;0,0,IF($Z$63="H",VLOOKUP($AB$104,$AE$35:$AI$42,4,TRUE),0))),2)</f>
        <v>0</v>
      </c>
    </row>
    <row r="112" spans="1:28" x14ac:dyDescent="0.2">
      <c r="A112" t="s">
        <v>1973</v>
      </c>
      <c r="D112" s="354">
        <f>ROUND((SUM(D109:D111)),2)</f>
        <v>0</v>
      </c>
      <c r="M112" t="s">
        <v>1973</v>
      </c>
      <c r="P112" s="354">
        <f>ROUND((SUM(P109:P111)),2)</f>
        <v>0</v>
      </c>
      <c r="Y112" t="s">
        <v>1973</v>
      </c>
      <c r="AB112" s="354">
        <f>ROUND((SUM(AB109:AB111)),2)</f>
        <v>0</v>
      </c>
    </row>
    <row r="113" spans="1:28" x14ac:dyDescent="0.2">
      <c r="A113" t="s">
        <v>1934</v>
      </c>
      <c r="D113" s="346">
        <f>ROUND((D104-D108),2)</f>
        <v>-12900</v>
      </c>
      <c r="M113" t="s">
        <v>1934</v>
      </c>
      <c r="P113" s="346">
        <f>ROUND((P104-P108),2)</f>
        <v>-8600</v>
      </c>
      <c r="Y113" t="s">
        <v>1934</v>
      </c>
      <c r="AB113" s="346">
        <f>ROUND((AB104-AB108),2)</f>
        <v>-8600</v>
      </c>
    </row>
    <row r="114" spans="1:28" x14ac:dyDescent="0.2">
      <c r="A114" t="s">
        <v>1946</v>
      </c>
      <c r="D114" s="346">
        <f>ROUND((D113*D112),2)</f>
        <v>0</v>
      </c>
      <c r="M114" t="s">
        <v>1946</v>
      </c>
      <c r="P114" s="346">
        <f>ROUND((P113*P112),2)</f>
        <v>0</v>
      </c>
      <c r="Y114" t="s">
        <v>1946</v>
      </c>
      <c r="AB114" s="346">
        <f>ROUND((AB113*AB112),2)</f>
        <v>0</v>
      </c>
    </row>
    <row r="115" spans="1:28" ht="15" x14ac:dyDescent="0.2">
      <c r="A115" t="s">
        <v>1941</v>
      </c>
      <c r="D115" s="437">
        <f>ROUND((IF($D$104&lt;0,0,IF($B$63="S",VLOOKUP($D$104,G$7:$K14,3,TRUE),0))),2)</f>
        <v>0</v>
      </c>
      <c r="M115" t="s">
        <v>1941</v>
      </c>
      <c r="P115" s="437">
        <f>ROUND((IF($P$104&lt;0,0,IF($N$63="S",VLOOKUP($P$104,S$7:$W14,3,TRUE),0))),2)</f>
        <v>0</v>
      </c>
      <c r="Y115" t="s">
        <v>1941</v>
      </c>
      <c r="AB115" s="349">
        <f>ROUND((IF($AB$104&lt;0,0,IF($Z$63="S",VLOOKUP($AB$104,AE$7:$AI14,3,TRUE),0))),2)</f>
        <v>0</v>
      </c>
    </row>
    <row r="116" spans="1:28" ht="15" x14ac:dyDescent="0.2">
      <c r="A116" t="s">
        <v>1942</v>
      </c>
      <c r="D116" s="437">
        <f>ROUND((IF($D$104&lt;0,0,IF($B$63="M",VLOOKUP($D$104,$G$21:$K$28,3,TRUE),0))),2)</f>
        <v>0</v>
      </c>
      <c r="M116" t="s">
        <v>1942</v>
      </c>
      <c r="P116" s="437">
        <f>ROUND((IF($P$104&lt;0,0,IF($N$63="M",VLOOKUP($P$104,$S$21:$W$28,3,TRUE),0))),2)</f>
        <v>0</v>
      </c>
      <c r="Y116" t="s">
        <v>1942</v>
      </c>
      <c r="AB116" s="349">
        <f>ROUND((IF($AB$104&lt;0,0,IF($Z$63="M",VLOOKUP($AB$104,$AE$21:$AI$28,3,TRUE),0))),2)</f>
        <v>0</v>
      </c>
    </row>
    <row r="117" spans="1:28" ht="15" x14ac:dyDescent="0.2">
      <c r="A117" t="s">
        <v>1943</v>
      </c>
      <c r="D117" s="437">
        <f>ROUND((IF($D$104&lt;0,0,IF($B$63="H",VLOOKUP($D$104,$G$35:$K$42,3,TRUE),0))),2)</f>
        <v>0</v>
      </c>
      <c r="M117" t="s">
        <v>1943</v>
      </c>
      <c r="P117" s="437">
        <f>ROUND((IF($P$104&lt;0,0,IF($N$63="H",VLOOKUP($P$104,$S$35:$W$42,3,TRUE),0))),2)</f>
        <v>0</v>
      </c>
      <c r="Y117" t="s">
        <v>1943</v>
      </c>
      <c r="AB117" s="349">
        <f>ROUND((IF($AB$104&lt;0,0,IF($Z$63="H",VLOOKUP($AB$104,$AE$35:$AI$42,3,TRUE),0))),2)</f>
        <v>0</v>
      </c>
    </row>
    <row r="118" spans="1:28" x14ac:dyDescent="0.2">
      <c r="A118" t="s">
        <v>1947</v>
      </c>
      <c r="D118" s="346">
        <f>ROUND((SUM(D114:D117)),2)</f>
        <v>0</v>
      </c>
      <c r="M118" t="s">
        <v>1947</v>
      </c>
      <c r="P118" s="346">
        <f>ROUND((SUM(P114:P117)),2)</f>
        <v>0</v>
      </c>
      <c r="Y118" t="s">
        <v>1947</v>
      </c>
      <c r="AB118" s="346">
        <f>ROUND((SUM(AB114:AB117)),2)</f>
        <v>0</v>
      </c>
    </row>
    <row r="119" spans="1:28" x14ac:dyDescent="0.2">
      <c r="A119" t="s">
        <v>1948</v>
      </c>
      <c r="D119" s="346">
        <f>ROUND(($D$118/$C$70),2)</f>
        <v>0</v>
      </c>
      <c r="M119" t="s">
        <v>1948</v>
      </c>
      <c r="P119" s="346">
        <f>ROUND(($P$118/$O$70),2)</f>
        <v>0</v>
      </c>
      <c r="Y119" t="s">
        <v>1948</v>
      </c>
      <c r="AB119" s="346">
        <f>ROUND(($AB$118/$AA$70),2)</f>
        <v>0</v>
      </c>
    </row>
    <row r="120" spans="1:28" x14ac:dyDescent="0.2">
      <c r="A120" t="s">
        <v>1956</v>
      </c>
      <c r="D120" s="438">
        <f>'2022-FORM GAO-70a'!D9</f>
        <v>0</v>
      </c>
      <c r="M120" t="s">
        <v>1956</v>
      </c>
      <c r="P120" s="438">
        <f>'2021-FORM GAO-70a'!D9</f>
        <v>0</v>
      </c>
      <c r="Y120" t="s">
        <v>1956</v>
      </c>
      <c r="AB120" s="352">
        <f>ROUND(('2020-FORM GAO-70a'!D9),2)</f>
        <v>0</v>
      </c>
    </row>
    <row r="121" spans="1:28" ht="15" x14ac:dyDescent="0.2">
      <c r="A121" t="s">
        <v>1957</v>
      </c>
      <c r="D121" s="349">
        <f>ROUND((IF($D$120=" ",0,($D$120/$C$70))),2)</f>
        <v>0</v>
      </c>
      <c r="M121" t="s">
        <v>1957</v>
      </c>
      <c r="P121" s="349">
        <f>ROUND((IF($P$120=" ",0,($P$120/$O$70))),2)</f>
        <v>0</v>
      </c>
      <c r="Y121" t="s">
        <v>1957</v>
      </c>
      <c r="AB121" s="349">
        <f>ROUND((IF($AB$120=" ",0,($AB$120/$AA$70))),2)</f>
        <v>0</v>
      </c>
    </row>
    <row r="122" spans="1:28" ht="15" x14ac:dyDescent="0.2">
      <c r="A122" t="s">
        <v>1958</v>
      </c>
      <c r="D122" s="349">
        <f>ROUND((IF($D$119-$D$121&lt;0,0,$D$119-$D$121)),2)</f>
        <v>0</v>
      </c>
      <c r="M122" t="s">
        <v>1958</v>
      </c>
      <c r="P122" s="349">
        <f>ROUND((IF($P$119-$P$121&lt;0,0,$P$119-$P$121)),2)</f>
        <v>0</v>
      </c>
      <c r="Y122" t="s">
        <v>1958</v>
      </c>
      <c r="AB122" s="349">
        <f>ROUND((IF($AB$119-$AB$121&lt;0,0,$AB$119-$AB$121)),2)</f>
        <v>0</v>
      </c>
    </row>
    <row r="123" spans="1:28" x14ac:dyDescent="0.2">
      <c r="A123" t="s">
        <v>1951</v>
      </c>
      <c r="D123" s="440">
        <f>'2022-FORM GAO-70a'!D12</f>
        <v>0</v>
      </c>
      <c r="M123" t="s">
        <v>1951</v>
      </c>
      <c r="P123" s="440">
        <f>'2021-FORM GAO-70a'!D12</f>
        <v>0</v>
      </c>
      <c r="Y123" t="s">
        <v>1951</v>
      </c>
      <c r="AB123" s="346">
        <f>ROUND(('2020-FORM GAO-70a'!D12),2)</f>
        <v>0</v>
      </c>
    </row>
    <row r="124" spans="1:28" x14ac:dyDescent="0.2">
      <c r="A124" t="s">
        <v>1959</v>
      </c>
      <c r="D124" s="346">
        <f>ROUND((SUM(D122:D123)),2)</f>
        <v>0</v>
      </c>
      <c r="M124" t="s">
        <v>1959</v>
      </c>
      <c r="P124" s="346">
        <f>ROUND((SUM(P122:P123)),2)</f>
        <v>0</v>
      </c>
      <c r="Y124" t="s">
        <v>1959</v>
      </c>
      <c r="AB124" s="346">
        <f>ROUND((SUM(AB122:AB123)),2)</f>
        <v>0</v>
      </c>
    </row>
    <row r="125" spans="1:28" x14ac:dyDescent="0.2">
      <c r="A125" s="344" t="s">
        <v>1960</v>
      </c>
      <c r="B125" s="344"/>
      <c r="C125" s="344"/>
      <c r="D125" s="350"/>
      <c r="M125" s="344" t="s">
        <v>1960</v>
      </c>
      <c r="N125" s="344"/>
      <c r="O125" s="344"/>
      <c r="P125" s="350"/>
      <c r="Y125" s="344" t="s">
        <v>1960</v>
      </c>
      <c r="Z125" s="344"/>
      <c r="AA125" s="344"/>
      <c r="AB125" s="350"/>
    </row>
    <row r="126" spans="1:28" x14ac:dyDescent="0.2">
      <c r="A126" t="s">
        <v>1961</v>
      </c>
      <c r="D126" s="346">
        <f>$D$80</f>
        <v>0</v>
      </c>
      <c r="M126" t="s">
        <v>1961</v>
      </c>
      <c r="P126" s="346">
        <f>$P$80</f>
        <v>0</v>
      </c>
      <c r="Y126" t="s">
        <v>1961</v>
      </c>
      <c r="AB126" s="346">
        <f>$AB$80</f>
        <v>0</v>
      </c>
    </row>
    <row r="127" spans="1:28" ht="15" x14ac:dyDescent="0.2">
      <c r="A127" t="s">
        <v>1962</v>
      </c>
      <c r="D127" s="437">
        <f>ROUND((IF($D$126&lt;0,0,IF($B$63="S",VLOOKUP($D$126,A$7:$E$14,5,TRUE),0))),2)</f>
        <v>0</v>
      </c>
      <c r="M127" t="s">
        <v>1962</v>
      </c>
      <c r="P127" s="437">
        <f>ROUND((IF($P$126&lt;0,0,IF($N$63="S",VLOOKUP($P$126,M$7:$Q$14,5,TRUE),0))),2)</f>
        <v>0</v>
      </c>
      <c r="Y127" t="s">
        <v>1962</v>
      </c>
      <c r="AB127" s="349">
        <f>ROUND((IF($AB$126&lt;0,0,IF($Z$63="S",VLOOKUP($AB$126,Y$7:$AC$14,5,TRUE),0))),2)</f>
        <v>0</v>
      </c>
    </row>
    <row r="128" spans="1:28" ht="15" x14ac:dyDescent="0.2">
      <c r="A128" t="s">
        <v>1963</v>
      </c>
      <c r="D128" s="437">
        <f>ROUND((IF($D$126&lt;0,0,IF($B$63="M",VLOOKUP($D$126,$A$21:$E$28,5,TRUE),0))),2)</f>
        <v>0</v>
      </c>
      <c r="M128" t="s">
        <v>1963</v>
      </c>
      <c r="P128" s="437">
        <f>ROUND((IF($P$126&lt;0,0,IF($N$63="M",VLOOKUP($P$126,$M$21:$Q$28,5,TRUE),0))),2)</f>
        <v>0</v>
      </c>
      <c r="Y128" t="s">
        <v>1963</v>
      </c>
      <c r="AB128" s="349">
        <f>ROUND((IF($AB$126&lt;0,0,IF($Z$63="M",VLOOKUP($AB$126,$Y$21:$AC$28,5,TRUE),0))),2)</f>
        <v>0</v>
      </c>
    </row>
    <row r="129" spans="1:28" x14ac:dyDescent="0.2">
      <c r="A129" t="s">
        <v>1945</v>
      </c>
      <c r="D129" s="346">
        <f>ROUND((SUM(D127:D128)),2)</f>
        <v>0</v>
      </c>
      <c r="M129" t="s">
        <v>1945</v>
      </c>
      <c r="P129" s="346">
        <f>ROUND((SUM(P127:P128)),2)</f>
        <v>0</v>
      </c>
      <c r="Y129" t="s">
        <v>1945</v>
      </c>
      <c r="AB129" s="346">
        <f>ROUND((SUM(AB127:AB128)),2)</f>
        <v>0</v>
      </c>
    </row>
    <row r="130" spans="1:28" ht="15" x14ac:dyDescent="0.2">
      <c r="A130" t="s">
        <v>1940</v>
      </c>
      <c r="D130" s="437">
        <f>ROUND((IF($D$126&lt;0,0,IF($B$63="S",VLOOKUP($D$126,$A$7:$E$14,4,TRUE),0))),2)</f>
        <v>0</v>
      </c>
      <c r="M130" t="s">
        <v>1940</v>
      </c>
      <c r="P130" s="437">
        <f>ROUND((IF($P$126&lt;0,0,IF($N$63="S",VLOOKUP($P$126,$M$7:$Q$14,4,TRUE),0))),2)</f>
        <v>0</v>
      </c>
      <c r="Y130" t="s">
        <v>1940</v>
      </c>
      <c r="AB130" s="349">
        <f>ROUND((IF($AB$126&lt;0,0,IF($Z$63="S",VLOOKUP($AB$126,$Y$7:$AC$14,4,TRUE),0))),2)</f>
        <v>0</v>
      </c>
    </row>
    <row r="131" spans="1:28" ht="15" x14ac:dyDescent="0.2">
      <c r="A131" t="s">
        <v>1939</v>
      </c>
      <c r="D131" s="437">
        <f>ROUND((IF($D$126&lt;0,0,IF($B$63="M",VLOOKUP($D$126,$A$21:$E$28,4,TRUE),0))),2)</f>
        <v>0</v>
      </c>
      <c r="M131" t="s">
        <v>1939</v>
      </c>
      <c r="P131" s="437">
        <f>ROUND((IF($P$126&lt;0,0,IF($N$63="M",VLOOKUP($P$126,$M$21:$Q$28,4,TRUE),0))),2)</f>
        <v>0</v>
      </c>
      <c r="Y131" t="s">
        <v>1939</v>
      </c>
      <c r="AB131" s="349">
        <f>ROUND((IF($AB$126&lt;0,0,IF($Z$63="M",VLOOKUP($AB$126,$Y$21:$AC$28,4,TRUE),0))),2)</f>
        <v>0</v>
      </c>
    </row>
    <row r="132" spans="1:28" x14ac:dyDescent="0.2">
      <c r="D132" s="354">
        <f>ROUND((SUM(D130:D131)),2)</f>
        <v>0</v>
      </c>
      <c r="P132" s="354">
        <f>ROUND((SUM(P130:P131)),2)</f>
        <v>0</v>
      </c>
      <c r="AB132" s="354">
        <f>ROUND((SUM(AB130:AB131)),2)</f>
        <v>0</v>
      </c>
    </row>
    <row r="133" spans="1:28" x14ac:dyDescent="0.2">
      <c r="A133" t="s">
        <v>1964</v>
      </c>
      <c r="D133" s="346">
        <f>ROUND(($D$126-$D$129),2)</f>
        <v>0</v>
      </c>
      <c r="M133" t="s">
        <v>1964</v>
      </c>
      <c r="P133" s="346">
        <f>ROUND(($P$126-$P$129),2)</f>
        <v>0</v>
      </c>
      <c r="Y133" t="s">
        <v>1964</v>
      </c>
      <c r="AB133" s="346">
        <f>ROUND(($AB$126-$AB$129),2)</f>
        <v>0</v>
      </c>
    </row>
    <row r="134" spans="1:28" x14ac:dyDescent="0.2">
      <c r="A134" t="s">
        <v>1965</v>
      </c>
      <c r="D134" s="346">
        <f>ROUND((D133*D132),2)</f>
        <v>0</v>
      </c>
      <c r="M134" t="s">
        <v>1965</v>
      </c>
      <c r="P134" s="346">
        <f>ROUND((P133*P132),2)</f>
        <v>0</v>
      </c>
      <c r="Y134" t="s">
        <v>1965</v>
      </c>
      <c r="AB134" s="346">
        <f>ROUND((AB133*AB132),2)</f>
        <v>0</v>
      </c>
    </row>
    <row r="135" spans="1:28" ht="15" x14ac:dyDescent="0.2">
      <c r="A135" t="s">
        <v>1941</v>
      </c>
      <c r="D135" s="437">
        <f>ROUND((IF($D$126&lt;0,0,IF($B$63="S",VLOOKUP($D$126,$A$7:$E14,3,TRUE),0))),2)</f>
        <v>0</v>
      </c>
      <c r="M135" t="s">
        <v>1941</v>
      </c>
      <c r="P135" s="437">
        <f>ROUND((IF($P$126&lt;0,0,IF($N$63="S",VLOOKUP($P$126,$M$7:$Q14,3,TRUE),0))),2)</f>
        <v>0</v>
      </c>
      <c r="Y135" t="s">
        <v>1941</v>
      </c>
      <c r="AB135" s="349">
        <f>ROUND((IF($AB$126&lt;0,0,IF($Z$63="S",VLOOKUP($AB$126,$Y$7:$AC14,3,TRUE),0))),2)</f>
        <v>0</v>
      </c>
    </row>
    <row r="136" spans="1:28" ht="15" x14ac:dyDescent="0.2">
      <c r="A136" t="s">
        <v>1942</v>
      </c>
      <c r="D136" s="349">
        <f>ROUND((IF($D$126&lt;0,0,IF($B$63="M",VLOOKUP($D$126,$A$21:$E$28,3,TRUE),0))),2)</f>
        <v>0</v>
      </c>
      <c r="M136" t="s">
        <v>1942</v>
      </c>
      <c r="P136" s="349">
        <f>ROUND((IF($P$126&lt;0,0,IF($N$63="M",VLOOKUP($P$126,$M$21:$Q$28,3,TRUE),0))),2)</f>
        <v>0</v>
      </c>
      <c r="Y136" t="s">
        <v>1942</v>
      </c>
      <c r="AB136" s="349">
        <f>ROUND((IF($AB$126&lt;0,0,IF($Z$63="M",VLOOKUP($AB$126,$Y$21:$AC$28,3,TRUE),0))),2)</f>
        <v>0</v>
      </c>
    </row>
    <row r="137" spans="1:28" x14ac:dyDescent="0.2">
      <c r="A137" t="s">
        <v>1947</v>
      </c>
      <c r="D137" s="346">
        <f>ROUND((SUM(D134:D136)),2)</f>
        <v>0</v>
      </c>
      <c r="M137" t="s">
        <v>1947</v>
      </c>
      <c r="P137" s="346">
        <f>ROUND((SUM(P134:P136)),2)</f>
        <v>0</v>
      </c>
      <c r="Y137" t="s">
        <v>1947</v>
      </c>
      <c r="AB137" s="346">
        <f>ROUND((SUM(AB134:AB136)),2)</f>
        <v>0</v>
      </c>
    </row>
    <row r="138" spans="1:28" x14ac:dyDescent="0.2">
      <c r="A138" t="s">
        <v>1948</v>
      </c>
      <c r="D138" s="346">
        <f>ROUND((D137/$C$70),2)</f>
        <v>0</v>
      </c>
      <c r="M138" t="s">
        <v>1948</v>
      </c>
      <c r="P138" s="346">
        <f>ROUND((P137/$O$70),2)</f>
        <v>0</v>
      </c>
      <c r="Y138" t="s">
        <v>1948</v>
      </c>
      <c r="AB138" s="346">
        <f>ROUND((AB137/$AA$70),2)</f>
        <v>0</v>
      </c>
    </row>
    <row r="139" spans="1:28" x14ac:dyDescent="0.2">
      <c r="A139" t="s">
        <v>1951</v>
      </c>
      <c r="D139" s="438">
        <f>'2022-FORM GAO-70a'!D12</f>
        <v>0</v>
      </c>
      <c r="M139" t="s">
        <v>1951</v>
      </c>
      <c r="P139" s="438">
        <f>'2021-FORM GAO-70a'!D12</f>
        <v>0</v>
      </c>
      <c r="Y139" t="s">
        <v>1951</v>
      </c>
      <c r="AB139" s="352">
        <f>ROUND(('2020-FORM GAO-70a'!D12),2)</f>
        <v>0</v>
      </c>
    </row>
    <row r="140" spans="1:28" x14ac:dyDescent="0.2">
      <c r="A140" s="342" t="s">
        <v>1966</v>
      </c>
      <c r="B140" s="342"/>
      <c r="C140" s="342"/>
      <c r="D140" s="353">
        <f>ROUND((SUM(D138:D139)),2)</f>
        <v>0</v>
      </c>
      <c r="M140" s="342" t="s">
        <v>1966</v>
      </c>
      <c r="N140" s="342"/>
      <c r="O140" s="342"/>
      <c r="P140" s="353">
        <f>ROUND((SUM(P138:P139)),2)</f>
        <v>0</v>
      </c>
      <c r="Y140" s="342" t="s">
        <v>1966</v>
      </c>
      <c r="Z140" s="342"/>
      <c r="AA140" s="342"/>
      <c r="AB140" s="353">
        <f>ROUND((SUM(AB138:AB139)),2)</f>
        <v>0</v>
      </c>
    </row>
    <row r="141" spans="1:28" ht="15" x14ac:dyDescent="0.2">
      <c r="A141" t="s">
        <v>1972</v>
      </c>
      <c r="D141" s="437">
        <f>ROUND((IF($B$64="Y",0,IF($B$66&gt;=2020,$D$102,0))),2)</f>
        <v>0</v>
      </c>
      <c r="M141" t="s">
        <v>1972</v>
      </c>
      <c r="P141" s="437">
        <f>ROUND((IF($N$64="Y",0,IF($N$66&gt;=2020,$P$102,0))),2)</f>
        <v>0</v>
      </c>
      <c r="Y141" t="s">
        <v>1972</v>
      </c>
      <c r="AB141" s="349">
        <f>ROUND((IF($Z$64="Y",0,IF($Z$66&gt;=2020,$AB$102,0))),2)</f>
        <v>0</v>
      </c>
    </row>
    <row r="142" spans="1:28" ht="15" x14ac:dyDescent="0.2">
      <c r="A142" t="s">
        <v>1971</v>
      </c>
      <c r="D142" s="437">
        <f>ROUND((IF($B$66&lt;2020,0,IF($B$64="Y",$D$124,0))),2)</f>
        <v>0</v>
      </c>
      <c r="M142" t="s">
        <v>1971</v>
      </c>
      <c r="P142" s="437">
        <f>ROUND((IF($N$66&lt;2020,0,IF($N$64="Y",$P$124,0))),2)</f>
        <v>0</v>
      </c>
      <c r="Y142" t="s">
        <v>1971</v>
      </c>
      <c r="AB142" s="349">
        <f>ROUND((IF($Z$66&lt;2020,0,IF($Z$64="Y",$AB$124,0))),2)</f>
        <v>0</v>
      </c>
    </row>
    <row r="143" spans="1:28" ht="15" x14ac:dyDescent="0.2">
      <c r="A143" t="s">
        <v>1970</v>
      </c>
      <c r="D143" s="437">
        <f>ROUND((IF($B$66=" ",0,IF($B$66&lt;2020,$D$140,0))),2)</f>
        <v>0</v>
      </c>
      <c r="M143" t="s">
        <v>1970</v>
      </c>
      <c r="P143" s="437">
        <f>ROUND((IF($N$66=" ",0,IF($N$66&lt;2020,$P$140,0))),2)</f>
        <v>0</v>
      </c>
      <c r="Y143" t="s">
        <v>1970</v>
      </c>
      <c r="AB143" s="349">
        <f>ROUND((IF($Z$66=" ",0,IF($Z$66&lt;2020,$AB$140,0))),2)</f>
        <v>0</v>
      </c>
    </row>
    <row r="144" spans="1:28" ht="15" x14ac:dyDescent="0.2">
      <c r="A144" s="343" t="s">
        <v>5</v>
      </c>
      <c r="B144" s="343"/>
      <c r="C144" s="343"/>
      <c r="D144" s="356">
        <f>ROUND((IF($B$63="E",0,SUM($D$141:$D$143))),2)</f>
        <v>0</v>
      </c>
      <c r="M144" s="343" t="s">
        <v>5</v>
      </c>
      <c r="N144" s="343"/>
      <c r="O144" s="343"/>
      <c r="P144" s="356">
        <f>ROUND((IF($N$63="E",0,SUM($P$141:$P$143))),2)</f>
        <v>0</v>
      </c>
      <c r="Y144" s="343" t="s">
        <v>5</v>
      </c>
      <c r="Z144" s="343"/>
      <c r="AA144" s="343"/>
      <c r="AB144" s="356">
        <f>ROUND((IF($Z$63="E",0,SUM($AB$141:$AB$143))),2)</f>
        <v>0</v>
      </c>
    </row>
    <row r="145" spans="1:28" ht="15" x14ac:dyDescent="0.2">
      <c r="A145" s="343" t="s">
        <v>1974</v>
      </c>
      <c r="B145" s="343"/>
      <c r="C145" s="343"/>
      <c r="D145" s="356">
        <f>ROUND(((B70*B67)+B68),2)</f>
        <v>0</v>
      </c>
      <c r="M145" s="343" t="s">
        <v>1974</v>
      </c>
      <c r="N145" s="343"/>
      <c r="O145" s="343"/>
      <c r="P145" s="356">
        <f>ROUND(((N70*N67)+N68),2)</f>
        <v>0</v>
      </c>
      <c r="Y145" s="343" t="s">
        <v>1974</v>
      </c>
      <c r="Z145" s="343"/>
      <c r="AA145" s="343"/>
      <c r="AB145" s="356">
        <f>ROUND(((Z70*Z67)+Z68),2)</f>
        <v>0</v>
      </c>
    </row>
    <row r="146" spans="1:28" x14ac:dyDescent="0.2">
      <c r="D146" s="346"/>
      <c r="P146" s="346"/>
      <c r="AB146" s="346"/>
    </row>
    <row r="147" spans="1:28" x14ac:dyDescent="0.2">
      <c r="D147" s="346"/>
      <c r="P147" s="346"/>
      <c r="AB147" s="346"/>
    </row>
    <row r="148" spans="1:28" x14ac:dyDescent="0.2">
      <c r="D148" s="346"/>
      <c r="P148" s="346"/>
      <c r="AB148" s="346"/>
    </row>
    <row r="149" spans="1:28" x14ac:dyDescent="0.2">
      <c r="D149" s="346"/>
      <c r="P149" s="346"/>
      <c r="AB149" s="346"/>
    </row>
    <row r="150" spans="1:28" x14ac:dyDescent="0.2">
      <c r="D150" s="346"/>
      <c r="P150" s="346"/>
      <c r="AB150" s="346"/>
    </row>
    <row r="291" spans="1:101"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c r="CH291" s="122"/>
      <c r="CI291" s="122"/>
      <c r="CJ291" s="122"/>
      <c r="CK291" s="122"/>
      <c r="CL291" s="122"/>
      <c r="CM291" s="122"/>
      <c r="CN291" s="122"/>
      <c r="CO291" s="122"/>
      <c r="CP291" s="122"/>
      <c r="CQ291" s="122"/>
      <c r="CR291" s="122"/>
      <c r="CS291" s="122"/>
      <c r="CT291" s="122"/>
      <c r="CU291" s="122"/>
      <c r="CV291" s="122"/>
      <c r="CW291" s="122"/>
    </row>
  </sheetData>
  <sheetProtection password="E451" sheet="1" objects="1" scenarios="1"/>
  <mergeCells count="136">
    <mergeCell ref="A17:E17"/>
    <mergeCell ref="G17:K17"/>
    <mergeCell ref="A19:B19"/>
    <mergeCell ref="G19:H19"/>
    <mergeCell ref="A31:E31"/>
    <mergeCell ref="G31:K31"/>
    <mergeCell ref="A33:B33"/>
    <mergeCell ref="G33:H33"/>
    <mergeCell ref="Y1:AC1"/>
    <mergeCell ref="M31:Q31"/>
    <mergeCell ref="S31:W31"/>
    <mergeCell ref="Y31:AC31"/>
    <mergeCell ref="AE1:AI1"/>
    <mergeCell ref="AK1:AO1"/>
    <mergeCell ref="AQ1:AU1"/>
    <mergeCell ref="A1:E1"/>
    <mergeCell ref="G1:K1"/>
    <mergeCell ref="A3:E3"/>
    <mergeCell ref="G3:K3"/>
    <mergeCell ref="A5:B5"/>
    <mergeCell ref="C5:D5"/>
    <mergeCell ref="G5:H5"/>
    <mergeCell ref="I5:J5"/>
    <mergeCell ref="AK5:AL5"/>
    <mergeCell ref="AM5:AN5"/>
    <mergeCell ref="AQ5:AR5"/>
    <mergeCell ref="AS5:AT5"/>
    <mergeCell ref="DQ1:DU1"/>
    <mergeCell ref="M3:Q3"/>
    <mergeCell ref="S3:W3"/>
    <mergeCell ref="Y3:AC3"/>
    <mergeCell ref="AE3:AI3"/>
    <mergeCell ref="AK3:AO3"/>
    <mergeCell ref="AQ3:AU3"/>
    <mergeCell ref="AW3:BA3"/>
    <mergeCell ref="BC3:BG3"/>
    <mergeCell ref="BI3:BM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AW5:AX5"/>
    <mergeCell ref="AY5:AZ5"/>
    <mergeCell ref="CY3:DC3"/>
    <mergeCell ref="DE3:DH3"/>
    <mergeCell ref="M5:N5"/>
    <mergeCell ref="O5:P5"/>
    <mergeCell ref="S5:T5"/>
    <mergeCell ref="U5:V5"/>
    <mergeCell ref="Y5:Z5"/>
    <mergeCell ref="AA5:AB5"/>
    <mergeCell ref="AE5:AF5"/>
    <mergeCell ref="AG5:AH5"/>
    <mergeCell ref="BO3:BS3"/>
    <mergeCell ref="BU3:BY3"/>
    <mergeCell ref="CA3:CE3"/>
    <mergeCell ref="CG3:CK3"/>
    <mergeCell ref="CM3:CQ3"/>
    <mergeCell ref="CS3:CW3"/>
    <mergeCell ref="BU5:BV5"/>
    <mergeCell ref="BW5:BX5"/>
    <mergeCell ref="CA5:CB5"/>
    <mergeCell ref="CC5:CD5"/>
    <mergeCell ref="CG5:CH5"/>
    <mergeCell ref="CI5:CJ5"/>
    <mergeCell ref="BC5:BD5"/>
    <mergeCell ref="BE5:BF5"/>
    <mergeCell ref="BI5:BJ5"/>
    <mergeCell ref="BK5:BL5"/>
    <mergeCell ref="BO5:BP5"/>
    <mergeCell ref="BQ5:BR5"/>
    <mergeCell ref="DE5:DF5"/>
    <mergeCell ref="DG5:DH5"/>
    <mergeCell ref="DK5:DL5"/>
    <mergeCell ref="DM5:DN5"/>
    <mergeCell ref="DQ5:DR5"/>
    <mergeCell ref="DS5:DT5"/>
    <mergeCell ref="CM5:CN5"/>
    <mergeCell ref="CO5:CP5"/>
    <mergeCell ref="CS5:CT5"/>
    <mergeCell ref="CU5:CV5"/>
    <mergeCell ref="CY5:CZ5"/>
    <mergeCell ref="DA5:DB5"/>
    <mergeCell ref="CY15:DC15"/>
    <mergeCell ref="M17:Q17"/>
    <mergeCell ref="S17:W17"/>
    <mergeCell ref="Y17:AC17"/>
    <mergeCell ref="AE17:AI17"/>
    <mergeCell ref="AK17:AO17"/>
    <mergeCell ref="AQ17:AU17"/>
    <mergeCell ref="AW17:BA17"/>
    <mergeCell ref="BC17:BG17"/>
    <mergeCell ref="BI17:BM17"/>
    <mergeCell ref="CM19:CN19"/>
    <mergeCell ref="CS19:CT19"/>
    <mergeCell ref="DS17:DT17"/>
    <mergeCell ref="M19:N19"/>
    <mergeCell ref="S19:T19"/>
    <mergeCell ref="Y19:Z19"/>
    <mergeCell ref="AE19:AF19"/>
    <mergeCell ref="AK19:AL19"/>
    <mergeCell ref="AQ19:AR19"/>
    <mergeCell ref="AW19:AX19"/>
    <mergeCell ref="BC19:BD19"/>
    <mergeCell ref="BI19:BJ19"/>
    <mergeCell ref="CY17:CZ17"/>
    <mergeCell ref="DE17:DF17"/>
    <mergeCell ref="DG17:DH17"/>
    <mergeCell ref="DK17:DL17"/>
    <mergeCell ref="DM17:DN17"/>
    <mergeCell ref="DQ17:DR17"/>
    <mergeCell ref="BO17:BS17"/>
    <mergeCell ref="BU17:BY17"/>
    <mergeCell ref="CA17:CE17"/>
    <mergeCell ref="CG17:CK17"/>
    <mergeCell ref="CM17:CQ17"/>
    <mergeCell ref="CS17:CW17"/>
    <mergeCell ref="AE31:AI31"/>
    <mergeCell ref="M33:N33"/>
    <mergeCell ref="S33:T33"/>
    <mergeCell ref="Y33:Z33"/>
    <mergeCell ref="AE33:AF33"/>
    <mergeCell ref="BO19:BP19"/>
    <mergeCell ref="BU19:BV19"/>
    <mergeCell ref="CA19:CB19"/>
    <mergeCell ref="CG19:CH19"/>
  </mergeCells>
  <pageMargins left="0.75" right="0.75" top="1" bottom="1" header="0.5" footer="0.5"/>
  <pageSetup orientation="portrait" r:id="rId1"/>
  <headerFooter alignWithMargins="0"/>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I291"/>
  <sheetViews>
    <sheetView zoomScale="87" zoomScaleNormal="87" workbookViewId="0">
      <pane ySplit="1" topLeftCell="A44" activePane="bottomLeft" state="frozen"/>
      <selection pane="bottomLeft" activeCell="B70" sqref="B70"/>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5703125" style="154"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140625" style="92"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85546875" style="92" customWidth="1"/>
    <col min="92" max="94" width="19.42578125" style="92" customWidth="1"/>
    <col min="95" max="95" width="12.7109375" customWidth="1"/>
    <col min="97" max="97" width="26.5703125" customWidth="1"/>
    <col min="98" max="98" width="13.7109375" customWidth="1"/>
    <col min="99" max="99" width="28.28515625" style="92" customWidth="1"/>
    <col min="100" max="100" width="12.85546875" style="92" customWidth="1"/>
    <col min="101" max="101" width="22.7109375" style="92" customWidth="1"/>
    <col min="102" max="102" width="22.5703125" style="92" customWidth="1"/>
    <col min="103" max="103" width="27.28515625" customWidth="1"/>
    <col min="104" max="104" width="13.7109375" customWidth="1"/>
    <col min="105" max="105" width="11.28515625" customWidth="1"/>
    <col min="106" max="106" width="12.85546875" customWidth="1"/>
    <col min="107" max="107" width="12.5703125" customWidth="1"/>
  </cols>
  <sheetData>
    <row r="1" spans="1:113" ht="23.25" x14ac:dyDescent="0.35">
      <c r="A1" s="734" t="s">
        <v>2227</v>
      </c>
      <c r="B1" s="734"/>
      <c r="C1" s="734"/>
      <c r="D1" s="734"/>
      <c r="E1" s="734"/>
      <c r="F1" s="430"/>
      <c r="G1" s="734" t="s">
        <v>2227</v>
      </c>
      <c r="H1" s="734"/>
      <c r="I1" s="734"/>
      <c r="J1" s="734"/>
      <c r="K1" s="734"/>
      <c r="M1" s="734" t="s">
        <v>1907</v>
      </c>
      <c r="N1" s="734"/>
      <c r="O1" s="734"/>
      <c r="P1" s="734"/>
      <c r="Q1" s="734"/>
      <c r="R1" s="428"/>
      <c r="S1" s="734" t="s">
        <v>1907</v>
      </c>
      <c r="T1" s="734"/>
      <c r="U1" s="734"/>
      <c r="V1" s="734"/>
      <c r="W1" s="734"/>
      <c r="Y1" s="734" t="s">
        <v>1868</v>
      </c>
      <c r="Z1" s="734"/>
      <c r="AA1" s="734"/>
      <c r="AB1" s="734"/>
      <c r="AC1" s="734"/>
      <c r="AD1" s="83"/>
      <c r="AE1" s="734" t="s">
        <v>1867</v>
      </c>
      <c r="AF1" s="734"/>
      <c r="AG1" s="734"/>
      <c r="AH1" s="734"/>
      <c r="AI1" s="734"/>
      <c r="AJ1" s="83"/>
      <c r="AK1" s="734" t="s">
        <v>1471</v>
      </c>
      <c r="AL1" s="734"/>
      <c r="AM1" s="734"/>
      <c r="AN1" s="734"/>
      <c r="AO1" s="734"/>
      <c r="AP1" s="83"/>
      <c r="AQ1" s="734" t="s">
        <v>1360</v>
      </c>
      <c r="AR1" s="734"/>
      <c r="AS1" s="734"/>
      <c r="AT1" s="734"/>
      <c r="AU1" s="734"/>
      <c r="AV1" s="83"/>
      <c r="AW1" s="734" t="s">
        <v>1227</v>
      </c>
      <c r="AX1" s="734"/>
      <c r="AY1" s="734"/>
      <c r="AZ1" s="734"/>
      <c r="BA1" s="734"/>
      <c r="BB1" s="83"/>
      <c r="BC1" s="734" t="s">
        <v>1190</v>
      </c>
      <c r="BD1" s="734"/>
      <c r="BE1" s="734"/>
      <c r="BF1" s="734"/>
      <c r="BG1" s="734"/>
      <c r="BH1" s="83"/>
      <c r="BI1" s="734" t="s">
        <v>1138</v>
      </c>
      <c r="BJ1" s="734"/>
      <c r="BK1" s="734"/>
      <c r="BL1" s="734"/>
      <c r="BM1" s="734"/>
      <c r="BN1" s="83"/>
      <c r="BO1" s="734" t="s">
        <v>139</v>
      </c>
      <c r="BP1" s="734"/>
      <c r="BQ1" s="734"/>
      <c r="BR1" s="734"/>
      <c r="BS1" s="734"/>
      <c r="BT1" s="83"/>
      <c r="BU1" s="734" t="s">
        <v>97</v>
      </c>
      <c r="BV1" s="734"/>
      <c r="BW1" s="734"/>
      <c r="BX1" s="734"/>
      <c r="BY1" s="734"/>
      <c r="CA1" s="734" t="s">
        <v>1036</v>
      </c>
      <c r="CB1" s="734"/>
      <c r="CC1" s="734"/>
      <c r="CD1" s="734"/>
      <c r="CE1" s="734"/>
      <c r="CG1" s="734" t="s">
        <v>1037</v>
      </c>
      <c r="CH1" s="734"/>
      <c r="CI1" s="734"/>
      <c r="CJ1" s="734"/>
      <c r="CK1" s="734"/>
      <c r="CM1" s="734" t="s">
        <v>1038</v>
      </c>
      <c r="CN1" s="734"/>
      <c r="CO1" s="734"/>
      <c r="CP1" s="734"/>
      <c r="CQ1" s="734"/>
      <c r="CR1" s="92"/>
      <c r="CS1" s="734" t="s">
        <v>1039</v>
      </c>
      <c r="CT1" s="734"/>
      <c r="CU1" s="734"/>
      <c r="CV1" s="734"/>
      <c r="CW1" s="734"/>
      <c r="CX1"/>
      <c r="CY1" s="735" t="s">
        <v>1040</v>
      </c>
      <c r="CZ1" s="735"/>
      <c r="DA1" s="735"/>
      <c r="DB1" s="735"/>
      <c r="DC1" s="735"/>
      <c r="DE1" s="735" t="s">
        <v>1041</v>
      </c>
      <c r="DF1" s="735"/>
      <c r="DG1" s="735"/>
      <c r="DH1" s="735"/>
      <c r="DI1" s="735"/>
    </row>
    <row r="2" spans="1:113"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83"/>
      <c r="AE2" s="92"/>
      <c r="AF2" s="92"/>
      <c r="AG2" s="92"/>
      <c r="AH2" s="92"/>
      <c r="AI2" s="92"/>
      <c r="AJ2" s="83"/>
      <c r="AK2" s="92"/>
      <c r="AL2" s="92"/>
      <c r="AM2" s="92"/>
      <c r="AN2" s="92"/>
      <c r="AO2" s="92"/>
      <c r="AP2" s="83"/>
      <c r="AQ2" s="92"/>
      <c r="AR2" s="92"/>
      <c r="AS2" s="92"/>
      <c r="AT2" s="92"/>
      <c r="AU2" s="92"/>
      <c r="AV2" s="83"/>
      <c r="AW2" s="92"/>
      <c r="AX2" s="92"/>
      <c r="AY2" s="92"/>
      <c r="AZ2" s="92"/>
      <c r="BA2" s="92"/>
      <c r="BB2" s="83"/>
      <c r="BC2" s="92"/>
      <c r="BD2" s="92"/>
      <c r="BE2" s="92"/>
      <c r="BF2" s="92"/>
      <c r="BG2" s="92"/>
      <c r="BH2" s="83"/>
      <c r="BI2" s="92"/>
      <c r="BJ2" s="92"/>
      <c r="BK2" s="92"/>
      <c r="BL2" s="92"/>
      <c r="BM2" s="92"/>
      <c r="BN2" s="83"/>
      <c r="BT2" s="83"/>
      <c r="CM2" s="93" t="s">
        <v>1042</v>
      </c>
      <c r="CQ2" s="92"/>
      <c r="CR2" s="92"/>
      <c r="CS2" s="93" t="s">
        <v>1042</v>
      </c>
      <c r="CT2" s="92"/>
      <c r="CX2"/>
      <c r="CY2" s="94" t="s">
        <v>1043</v>
      </c>
      <c r="CZ2" s="95">
        <v>3500</v>
      </c>
      <c r="DA2" s="92"/>
      <c r="DB2" s="92"/>
      <c r="DC2" s="96"/>
      <c r="DD2" s="97"/>
      <c r="DE2" s="94" t="s">
        <v>1043</v>
      </c>
      <c r="DF2" s="95">
        <v>3400</v>
      </c>
      <c r="DG2" s="92"/>
      <c r="DH2" s="92"/>
      <c r="DI2" s="96"/>
    </row>
    <row r="3" spans="1:113" ht="17.25" x14ac:dyDescent="0.25">
      <c r="A3" s="749" t="s">
        <v>1979</v>
      </c>
      <c r="B3" s="749"/>
      <c r="C3" s="749"/>
      <c r="D3" s="749"/>
      <c r="E3" s="749"/>
      <c r="F3" s="429"/>
      <c r="G3" s="749" t="s">
        <v>1980</v>
      </c>
      <c r="H3" s="749"/>
      <c r="I3" s="749"/>
      <c r="J3" s="749"/>
      <c r="K3" s="749"/>
      <c r="M3" s="736" t="s">
        <v>1979</v>
      </c>
      <c r="N3" s="736"/>
      <c r="O3" s="736"/>
      <c r="P3" s="736"/>
      <c r="Q3" s="736"/>
      <c r="R3" s="427"/>
      <c r="S3" s="736" t="s">
        <v>1980</v>
      </c>
      <c r="T3" s="736"/>
      <c r="U3" s="736"/>
      <c r="V3" s="736"/>
      <c r="W3" s="736"/>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92"/>
      <c r="CS3" s="738" t="s">
        <v>1044</v>
      </c>
      <c r="CT3" s="738"/>
      <c r="CU3" s="738"/>
      <c r="CV3" s="738"/>
      <c r="CW3"/>
      <c r="CX3"/>
      <c r="CY3" s="98" t="s">
        <v>1045</v>
      </c>
      <c r="CZ3" s="92"/>
      <c r="DA3" s="92"/>
      <c r="DB3" s="92"/>
      <c r="DC3" s="92"/>
      <c r="DE3" s="98" t="s">
        <v>1045</v>
      </c>
      <c r="DF3" s="92"/>
      <c r="DG3" s="92"/>
      <c r="DH3" s="92"/>
      <c r="DI3" s="92"/>
    </row>
    <row r="4" spans="1:113"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83"/>
      <c r="AE4" s="99"/>
      <c r="AF4" s="92"/>
      <c r="AG4" s="92"/>
      <c r="AH4" s="92"/>
      <c r="AI4" s="92"/>
      <c r="AJ4" s="83"/>
      <c r="AK4" s="99"/>
      <c r="AL4" s="92"/>
      <c r="AM4" s="92"/>
      <c r="AN4" s="92"/>
      <c r="AO4" s="92"/>
      <c r="AP4" s="83"/>
      <c r="AQ4" s="99"/>
      <c r="AR4" s="92"/>
      <c r="AS4" s="92"/>
      <c r="AT4" s="92"/>
      <c r="AU4" s="92"/>
      <c r="AV4" s="83"/>
      <c r="AW4" s="99"/>
      <c r="AX4" s="92"/>
      <c r="AY4" s="92"/>
      <c r="AZ4" s="92"/>
      <c r="BA4" s="92"/>
      <c r="BB4" s="83"/>
      <c r="BC4" s="99"/>
      <c r="BD4" s="92"/>
      <c r="BE4" s="92"/>
      <c r="BF4" s="92"/>
      <c r="BG4" s="92"/>
      <c r="BH4" s="83"/>
      <c r="BI4" s="99"/>
      <c r="BJ4" s="92"/>
      <c r="BK4" s="92"/>
      <c r="BL4" s="92"/>
      <c r="BM4" s="92"/>
      <c r="BN4" s="83"/>
      <c r="BO4" s="99"/>
      <c r="BT4" s="83"/>
      <c r="BU4" s="99"/>
      <c r="CA4" s="99"/>
      <c r="CG4" s="99"/>
      <c r="CM4" s="99"/>
      <c r="CQ4" s="92"/>
      <c r="CR4" s="92"/>
      <c r="CS4" s="100" t="s">
        <v>1042</v>
      </c>
      <c r="CU4"/>
      <c r="CV4"/>
      <c r="CW4"/>
      <c r="CX4"/>
      <c r="CY4" s="92"/>
      <c r="CZ4" s="92"/>
      <c r="DA4" s="92"/>
      <c r="DB4" s="92"/>
      <c r="DC4" s="92"/>
      <c r="DE4" s="92"/>
      <c r="DF4" s="92"/>
      <c r="DG4" s="92"/>
      <c r="DH4" s="92"/>
      <c r="DI4" s="92"/>
    </row>
    <row r="5" spans="1:113"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T5" s="83"/>
      <c r="BU5" s="739" t="s">
        <v>1046</v>
      </c>
      <c r="BV5" s="740"/>
      <c r="BW5" s="741"/>
      <c r="BX5" s="742"/>
      <c r="CA5" s="739" t="s">
        <v>1046</v>
      </c>
      <c r="CB5" s="740"/>
      <c r="CC5" s="741"/>
      <c r="CD5" s="742"/>
      <c r="CG5" s="739" t="s">
        <v>1046</v>
      </c>
      <c r="CH5" s="740"/>
      <c r="CI5" s="741"/>
      <c r="CJ5" s="742"/>
      <c r="CM5" s="739" t="s">
        <v>1046</v>
      </c>
      <c r="CN5" s="740"/>
      <c r="CO5" s="741"/>
      <c r="CP5" s="742"/>
      <c r="CQ5" s="92"/>
      <c r="CR5" s="92"/>
      <c r="CS5" s="743" t="s">
        <v>1046</v>
      </c>
      <c r="CT5" s="744"/>
      <c r="CU5" s="745"/>
      <c r="CV5" s="746"/>
      <c r="CW5"/>
      <c r="CX5"/>
      <c r="CY5" s="739" t="s">
        <v>1046</v>
      </c>
      <c r="CZ5" s="740"/>
      <c r="DA5" s="741"/>
      <c r="DB5" s="742"/>
      <c r="DC5" s="92"/>
      <c r="DE5" s="739" t="s">
        <v>1046</v>
      </c>
      <c r="DF5" s="740"/>
      <c r="DG5" s="741"/>
      <c r="DH5" s="742"/>
      <c r="DI5" s="92"/>
    </row>
    <row r="6" spans="1:113"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92"/>
      <c r="CS6" s="102" t="s">
        <v>1047</v>
      </c>
      <c r="CT6" s="102" t="s">
        <v>1048</v>
      </c>
      <c r="CU6" s="102" t="s">
        <v>1052</v>
      </c>
      <c r="CV6" s="101" t="s">
        <v>1050</v>
      </c>
      <c r="CW6" s="101" t="s">
        <v>1051</v>
      </c>
      <c r="CX6"/>
      <c r="CY6" s="101" t="s">
        <v>1047</v>
      </c>
      <c r="CZ6" s="101" t="s">
        <v>1048</v>
      </c>
      <c r="DA6" s="101" t="s">
        <v>1049</v>
      </c>
      <c r="DB6" s="101" t="s">
        <v>1050</v>
      </c>
      <c r="DC6" s="101" t="s">
        <v>1051</v>
      </c>
      <c r="DE6" s="101" t="s">
        <v>1047</v>
      </c>
      <c r="DF6" s="101" t="s">
        <v>1048</v>
      </c>
      <c r="DG6" s="101" t="s">
        <v>1049</v>
      </c>
      <c r="DH6" s="101" t="s">
        <v>1050</v>
      </c>
      <c r="DI6" s="101" t="s">
        <v>1051</v>
      </c>
    </row>
    <row r="7" spans="1:113" x14ac:dyDescent="0.2">
      <c r="A7" s="103">
        <v>0</v>
      </c>
      <c r="B7" s="103">
        <f t="shared" ref="B7:B13" si="0">A8</f>
        <v>3950</v>
      </c>
      <c r="C7" s="103">
        <v>0</v>
      </c>
      <c r="D7" s="103">
        <v>0</v>
      </c>
      <c r="E7" s="103">
        <v>0</v>
      </c>
      <c r="F7" s="292"/>
      <c r="G7" s="103">
        <v>0</v>
      </c>
      <c r="H7" s="103">
        <f t="shared" ref="H7:H13" si="1">G8</f>
        <v>6275</v>
      </c>
      <c r="I7" s="103">
        <v>0</v>
      </c>
      <c r="J7" s="103">
        <v>0</v>
      </c>
      <c r="K7" s="103">
        <v>0</v>
      </c>
      <c r="M7" s="103">
        <v>0</v>
      </c>
      <c r="N7" s="103">
        <v>3800</v>
      </c>
      <c r="O7" s="103">
        <v>0</v>
      </c>
      <c r="P7" s="103">
        <v>0</v>
      </c>
      <c r="Q7" s="103">
        <v>0</v>
      </c>
      <c r="R7" s="292"/>
      <c r="S7" s="103">
        <v>0</v>
      </c>
      <c r="T7" s="103">
        <v>6200</v>
      </c>
      <c r="U7" s="103">
        <v>0</v>
      </c>
      <c r="V7" s="103">
        <v>0</v>
      </c>
      <c r="W7" s="103">
        <v>0</v>
      </c>
      <c r="Y7" s="103">
        <v>0</v>
      </c>
      <c r="Z7" s="103">
        <v>3800</v>
      </c>
      <c r="AA7" s="103">
        <v>0</v>
      </c>
      <c r="AB7" s="103">
        <v>0</v>
      </c>
      <c r="AC7" s="103">
        <v>0</v>
      </c>
      <c r="AD7" s="83"/>
      <c r="AE7" s="103">
        <v>0</v>
      </c>
      <c r="AF7" s="103">
        <v>3700</v>
      </c>
      <c r="AG7" s="103">
        <v>0</v>
      </c>
      <c r="AH7" s="103">
        <v>0</v>
      </c>
      <c r="AI7" s="103">
        <v>0</v>
      </c>
      <c r="AJ7" s="83"/>
      <c r="AK7" s="103">
        <v>0</v>
      </c>
      <c r="AL7" s="103">
        <v>2300</v>
      </c>
      <c r="AM7" s="103">
        <v>0</v>
      </c>
      <c r="AN7" s="103">
        <v>0</v>
      </c>
      <c r="AO7" s="103">
        <v>0</v>
      </c>
      <c r="AP7" s="83"/>
      <c r="AQ7" s="103">
        <v>0</v>
      </c>
      <c r="AR7" s="103">
        <v>2250</v>
      </c>
      <c r="AS7" s="103">
        <v>0</v>
      </c>
      <c r="AT7" s="103">
        <v>0</v>
      </c>
      <c r="AU7" s="103">
        <v>0</v>
      </c>
      <c r="AV7" s="83"/>
      <c r="AW7" s="103">
        <v>0</v>
      </c>
      <c r="AX7" s="103">
        <v>2300</v>
      </c>
      <c r="AY7" s="103">
        <v>0</v>
      </c>
      <c r="AZ7" s="103">
        <v>0</v>
      </c>
      <c r="BA7" s="103">
        <v>0</v>
      </c>
      <c r="BB7" s="83"/>
      <c r="BC7" s="103">
        <v>0</v>
      </c>
      <c r="BD7" s="103">
        <v>2250</v>
      </c>
      <c r="BE7" s="103">
        <v>0</v>
      </c>
      <c r="BF7" s="103">
        <v>0</v>
      </c>
      <c r="BG7" s="103">
        <v>0</v>
      </c>
      <c r="BH7" s="83"/>
      <c r="BI7" s="103">
        <v>0</v>
      </c>
      <c r="BJ7" s="103">
        <v>2200</v>
      </c>
      <c r="BK7" s="103">
        <v>0</v>
      </c>
      <c r="BL7" s="103">
        <v>0</v>
      </c>
      <c r="BM7" s="103">
        <v>0</v>
      </c>
      <c r="BN7" s="83"/>
      <c r="BO7" s="103">
        <v>0</v>
      </c>
      <c r="BP7" s="103">
        <v>2150</v>
      </c>
      <c r="BQ7" s="103">
        <v>0</v>
      </c>
      <c r="BR7" s="103">
        <v>0</v>
      </c>
      <c r="BS7" s="103">
        <v>0</v>
      </c>
      <c r="BT7" s="83"/>
      <c r="BU7" s="103">
        <v>0</v>
      </c>
      <c r="BV7" s="103">
        <v>2100</v>
      </c>
      <c r="BW7" s="103">
        <v>0</v>
      </c>
      <c r="BX7" s="103">
        <v>0</v>
      </c>
      <c r="BY7" s="103" t="s">
        <v>1053</v>
      </c>
      <c r="CA7" s="103">
        <v>0</v>
      </c>
      <c r="CB7" s="103">
        <v>6050</v>
      </c>
      <c r="CC7" s="103">
        <v>0</v>
      </c>
      <c r="CD7" s="103">
        <v>0</v>
      </c>
      <c r="CE7" s="103" t="s">
        <v>1053</v>
      </c>
      <c r="CG7" s="103">
        <v>0</v>
      </c>
      <c r="CH7" s="103">
        <v>6050</v>
      </c>
      <c r="CI7" s="103">
        <v>0</v>
      </c>
      <c r="CJ7" s="103">
        <v>0</v>
      </c>
      <c r="CK7" s="103" t="s">
        <v>1053</v>
      </c>
      <c r="CM7" s="103">
        <v>0</v>
      </c>
      <c r="CN7" s="103">
        <v>7180</v>
      </c>
      <c r="CO7" s="103">
        <v>0</v>
      </c>
      <c r="CP7" s="103">
        <v>0</v>
      </c>
      <c r="CQ7" s="103" t="s">
        <v>1053</v>
      </c>
      <c r="CR7" s="92"/>
      <c r="CS7" s="104">
        <v>0</v>
      </c>
      <c r="CT7" s="104">
        <v>2650</v>
      </c>
      <c r="CU7" s="103">
        <v>0</v>
      </c>
      <c r="CV7" s="103">
        <v>0</v>
      </c>
      <c r="CW7" s="105" t="s">
        <v>1053</v>
      </c>
      <c r="CX7"/>
      <c r="CY7" s="103">
        <v>0</v>
      </c>
      <c r="CZ7" s="103">
        <v>2650</v>
      </c>
      <c r="DA7" s="103">
        <v>0</v>
      </c>
      <c r="DB7" s="103">
        <v>0</v>
      </c>
      <c r="DC7" s="103" t="s">
        <v>1053</v>
      </c>
      <c r="DE7" s="103">
        <v>0</v>
      </c>
      <c r="DF7" s="103">
        <v>2650</v>
      </c>
      <c r="DG7" s="103">
        <v>0</v>
      </c>
      <c r="DH7" s="103">
        <v>0</v>
      </c>
      <c r="DI7" s="103" t="s">
        <v>1053</v>
      </c>
    </row>
    <row r="8" spans="1:113" x14ac:dyDescent="0.2">
      <c r="A8" s="103">
        <v>3950</v>
      </c>
      <c r="B8" s="103">
        <f t="shared" si="0"/>
        <v>13900</v>
      </c>
      <c r="C8" s="103">
        <v>0</v>
      </c>
      <c r="D8" s="106">
        <v>0.1</v>
      </c>
      <c r="E8" s="103">
        <v>3950</v>
      </c>
      <c r="F8" s="292"/>
      <c r="G8" s="103">
        <v>6275</v>
      </c>
      <c r="H8" s="103">
        <f t="shared" si="1"/>
        <v>11250</v>
      </c>
      <c r="I8" s="103">
        <v>0</v>
      </c>
      <c r="J8" s="106">
        <v>0.1</v>
      </c>
      <c r="K8" s="103">
        <f t="shared" ref="K8:K14" si="2">G8</f>
        <v>6275</v>
      </c>
      <c r="M8" s="103">
        <v>3800</v>
      </c>
      <c r="N8" s="103">
        <v>13675</v>
      </c>
      <c r="O8" s="103">
        <v>0</v>
      </c>
      <c r="P8" s="106">
        <v>0.1</v>
      </c>
      <c r="Q8" s="103">
        <v>3800</v>
      </c>
      <c r="R8" s="292"/>
      <c r="S8" s="103">
        <v>6200</v>
      </c>
      <c r="T8" s="103">
        <v>11138</v>
      </c>
      <c r="U8" s="103">
        <v>0</v>
      </c>
      <c r="V8" s="106">
        <v>0.1</v>
      </c>
      <c r="W8" s="103">
        <v>6200</v>
      </c>
      <c r="Y8" s="103">
        <v>3800</v>
      </c>
      <c r="Z8" s="103">
        <v>13500</v>
      </c>
      <c r="AA8" s="103">
        <v>0</v>
      </c>
      <c r="AB8" s="106">
        <v>0.1</v>
      </c>
      <c r="AC8" s="103">
        <v>3800</v>
      </c>
      <c r="AD8" s="83"/>
      <c r="AE8" s="103">
        <v>3700</v>
      </c>
      <c r="AF8" s="103">
        <v>13225</v>
      </c>
      <c r="AG8" s="103">
        <v>0</v>
      </c>
      <c r="AH8" s="106">
        <v>0.1</v>
      </c>
      <c r="AI8" s="103">
        <v>3700</v>
      </c>
      <c r="AJ8" s="83"/>
      <c r="AK8" s="103">
        <v>2300</v>
      </c>
      <c r="AL8" s="103">
        <v>11625</v>
      </c>
      <c r="AM8" s="103">
        <v>0</v>
      </c>
      <c r="AN8" s="106">
        <v>0.1</v>
      </c>
      <c r="AO8" s="103">
        <v>2300</v>
      </c>
      <c r="AP8" s="83"/>
      <c r="AQ8" s="103">
        <v>2250</v>
      </c>
      <c r="AR8" s="103">
        <v>11525</v>
      </c>
      <c r="AS8" s="103">
        <v>0</v>
      </c>
      <c r="AT8" s="106">
        <v>0.1</v>
      </c>
      <c r="AU8" s="103">
        <v>2250</v>
      </c>
      <c r="AV8" s="83"/>
      <c r="AW8" s="103">
        <v>2300</v>
      </c>
      <c r="AX8" s="103">
        <v>11525</v>
      </c>
      <c r="AY8" s="103">
        <v>0</v>
      </c>
      <c r="AZ8" s="106">
        <v>0.1</v>
      </c>
      <c r="BA8" s="103">
        <v>2300</v>
      </c>
      <c r="BB8" s="83"/>
      <c r="BC8" s="103">
        <v>2250</v>
      </c>
      <c r="BD8" s="103">
        <v>11325</v>
      </c>
      <c r="BE8" s="103">
        <v>0</v>
      </c>
      <c r="BF8" s="106">
        <v>0.1</v>
      </c>
      <c r="BG8" s="103">
        <v>2250</v>
      </c>
      <c r="BH8" s="83"/>
      <c r="BI8" s="103">
        <v>2200</v>
      </c>
      <c r="BJ8" s="103">
        <v>11125</v>
      </c>
      <c r="BK8" s="103">
        <v>0</v>
      </c>
      <c r="BL8" s="106">
        <v>0.1</v>
      </c>
      <c r="BM8" s="103">
        <v>2200</v>
      </c>
      <c r="BN8" s="83"/>
      <c r="BO8" s="103">
        <v>2150</v>
      </c>
      <c r="BP8" s="103">
        <v>10850</v>
      </c>
      <c r="BQ8" s="103">
        <v>0</v>
      </c>
      <c r="BR8" s="106">
        <v>0.1</v>
      </c>
      <c r="BS8" s="103">
        <v>2150</v>
      </c>
      <c r="BT8" s="83"/>
      <c r="BU8" s="103">
        <v>2100</v>
      </c>
      <c r="BV8" s="103">
        <v>10600</v>
      </c>
      <c r="BW8" s="103">
        <v>0</v>
      </c>
      <c r="BX8" s="106">
        <v>0.1</v>
      </c>
      <c r="BY8" s="103">
        <v>2100</v>
      </c>
      <c r="CA8" s="103">
        <v>6050</v>
      </c>
      <c r="CB8" s="103">
        <v>10425</v>
      </c>
      <c r="CC8" s="103">
        <v>0</v>
      </c>
      <c r="CD8" s="106">
        <v>0.1</v>
      </c>
      <c r="CE8" s="103">
        <v>6050</v>
      </c>
      <c r="CG8" s="103">
        <v>6050</v>
      </c>
      <c r="CH8" s="103">
        <v>10425</v>
      </c>
      <c r="CI8" s="103">
        <v>0</v>
      </c>
      <c r="CJ8" s="106">
        <v>0.1</v>
      </c>
      <c r="CK8" s="103">
        <v>6050</v>
      </c>
      <c r="CM8" s="103">
        <v>7180</v>
      </c>
      <c r="CN8" s="103">
        <v>10400</v>
      </c>
      <c r="CO8" s="103">
        <v>0</v>
      </c>
      <c r="CP8" s="106">
        <v>0.1</v>
      </c>
      <c r="CQ8" s="103">
        <v>7180</v>
      </c>
      <c r="CR8" s="92"/>
      <c r="CS8" s="107">
        <v>2650</v>
      </c>
      <c r="CT8" s="107">
        <v>10400</v>
      </c>
      <c r="CU8" s="103">
        <v>0</v>
      </c>
      <c r="CV8" s="106">
        <v>0.1</v>
      </c>
      <c r="CW8" s="105" t="s">
        <v>1054</v>
      </c>
      <c r="CX8"/>
      <c r="CY8" s="103">
        <v>2650</v>
      </c>
      <c r="CZ8" s="103">
        <v>10300</v>
      </c>
      <c r="DA8" s="103">
        <v>0</v>
      </c>
      <c r="DB8" s="106">
        <v>0.1</v>
      </c>
      <c r="DC8" s="103">
        <v>2650</v>
      </c>
      <c r="DE8" s="103">
        <v>2650</v>
      </c>
      <c r="DF8" s="103">
        <v>10120</v>
      </c>
      <c r="DG8" s="103">
        <v>0</v>
      </c>
      <c r="DH8" s="106">
        <v>0.1</v>
      </c>
      <c r="DI8" s="103">
        <v>2650</v>
      </c>
    </row>
    <row r="9" spans="1:113" x14ac:dyDescent="0.2">
      <c r="A9" s="103">
        <v>13900</v>
      </c>
      <c r="B9" s="103">
        <f t="shared" si="0"/>
        <v>44475</v>
      </c>
      <c r="C9" s="103">
        <v>995</v>
      </c>
      <c r="D9" s="106">
        <v>0.12</v>
      </c>
      <c r="E9" s="103">
        <v>13900</v>
      </c>
      <c r="F9" s="292"/>
      <c r="G9" s="103">
        <v>11250</v>
      </c>
      <c r="H9" s="103">
        <f t="shared" si="1"/>
        <v>26538</v>
      </c>
      <c r="I9" s="103">
        <v>497.5</v>
      </c>
      <c r="J9" s="106">
        <v>0.12</v>
      </c>
      <c r="K9" s="103">
        <f t="shared" si="2"/>
        <v>11250</v>
      </c>
      <c r="M9" s="103">
        <v>13675</v>
      </c>
      <c r="N9" s="103">
        <v>43925</v>
      </c>
      <c r="O9" s="103">
        <v>987.5</v>
      </c>
      <c r="P9" s="106">
        <v>0.12</v>
      </c>
      <c r="Q9" s="103">
        <v>13675</v>
      </c>
      <c r="R9" s="292"/>
      <c r="S9" s="103">
        <v>11138</v>
      </c>
      <c r="T9" s="103">
        <v>26263</v>
      </c>
      <c r="U9" s="103">
        <v>493.75</v>
      </c>
      <c r="V9" s="106">
        <v>0.12</v>
      </c>
      <c r="W9" s="103">
        <v>11138</v>
      </c>
      <c r="Y9" s="103">
        <v>13500</v>
      </c>
      <c r="Z9" s="103">
        <v>43275</v>
      </c>
      <c r="AA9" s="103">
        <v>970</v>
      </c>
      <c r="AB9" s="106">
        <v>0.12</v>
      </c>
      <c r="AC9" s="103">
        <v>13500</v>
      </c>
      <c r="AD9" s="83"/>
      <c r="AE9" s="103">
        <v>13225</v>
      </c>
      <c r="AF9" s="103">
        <v>42400</v>
      </c>
      <c r="AG9" s="103">
        <v>952.5</v>
      </c>
      <c r="AH9" s="106">
        <v>0.12</v>
      </c>
      <c r="AI9" s="103">
        <v>13225</v>
      </c>
      <c r="AJ9" s="83"/>
      <c r="AK9" s="103">
        <v>11625</v>
      </c>
      <c r="AL9" s="103">
        <v>40250</v>
      </c>
      <c r="AM9" s="103">
        <v>932.5</v>
      </c>
      <c r="AN9" s="106">
        <v>0.15</v>
      </c>
      <c r="AO9" s="103">
        <v>11625</v>
      </c>
      <c r="AP9" s="83"/>
      <c r="AQ9" s="103">
        <v>11525</v>
      </c>
      <c r="AR9" s="103">
        <v>39900</v>
      </c>
      <c r="AS9" s="103">
        <v>927.5</v>
      </c>
      <c r="AT9" s="106">
        <v>0.15</v>
      </c>
      <c r="AU9" s="103">
        <v>11525</v>
      </c>
      <c r="AV9" s="83"/>
      <c r="AW9" s="103">
        <v>11525</v>
      </c>
      <c r="AX9" s="103">
        <v>39750</v>
      </c>
      <c r="AY9" s="103">
        <v>922.5</v>
      </c>
      <c r="AZ9" s="106">
        <v>0.15</v>
      </c>
      <c r="BA9" s="103">
        <v>11525</v>
      </c>
      <c r="BB9" s="83"/>
      <c r="BC9" s="103">
        <v>11325</v>
      </c>
      <c r="BD9" s="103">
        <v>39150</v>
      </c>
      <c r="BE9" s="103">
        <v>907.5</v>
      </c>
      <c r="BF9" s="106">
        <v>0.15</v>
      </c>
      <c r="BG9" s="103">
        <v>11325</v>
      </c>
      <c r="BH9" s="83"/>
      <c r="BI9" s="103">
        <v>11125</v>
      </c>
      <c r="BJ9" s="103">
        <v>38450</v>
      </c>
      <c r="BK9" s="103">
        <v>892.5</v>
      </c>
      <c r="BL9" s="106">
        <v>0.15</v>
      </c>
      <c r="BM9" s="103">
        <v>11125</v>
      </c>
      <c r="BN9" s="83"/>
      <c r="BO9" s="103">
        <v>10850</v>
      </c>
      <c r="BP9" s="103">
        <v>37500</v>
      </c>
      <c r="BQ9" s="103">
        <v>870</v>
      </c>
      <c r="BR9" s="106">
        <v>0.15</v>
      </c>
      <c r="BS9" s="103">
        <v>10850</v>
      </c>
      <c r="BT9" s="83"/>
      <c r="BU9" s="103">
        <v>10600</v>
      </c>
      <c r="BV9" s="103">
        <v>36600</v>
      </c>
      <c r="BW9" s="103">
        <v>850</v>
      </c>
      <c r="BX9" s="106">
        <v>0.15</v>
      </c>
      <c r="BY9" s="103">
        <v>10600</v>
      </c>
      <c r="CA9" s="103">
        <v>10425</v>
      </c>
      <c r="CB9" s="103">
        <v>36050</v>
      </c>
      <c r="CC9" s="103">
        <v>437.5</v>
      </c>
      <c r="CD9" s="106">
        <v>0.15</v>
      </c>
      <c r="CE9" s="103">
        <v>1045</v>
      </c>
      <c r="CG9" s="103">
        <v>10425</v>
      </c>
      <c r="CH9" s="103">
        <v>36050</v>
      </c>
      <c r="CI9" s="103">
        <f>437.5</f>
        <v>437.5</v>
      </c>
      <c r="CJ9" s="106">
        <v>0.15</v>
      </c>
      <c r="CK9" s="103">
        <v>1045</v>
      </c>
      <c r="CM9" s="103">
        <v>10400</v>
      </c>
      <c r="CN9" s="103">
        <v>36200</v>
      </c>
      <c r="CO9" s="103">
        <v>322</v>
      </c>
      <c r="CP9" s="106">
        <v>0.15</v>
      </c>
      <c r="CQ9" s="103">
        <v>10400</v>
      </c>
      <c r="CR9" s="92"/>
      <c r="CS9" s="107">
        <v>10400</v>
      </c>
      <c r="CT9" s="107">
        <v>35400</v>
      </c>
      <c r="CU9" s="103">
        <v>775</v>
      </c>
      <c r="CV9" s="106">
        <v>0.15</v>
      </c>
      <c r="CW9" s="107">
        <v>10400</v>
      </c>
      <c r="CX9"/>
      <c r="CY9" s="103">
        <v>10300</v>
      </c>
      <c r="CZ9" s="103">
        <v>33960</v>
      </c>
      <c r="DA9" s="103">
        <v>765</v>
      </c>
      <c r="DB9" s="106">
        <v>0.15</v>
      </c>
      <c r="DC9" s="103">
        <v>10300</v>
      </c>
      <c r="DE9" s="103">
        <v>10120</v>
      </c>
      <c r="DF9" s="103">
        <v>33520</v>
      </c>
      <c r="DG9" s="103">
        <v>747</v>
      </c>
      <c r="DH9" s="106">
        <v>0.15</v>
      </c>
      <c r="DI9" s="103">
        <v>10120</v>
      </c>
    </row>
    <row r="10" spans="1:113" x14ac:dyDescent="0.2">
      <c r="A10" s="103">
        <v>44475</v>
      </c>
      <c r="B10" s="103">
        <f t="shared" si="0"/>
        <v>90325</v>
      </c>
      <c r="C10" s="103">
        <v>4664</v>
      </c>
      <c r="D10" s="106">
        <v>0.22</v>
      </c>
      <c r="E10" s="103">
        <v>44475</v>
      </c>
      <c r="F10" s="292"/>
      <c r="G10" s="103">
        <v>26538</v>
      </c>
      <c r="H10" s="103">
        <f t="shared" si="1"/>
        <v>49463</v>
      </c>
      <c r="I10" s="103">
        <v>2332</v>
      </c>
      <c r="J10" s="106">
        <v>0.22</v>
      </c>
      <c r="K10" s="103">
        <f t="shared" si="2"/>
        <v>26538</v>
      </c>
      <c r="M10" s="103">
        <v>43925</v>
      </c>
      <c r="N10" s="103">
        <v>89325</v>
      </c>
      <c r="O10" s="103">
        <v>4617.5</v>
      </c>
      <c r="P10" s="106">
        <v>0.22</v>
      </c>
      <c r="Q10" s="103">
        <v>43925</v>
      </c>
      <c r="R10" s="292"/>
      <c r="S10" s="103">
        <v>26263</v>
      </c>
      <c r="T10" s="103">
        <v>48963</v>
      </c>
      <c r="U10" s="103">
        <v>2308.75</v>
      </c>
      <c r="V10" s="106">
        <v>0.22</v>
      </c>
      <c r="W10" s="103">
        <v>26263</v>
      </c>
      <c r="Y10" s="103">
        <v>43275</v>
      </c>
      <c r="Z10" s="103">
        <v>88000</v>
      </c>
      <c r="AA10" s="103">
        <v>4543</v>
      </c>
      <c r="AB10" s="106">
        <v>0.22</v>
      </c>
      <c r="AC10" s="103">
        <v>43275</v>
      </c>
      <c r="AD10" s="83"/>
      <c r="AE10" s="103">
        <v>42400</v>
      </c>
      <c r="AF10" s="103">
        <v>86200</v>
      </c>
      <c r="AG10" s="103">
        <v>4453.5</v>
      </c>
      <c r="AH10" s="106">
        <v>0.22</v>
      </c>
      <c r="AI10" s="103">
        <v>42400</v>
      </c>
      <c r="AJ10" s="83"/>
      <c r="AK10" s="103">
        <v>40250</v>
      </c>
      <c r="AL10" s="103">
        <v>94200</v>
      </c>
      <c r="AM10" s="103">
        <v>5226.25</v>
      </c>
      <c r="AN10" s="106">
        <v>0.25</v>
      </c>
      <c r="AO10" s="103">
        <v>40250</v>
      </c>
      <c r="AP10" s="83"/>
      <c r="AQ10" s="103">
        <v>39900</v>
      </c>
      <c r="AR10" s="103">
        <v>93400</v>
      </c>
      <c r="AS10" s="103">
        <v>5183.75</v>
      </c>
      <c r="AT10" s="106">
        <v>0.25</v>
      </c>
      <c r="AU10" s="103">
        <v>39900</v>
      </c>
      <c r="AV10" s="83"/>
      <c r="AW10" s="103">
        <v>39750</v>
      </c>
      <c r="AX10" s="103">
        <v>93050</v>
      </c>
      <c r="AY10" s="103">
        <v>5156.25</v>
      </c>
      <c r="AZ10" s="106">
        <v>0.25</v>
      </c>
      <c r="BA10" s="103">
        <v>39750</v>
      </c>
      <c r="BB10" s="83"/>
      <c r="BC10" s="103">
        <v>39150</v>
      </c>
      <c r="BD10" s="103">
        <v>91600</v>
      </c>
      <c r="BE10" s="103">
        <v>5081.25</v>
      </c>
      <c r="BF10" s="106">
        <v>0.25</v>
      </c>
      <c r="BG10" s="103">
        <v>39150</v>
      </c>
      <c r="BH10" s="83"/>
      <c r="BI10" s="103">
        <v>38450</v>
      </c>
      <c r="BJ10" s="103">
        <v>90050</v>
      </c>
      <c r="BK10" s="103">
        <v>4991.25</v>
      </c>
      <c r="BL10" s="106">
        <v>0.25</v>
      </c>
      <c r="BM10" s="103">
        <v>38450</v>
      </c>
      <c r="BN10" s="83"/>
      <c r="BO10" s="103">
        <v>37500</v>
      </c>
      <c r="BP10" s="103">
        <v>87800</v>
      </c>
      <c r="BQ10" s="103">
        <v>4867.5</v>
      </c>
      <c r="BR10" s="106">
        <v>0.25</v>
      </c>
      <c r="BS10" s="103">
        <v>37500</v>
      </c>
      <c r="BT10" s="83"/>
      <c r="BU10" s="103">
        <v>36600</v>
      </c>
      <c r="BV10" s="103">
        <v>85700</v>
      </c>
      <c r="BW10" s="103">
        <v>4750</v>
      </c>
      <c r="BX10" s="106">
        <v>0.25</v>
      </c>
      <c r="BY10" s="103">
        <v>36600</v>
      </c>
      <c r="CA10" s="103">
        <v>36050</v>
      </c>
      <c r="CB10" s="103">
        <v>67700</v>
      </c>
      <c r="CC10" s="103">
        <v>4281.25</v>
      </c>
      <c r="CD10" s="106">
        <v>0.25</v>
      </c>
      <c r="CE10" s="103">
        <v>36050</v>
      </c>
      <c r="CG10" s="103">
        <v>36050</v>
      </c>
      <c r="CH10" s="103">
        <v>67700</v>
      </c>
      <c r="CI10" s="103">
        <v>4281.25</v>
      </c>
      <c r="CJ10" s="106">
        <v>0.25</v>
      </c>
      <c r="CK10" s="103">
        <v>36050</v>
      </c>
      <c r="CM10" s="103">
        <v>36200</v>
      </c>
      <c r="CN10" s="103">
        <v>66530</v>
      </c>
      <c r="CO10" s="103">
        <v>4192</v>
      </c>
      <c r="CP10" s="106">
        <v>0.25</v>
      </c>
      <c r="CQ10" s="103">
        <v>36200</v>
      </c>
      <c r="CR10" s="92"/>
      <c r="CS10" s="107">
        <v>35400</v>
      </c>
      <c r="CT10" s="107">
        <v>84300</v>
      </c>
      <c r="CU10" s="103">
        <v>4525</v>
      </c>
      <c r="CV10" s="106">
        <v>0.25</v>
      </c>
      <c r="CW10" s="107">
        <v>35400</v>
      </c>
      <c r="CX10"/>
      <c r="CY10" s="103">
        <v>33960</v>
      </c>
      <c r="CZ10" s="103">
        <v>79725</v>
      </c>
      <c r="DA10" s="103">
        <v>4314</v>
      </c>
      <c r="DB10" s="106">
        <v>0.25</v>
      </c>
      <c r="DC10" s="103">
        <v>33960</v>
      </c>
      <c r="DE10" s="103">
        <v>33520</v>
      </c>
      <c r="DF10" s="103">
        <v>77075</v>
      </c>
      <c r="DG10" s="103">
        <v>4257</v>
      </c>
      <c r="DH10" s="106">
        <v>0.25</v>
      </c>
      <c r="DI10" s="103">
        <v>33520</v>
      </c>
    </row>
    <row r="11" spans="1:113" x14ac:dyDescent="0.2">
      <c r="A11" s="103">
        <v>90325</v>
      </c>
      <c r="B11" s="103">
        <f t="shared" si="0"/>
        <v>168875</v>
      </c>
      <c r="C11" s="103">
        <v>14751</v>
      </c>
      <c r="D11" s="106">
        <v>0.24</v>
      </c>
      <c r="E11" s="103">
        <v>90325</v>
      </c>
      <c r="F11" s="292"/>
      <c r="G11" s="103">
        <v>49463</v>
      </c>
      <c r="H11" s="103">
        <f t="shared" si="1"/>
        <v>88738</v>
      </c>
      <c r="I11" s="103">
        <v>7375.5</v>
      </c>
      <c r="J11" s="106">
        <v>0.24</v>
      </c>
      <c r="K11" s="103">
        <f t="shared" si="2"/>
        <v>49463</v>
      </c>
      <c r="M11" s="103">
        <v>89325</v>
      </c>
      <c r="N11" s="103">
        <v>167100</v>
      </c>
      <c r="O11" s="103">
        <v>14605.5</v>
      </c>
      <c r="P11" s="106">
        <v>0.24</v>
      </c>
      <c r="Q11" s="103">
        <v>89325</v>
      </c>
      <c r="R11" s="292"/>
      <c r="S11" s="103">
        <v>48963</v>
      </c>
      <c r="T11" s="103">
        <v>87850</v>
      </c>
      <c r="U11" s="103">
        <v>7302.75</v>
      </c>
      <c r="V11" s="106">
        <v>0.24</v>
      </c>
      <c r="W11" s="103">
        <v>48963</v>
      </c>
      <c r="Y11" s="103">
        <v>88000</v>
      </c>
      <c r="Z11" s="103">
        <v>164525</v>
      </c>
      <c r="AA11" s="103">
        <v>14382.5</v>
      </c>
      <c r="AB11" s="106">
        <v>0.24</v>
      </c>
      <c r="AC11" s="103">
        <v>88000</v>
      </c>
      <c r="AD11" s="83"/>
      <c r="AE11" s="103">
        <v>86200</v>
      </c>
      <c r="AF11" s="103">
        <v>161200</v>
      </c>
      <c r="AG11" s="103">
        <v>14089.5</v>
      </c>
      <c r="AH11" s="106">
        <v>0.24</v>
      </c>
      <c r="AI11" s="103">
        <v>86200</v>
      </c>
      <c r="AJ11" s="83"/>
      <c r="AK11" s="103">
        <v>94200</v>
      </c>
      <c r="AL11" s="103">
        <v>193950</v>
      </c>
      <c r="AM11" s="103">
        <v>18713.75</v>
      </c>
      <c r="AN11" s="106">
        <v>0.28000000000000003</v>
      </c>
      <c r="AO11" s="103">
        <v>94200</v>
      </c>
      <c r="AP11" s="83"/>
      <c r="AQ11" s="103">
        <v>93400</v>
      </c>
      <c r="AR11" s="103">
        <v>192400</v>
      </c>
      <c r="AS11" s="103">
        <v>18558.75</v>
      </c>
      <c r="AT11" s="106">
        <v>0.28000000000000003</v>
      </c>
      <c r="AU11" s="103">
        <v>93400</v>
      </c>
      <c r="AV11" s="83"/>
      <c r="AW11" s="103">
        <v>93050</v>
      </c>
      <c r="AX11" s="103">
        <v>191600</v>
      </c>
      <c r="AY11" s="103">
        <v>18481.25</v>
      </c>
      <c r="AZ11" s="106">
        <v>0.28000000000000003</v>
      </c>
      <c r="BA11" s="103">
        <v>93050</v>
      </c>
      <c r="BB11" s="83"/>
      <c r="BC11" s="103">
        <v>91600</v>
      </c>
      <c r="BD11" s="103">
        <v>188600</v>
      </c>
      <c r="BE11" s="103">
        <v>18193.75</v>
      </c>
      <c r="BF11" s="106">
        <v>0.28000000000000003</v>
      </c>
      <c r="BG11" s="103">
        <v>91600</v>
      </c>
      <c r="BH11" s="83"/>
      <c r="BI11" s="103">
        <v>90050</v>
      </c>
      <c r="BJ11" s="103">
        <v>185450</v>
      </c>
      <c r="BK11" s="103">
        <v>17891.25</v>
      </c>
      <c r="BL11" s="106">
        <v>0.28000000000000003</v>
      </c>
      <c r="BM11" s="103">
        <v>90050</v>
      </c>
      <c r="BN11" s="83"/>
      <c r="BO11" s="103">
        <v>87800</v>
      </c>
      <c r="BP11" s="103">
        <v>180800</v>
      </c>
      <c r="BQ11" s="103">
        <v>17442.5</v>
      </c>
      <c r="BR11" s="106">
        <v>0.28000000000000003</v>
      </c>
      <c r="BS11" s="103">
        <v>87800</v>
      </c>
      <c r="BT11" s="83"/>
      <c r="BU11" s="103">
        <v>85700</v>
      </c>
      <c r="BV11" s="103">
        <v>176500</v>
      </c>
      <c r="BW11" s="103">
        <v>17025</v>
      </c>
      <c r="BX11" s="106">
        <v>0.28000000000000003</v>
      </c>
      <c r="BY11" s="103">
        <v>85700</v>
      </c>
      <c r="CA11" s="103">
        <v>67700</v>
      </c>
      <c r="CB11" s="103">
        <v>84450</v>
      </c>
      <c r="CC11" s="103">
        <v>12193.75</v>
      </c>
      <c r="CD11" s="106">
        <v>0.27</v>
      </c>
      <c r="CE11" s="103">
        <v>67700</v>
      </c>
      <c r="CG11" s="103">
        <v>67700</v>
      </c>
      <c r="CH11" s="103">
        <v>84450</v>
      </c>
      <c r="CI11" s="103">
        <v>12193.75</v>
      </c>
      <c r="CJ11" s="106">
        <v>0.27</v>
      </c>
      <c r="CK11" s="103">
        <v>67700</v>
      </c>
      <c r="CM11" s="103">
        <v>66530</v>
      </c>
      <c r="CN11" s="103">
        <v>173600</v>
      </c>
      <c r="CO11" s="103">
        <v>11774.5</v>
      </c>
      <c r="CP11" s="106">
        <v>0.28000000000000003</v>
      </c>
      <c r="CQ11" s="103">
        <v>66530</v>
      </c>
      <c r="CR11" s="92"/>
      <c r="CS11" s="107">
        <v>84300</v>
      </c>
      <c r="CT11" s="107">
        <v>173600</v>
      </c>
      <c r="CU11" s="103">
        <v>16750</v>
      </c>
      <c r="CV11" s="106">
        <v>0.28000000000000003</v>
      </c>
      <c r="CW11" s="107">
        <v>84300</v>
      </c>
      <c r="CX11"/>
      <c r="CY11" s="103">
        <v>79725</v>
      </c>
      <c r="CZ11" s="103">
        <v>166500</v>
      </c>
      <c r="DA11" s="103">
        <v>15755.25</v>
      </c>
      <c r="DB11" s="106">
        <v>0.28000000000000003</v>
      </c>
      <c r="DC11" s="103">
        <v>79725</v>
      </c>
      <c r="DE11" s="103">
        <v>77075</v>
      </c>
      <c r="DF11" s="103">
        <v>162800</v>
      </c>
      <c r="DG11" s="103">
        <v>15145.75</v>
      </c>
      <c r="DH11" s="106">
        <v>0.28000000000000003</v>
      </c>
      <c r="DI11" s="103">
        <v>77075</v>
      </c>
    </row>
    <row r="12" spans="1:113" x14ac:dyDescent="0.2">
      <c r="A12" s="103">
        <v>168875</v>
      </c>
      <c r="B12" s="103">
        <f t="shared" si="0"/>
        <v>213375</v>
      </c>
      <c r="C12" s="103">
        <v>33603</v>
      </c>
      <c r="D12" s="106">
        <v>0.32</v>
      </c>
      <c r="E12" s="103">
        <v>168875</v>
      </c>
      <c r="F12" s="292"/>
      <c r="G12" s="103">
        <v>88738</v>
      </c>
      <c r="H12" s="103">
        <f t="shared" si="1"/>
        <v>110988</v>
      </c>
      <c r="I12" s="103">
        <v>16801.5</v>
      </c>
      <c r="J12" s="106">
        <v>0.32</v>
      </c>
      <c r="K12" s="103">
        <f t="shared" si="2"/>
        <v>88738</v>
      </c>
      <c r="M12" s="103">
        <v>167100</v>
      </c>
      <c r="N12" s="103">
        <v>211150</v>
      </c>
      <c r="O12" s="103">
        <v>33271.5</v>
      </c>
      <c r="P12" s="106">
        <v>0.32</v>
      </c>
      <c r="Q12" s="103">
        <v>167100</v>
      </c>
      <c r="R12" s="292"/>
      <c r="S12" s="103">
        <v>87850</v>
      </c>
      <c r="T12" s="103">
        <v>109875</v>
      </c>
      <c r="U12" s="103">
        <v>16635.75</v>
      </c>
      <c r="V12" s="106">
        <v>0.32</v>
      </c>
      <c r="W12" s="103">
        <v>87850</v>
      </c>
      <c r="Y12" s="103">
        <v>164525</v>
      </c>
      <c r="Z12" s="103">
        <v>207900</v>
      </c>
      <c r="AA12" s="103">
        <v>32748.5</v>
      </c>
      <c r="AB12" s="106">
        <v>0.32</v>
      </c>
      <c r="AC12" s="103">
        <v>164525</v>
      </c>
      <c r="AD12" s="83"/>
      <c r="AE12" s="103">
        <v>161200</v>
      </c>
      <c r="AF12" s="103">
        <v>203700</v>
      </c>
      <c r="AG12" s="103">
        <v>32089.5</v>
      </c>
      <c r="AH12" s="106">
        <v>0.32</v>
      </c>
      <c r="AI12" s="103">
        <v>161200</v>
      </c>
      <c r="AJ12" s="83"/>
      <c r="AK12" s="103">
        <v>193950</v>
      </c>
      <c r="AL12" s="103">
        <v>419000</v>
      </c>
      <c r="AM12" s="103">
        <v>46643.75</v>
      </c>
      <c r="AN12" s="106">
        <v>0.33</v>
      </c>
      <c r="AO12" s="103">
        <v>193950</v>
      </c>
      <c r="AP12" s="83"/>
      <c r="AQ12" s="103">
        <v>192400</v>
      </c>
      <c r="AR12" s="103">
        <v>415600</v>
      </c>
      <c r="AS12" s="103">
        <v>46278.75</v>
      </c>
      <c r="AT12" s="106">
        <v>0.33</v>
      </c>
      <c r="AU12" s="103">
        <v>192400</v>
      </c>
      <c r="AV12" s="83"/>
      <c r="AW12" s="103">
        <v>191600</v>
      </c>
      <c r="AX12" s="103">
        <v>413800</v>
      </c>
      <c r="AY12" s="103">
        <v>46075.25</v>
      </c>
      <c r="AZ12" s="106">
        <v>0.33</v>
      </c>
      <c r="BA12" s="103">
        <v>191600</v>
      </c>
      <c r="BB12" s="83"/>
      <c r="BC12" s="103">
        <v>188600</v>
      </c>
      <c r="BD12" s="103">
        <v>407350</v>
      </c>
      <c r="BE12" s="103">
        <v>45353.75</v>
      </c>
      <c r="BF12" s="106">
        <v>0.33</v>
      </c>
      <c r="BG12" s="103">
        <v>188600</v>
      </c>
      <c r="BH12" s="83"/>
      <c r="BI12" s="103">
        <v>185450</v>
      </c>
      <c r="BJ12" s="103">
        <v>400550</v>
      </c>
      <c r="BK12" s="103">
        <v>44603.25</v>
      </c>
      <c r="BL12" s="106">
        <v>0.33</v>
      </c>
      <c r="BM12" s="103">
        <v>185450</v>
      </c>
      <c r="BN12" s="83"/>
      <c r="BO12" s="103">
        <v>180800</v>
      </c>
      <c r="BP12" s="103">
        <v>390500</v>
      </c>
      <c r="BQ12" s="103">
        <v>43482.5</v>
      </c>
      <c r="BR12" s="106">
        <v>0.33</v>
      </c>
      <c r="BS12" s="103">
        <v>180800</v>
      </c>
      <c r="BT12" s="83"/>
      <c r="BU12" s="103">
        <v>176500</v>
      </c>
      <c r="BV12" s="103">
        <v>381250</v>
      </c>
      <c r="BW12" s="103">
        <v>42449</v>
      </c>
      <c r="BX12" s="106">
        <v>0.33</v>
      </c>
      <c r="BY12" s="103">
        <v>176500</v>
      </c>
      <c r="CA12" s="103">
        <v>84450</v>
      </c>
      <c r="CB12" s="103">
        <v>87700</v>
      </c>
      <c r="CC12" s="103">
        <v>16716.25</v>
      </c>
      <c r="CD12" s="106">
        <v>0.3</v>
      </c>
      <c r="CE12" s="103">
        <v>84450</v>
      </c>
      <c r="CG12" s="103">
        <v>84450</v>
      </c>
      <c r="CH12" s="103">
        <v>87700</v>
      </c>
      <c r="CI12" s="103">
        <v>16716.25</v>
      </c>
      <c r="CJ12" s="106">
        <v>0.3</v>
      </c>
      <c r="CK12" s="103">
        <v>84450</v>
      </c>
      <c r="CM12" s="103">
        <v>173600</v>
      </c>
      <c r="CN12" s="103">
        <v>375000</v>
      </c>
      <c r="CO12" s="103">
        <v>41754.1</v>
      </c>
      <c r="CP12" s="106">
        <v>0.33</v>
      </c>
      <c r="CQ12" s="103">
        <v>173600</v>
      </c>
      <c r="CR12" s="92"/>
      <c r="CS12" s="107">
        <v>173600</v>
      </c>
      <c r="CT12" s="107">
        <v>375000</v>
      </c>
      <c r="CU12" s="103">
        <v>41754</v>
      </c>
      <c r="CV12" s="106">
        <v>0.33</v>
      </c>
      <c r="CW12" s="107">
        <v>173600</v>
      </c>
      <c r="CX12"/>
      <c r="CY12" s="103">
        <v>166500</v>
      </c>
      <c r="CZ12" s="103">
        <v>359650</v>
      </c>
      <c r="DA12" s="103">
        <v>40052.25</v>
      </c>
      <c r="DB12" s="106">
        <v>0.33</v>
      </c>
      <c r="DC12" s="103">
        <v>166500</v>
      </c>
      <c r="DE12" s="103">
        <v>162800</v>
      </c>
      <c r="DF12" s="103">
        <v>351650</v>
      </c>
      <c r="DG12" s="103">
        <v>39148.75</v>
      </c>
      <c r="DH12" s="106">
        <v>0.33</v>
      </c>
      <c r="DI12" s="103">
        <v>162800</v>
      </c>
    </row>
    <row r="13" spans="1:113" ht="25.5" x14ac:dyDescent="0.2">
      <c r="A13" s="103">
        <v>213375</v>
      </c>
      <c r="B13" s="103">
        <f t="shared" si="0"/>
        <v>527550</v>
      </c>
      <c r="C13" s="103">
        <v>47843</v>
      </c>
      <c r="D13" s="106">
        <v>0.35</v>
      </c>
      <c r="E13" s="103">
        <v>213375</v>
      </c>
      <c r="F13" s="292"/>
      <c r="G13" s="103">
        <v>110988</v>
      </c>
      <c r="H13" s="103">
        <f t="shared" si="1"/>
        <v>268075</v>
      </c>
      <c r="I13" s="103">
        <v>23921.5</v>
      </c>
      <c r="J13" s="106">
        <v>0.35</v>
      </c>
      <c r="K13" s="103">
        <f t="shared" si="2"/>
        <v>110988</v>
      </c>
      <c r="M13" s="103">
        <v>211150</v>
      </c>
      <c r="N13" s="103">
        <v>522200</v>
      </c>
      <c r="O13" s="103">
        <v>47367.5</v>
      </c>
      <c r="P13" s="106">
        <v>0.35</v>
      </c>
      <c r="Q13" s="103">
        <v>211150</v>
      </c>
      <c r="R13" s="292"/>
      <c r="S13" s="103">
        <v>109875</v>
      </c>
      <c r="T13" s="103">
        <v>265400</v>
      </c>
      <c r="U13" s="103">
        <v>23683.75</v>
      </c>
      <c r="V13" s="106">
        <v>0.35</v>
      </c>
      <c r="W13" s="103">
        <v>109875</v>
      </c>
      <c r="Y13" s="103">
        <v>207900</v>
      </c>
      <c r="Z13" s="103">
        <v>514100</v>
      </c>
      <c r="AA13" s="103">
        <v>46628.5</v>
      </c>
      <c r="AB13" s="106">
        <v>0.35</v>
      </c>
      <c r="AC13" s="103">
        <v>207900</v>
      </c>
      <c r="AD13" s="83"/>
      <c r="AE13" s="103">
        <v>203700</v>
      </c>
      <c r="AF13" s="103">
        <v>503700</v>
      </c>
      <c r="AG13" s="103">
        <v>45689.5</v>
      </c>
      <c r="AH13" s="106">
        <v>0.35</v>
      </c>
      <c r="AI13" s="103">
        <v>203700</v>
      </c>
      <c r="AJ13" s="83"/>
      <c r="AK13" s="103">
        <v>419000</v>
      </c>
      <c r="AL13" s="103">
        <v>420700</v>
      </c>
      <c r="AM13" s="103">
        <v>120910.25</v>
      </c>
      <c r="AN13" s="106">
        <v>0.35</v>
      </c>
      <c r="AO13" s="103">
        <v>419000</v>
      </c>
      <c r="AP13" s="83"/>
      <c r="AQ13" s="103">
        <v>415600</v>
      </c>
      <c r="AR13" s="103">
        <v>417300</v>
      </c>
      <c r="AS13" s="103">
        <v>119934.75</v>
      </c>
      <c r="AT13" s="106">
        <v>0.35</v>
      </c>
      <c r="AU13" s="103">
        <v>415600</v>
      </c>
      <c r="AV13" s="83"/>
      <c r="AW13" s="103">
        <v>413800</v>
      </c>
      <c r="AX13" s="103">
        <v>415500</v>
      </c>
      <c r="AY13" s="103">
        <v>119401.25</v>
      </c>
      <c r="AZ13" s="106">
        <v>0.35</v>
      </c>
      <c r="BA13" s="103">
        <v>413800</v>
      </c>
      <c r="BB13" s="83"/>
      <c r="BC13" s="103">
        <v>407350</v>
      </c>
      <c r="BD13" s="103">
        <v>409000</v>
      </c>
      <c r="BE13" s="103">
        <v>117541.25</v>
      </c>
      <c r="BF13" s="106">
        <v>0.35</v>
      </c>
      <c r="BG13" s="103">
        <v>407350</v>
      </c>
      <c r="BH13" s="83"/>
      <c r="BI13" s="103">
        <v>400550</v>
      </c>
      <c r="BJ13" s="103">
        <v>402200</v>
      </c>
      <c r="BK13" s="103">
        <v>115586.25</v>
      </c>
      <c r="BL13" s="106">
        <v>0.35</v>
      </c>
      <c r="BM13" s="103">
        <v>400550</v>
      </c>
      <c r="BN13" s="83"/>
      <c r="BO13" s="103">
        <v>390500</v>
      </c>
      <c r="BP13" s="103" t="s">
        <v>1057</v>
      </c>
      <c r="BQ13" s="103">
        <v>112683.5</v>
      </c>
      <c r="BR13" s="106">
        <v>0.35</v>
      </c>
      <c r="BS13" s="103">
        <v>390500</v>
      </c>
      <c r="BT13" s="83"/>
      <c r="BU13" s="103">
        <v>381250</v>
      </c>
      <c r="BV13" s="103" t="s">
        <v>13</v>
      </c>
      <c r="BW13" s="103">
        <v>110016.5</v>
      </c>
      <c r="BX13" s="106">
        <v>0.35</v>
      </c>
      <c r="BY13" s="103">
        <v>381250</v>
      </c>
      <c r="CA13" s="103">
        <v>87700</v>
      </c>
      <c r="CB13" s="103">
        <v>173900</v>
      </c>
      <c r="CC13" s="103">
        <v>17691.25</v>
      </c>
      <c r="CD13" s="106">
        <v>0.28000000000000003</v>
      </c>
      <c r="CE13" s="103">
        <v>87700</v>
      </c>
      <c r="CG13" s="103">
        <v>87700</v>
      </c>
      <c r="CH13" s="103">
        <v>173900</v>
      </c>
      <c r="CI13" s="103">
        <v>17691.25</v>
      </c>
      <c r="CJ13" s="106">
        <v>0.28000000000000003</v>
      </c>
      <c r="CK13" s="103">
        <v>87700</v>
      </c>
      <c r="CM13" s="103">
        <v>375000</v>
      </c>
      <c r="CN13" s="103" t="s">
        <v>13</v>
      </c>
      <c r="CO13" s="103">
        <v>108216.1</v>
      </c>
      <c r="CP13" s="106">
        <v>0.35</v>
      </c>
      <c r="CQ13" s="103">
        <v>375000</v>
      </c>
      <c r="CR13" s="92"/>
      <c r="CS13" s="107">
        <v>375000</v>
      </c>
      <c r="CT13" s="105" t="s">
        <v>13</v>
      </c>
      <c r="CU13" s="103">
        <v>108216</v>
      </c>
      <c r="CV13" s="106">
        <v>0.35</v>
      </c>
      <c r="CW13" s="107">
        <v>375000</v>
      </c>
      <c r="CX13"/>
      <c r="CY13" s="103">
        <v>359650</v>
      </c>
      <c r="CZ13" s="103" t="s">
        <v>13</v>
      </c>
      <c r="DA13" s="103">
        <v>103791.75</v>
      </c>
      <c r="DB13" s="106">
        <v>0.35</v>
      </c>
      <c r="DC13" s="103">
        <v>359650</v>
      </c>
      <c r="DE13" s="103">
        <v>351650</v>
      </c>
      <c r="DF13" s="103" t="s">
        <v>13</v>
      </c>
      <c r="DG13" s="103">
        <v>101469.25</v>
      </c>
      <c r="DH13" s="106">
        <v>0.35</v>
      </c>
      <c r="DI13" s="103">
        <v>351650</v>
      </c>
    </row>
    <row r="14" spans="1:113" x14ac:dyDescent="0.2">
      <c r="A14" s="103">
        <v>527550</v>
      </c>
      <c r="B14" s="103" t="s">
        <v>1057</v>
      </c>
      <c r="C14" s="103">
        <v>157804.25</v>
      </c>
      <c r="D14" s="106">
        <v>0.37</v>
      </c>
      <c r="E14" s="103">
        <v>527550</v>
      </c>
      <c r="F14" s="292"/>
      <c r="G14" s="103">
        <v>268075</v>
      </c>
      <c r="H14" s="103" t="s">
        <v>1057</v>
      </c>
      <c r="I14" s="103">
        <v>78902.13</v>
      </c>
      <c r="J14" s="106">
        <v>0.37</v>
      </c>
      <c r="K14" s="103">
        <f t="shared" si="2"/>
        <v>268075</v>
      </c>
      <c r="M14" s="103">
        <v>522200</v>
      </c>
      <c r="N14" s="103" t="s">
        <v>1057</v>
      </c>
      <c r="O14" s="103">
        <v>156235</v>
      </c>
      <c r="P14" s="106">
        <v>0.37</v>
      </c>
      <c r="Q14" s="103">
        <v>522200</v>
      </c>
      <c r="R14" s="292"/>
      <c r="S14" s="103">
        <v>265400</v>
      </c>
      <c r="T14" s="103" t="s">
        <v>1057</v>
      </c>
      <c r="U14" s="103">
        <v>78117.5</v>
      </c>
      <c r="V14" s="106">
        <v>0.37</v>
      </c>
      <c r="W14" s="103">
        <v>265400</v>
      </c>
      <c r="Y14" s="103">
        <v>514100</v>
      </c>
      <c r="Z14" s="103" t="s">
        <v>1057</v>
      </c>
      <c r="AA14" s="103">
        <v>153798.5</v>
      </c>
      <c r="AB14" s="106">
        <v>0.37</v>
      </c>
      <c r="AC14" s="103">
        <v>514100</v>
      </c>
      <c r="AD14" s="83"/>
      <c r="AE14" s="103">
        <v>503700</v>
      </c>
      <c r="AF14" s="103" t="s">
        <v>1057</v>
      </c>
      <c r="AG14" s="103">
        <v>150689.25</v>
      </c>
      <c r="AH14" s="106">
        <v>0.37</v>
      </c>
      <c r="AI14" s="103">
        <v>503700</v>
      </c>
      <c r="AJ14" s="83"/>
      <c r="AK14" s="103">
        <v>420700</v>
      </c>
      <c r="AL14" s="103" t="s">
        <v>1057</v>
      </c>
      <c r="AM14" s="103">
        <v>121505.25</v>
      </c>
      <c r="AN14" s="106">
        <v>0.39600000000000002</v>
      </c>
      <c r="AO14" s="103">
        <v>420700</v>
      </c>
      <c r="AP14" s="83"/>
      <c r="AQ14" s="103">
        <v>417300</v>
      </c>
      <c r="AR14" s="103" t="s">
        <v>1057</v>
      </c>
      <c r="AS14" s="103">
        <v>120529.75</v>
      </c>
      <c r="AT14" s="106">
        <v>0.39600000000000002</v>
      </c>
      <c r="AU14" s="103">
        <v>417300</v>
      </c>
      <c r="AV14" s="83"/>
      <c r="AW14" s="103">
        <v>415500</v>
      </c>
      <c r="AX14" s="103" t="s">
        <v>1057</v>
      </c>
      <c r="AY14" s="103">
        <v>119996.25</v>
      </c>
      <c r="AZ14" s="106">
        <v>0.39600000000000002</v>
      </c>
      <c r="BA14" s="103">
        <v>415500</v>
      </c>
      <c r="BB14" s="83"/>
      <c r="BC14" s="103">
        <v>409000</v>
      </c>
      <c r="BD14" s="103" t="s">
        <v>1057</v>
      </c>
      <c r="BE14" s="103">
        <v>118118.75</v>
      </c>
      <c r="BF14" s="106">
        <v>0.39600000000000002</v>
      </c>
      <c r="BG14" s="103">
        <v>409000</v>
      </c>
      <c r="BH14" s="83"/>
      <c r="BI14" s="103">
        <v>402200</v>
      </c>
      <c r="BJ14" s="103" t="s">
        <v>1057</v>
      </c>
      <c r="BK14" s="103">
        <v>116163.75</v>
      </c>
      <c r="BL14" s="106">
        <v>0.39600000000000002</v>
      </c>
      <c r="BM14" s="103">
        <v>402200</v>
      </c>
      <c r="BN14" s="83"/>
      <c r="BO14" s="103">
        <v>0</v>
      </c>
      <c r="BP14" s="103">
        <v>0</v>
      </c>
      <c r="BQ14" s="103">
        <v>0</v>
      </c>
      <c r="BR14" s="106">
        <v>0</v>
      </c>
      <c r="BS14" s="103">
        <v>0</v>
      </c>
      <c r="BT14" s="83"/>
      <c r="BU14" s="103">
        <v>0</v>
      </c>
      <c r="BV14" s="103">
        <v>0</v>
      </c>
      <c r="BW14" s="103">
        <v>0</v>
      </c>
      <c r="BX14" s="106">
        <v>0</v>
      </c>
      <c r="BY14" s="103">
        <v>0</v>
      </c>
      <c r="CA14" s="103">
        <v>173900</v>
      </c>
      <c r="CB14" s="103">
        <v>375700</v>
      </c>
      <c r="CC14" s="103">
        <v>41827.25</v>
      </c>
      <c r="CD14" s="106">
        <v>0.33</v>
      </c>
      <c r="CE14" s="103">
        <v>173900</v>
      </c>
      <c r="CG14" s="103">
        <v>173900</v>
      </c>
      <c r="CH14" s="103">
        <v>375700</v>
      </c>
      <c r="CI14" s="103">
        <v>41827.25</v>
      </c>
      <c r="CJ14" s="106">
        <v>0.33</v>
      </c>
      <c r="CK14" s="103">
        <v>173900</v>
      </c>
      <c r="CQ14" s="92"/>
      <c r="CR14" s="92"/>
      <c r="CU14"/>
      <c r="CV14"/>
      <c r="CW14"/>
      <c r="CX14"/>
      <c r="CY14" s="92"/>
      <c r="CZ14" s="92"/>
      <c r="DA14" s="92"/>
      <c r="DB14" s="92"/>
      <c r="DC14" s="92"/>
      <c r="DE14" s="92"/>
      <c r="DF14" s="92"/>
      <c r="DG14" s="92"/>
      <c r="DH14" s="92"/>
      <c r="DI14" s="92"/>
    </row>
    <row r="15" spans="1:113"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CA15" s="103">
        <v>375700</v>
      </c>
      <c r="CB15" s="103" t="s">
        <v>13</v>
      </c>
      <c r="CC15" s="103">
        <v>108421.25</v>
      </c>
      <c r="CD15" s="106">
        <v>0.35</v>
      </c>
      <c r="CE15" s="103">
        <v>375700</v>
      </c>
      <c r="CG15" s="103">
        <v>375700</v>
      </c>
      <c r="CH15" s="103" t="s">
        <v>13</v>
      </c>
      <c r="CI15" s="103">
        <v>108421.25</v>
      </c>
      <c r="CJ15" s="106">
        <v>0.35</v>
      </c>
      <c r="CK15" s="103">
        <v>375700</v>
      </c>
      <c r="CM15" s="736" t="s">
        <v>1055</v>
      </c>
      <c r="CN15" s="736"/>
      <c r="CO15" s="736"/>
      <c r="CP15" s="736"/>
      <c r="CQ15" s="736"/>
      <c r="CR15" s="92"/>
      <c r="CS15" s="108" t="s">
        <v>1055</v>
      </c>
      <c r="CU15"/>
      <c r="CV15"/>
      <c r="CW15"/>
      <c r="CX15"/>
      <c r="CY15" s="98" t="s">
        <v>1055</v>
      </c>
      <c r="CZ15" s="92"/>
      <c r="DA15" s="92"/>
      <c r="DB15" s="92"/>
      <c r="DC15" s="92"/>
      <c r="DE15" s="98" t="s">
        <v>1055</v>
      </c>
      <c r="DF15" s="92"/>
      <c r="DG15" s="92"/>
      <c r="DH15" s="92"/>
      <c r="DI15" s="92"/>
    </row>
    <row r="16" spans="1:113"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83"/>
      <c r="AE16" s="92"/>
      <c r="AF16" s="92"/>
      <c r="AG16" s="92"/>
      <c r="AH16" s="92"/>
      <c r="AI16" s="92"/>
      <c r="AJ16" s="83"/>
      <c r="AK16" s="92"/>
      <c r="AL16" s="92"/>
      <c r="AM16" s="92"/>
      <c r="AN16" s="92"/>
      <c r="AO16" s="92"/>
      <c r="AP16" s="83"/>
      <c r="AQ16" s="92"/>
      <c r="AR16" s="92"/>
      <c r="AS16" s="92"/>
      <c r="AT16" s="92"/>
      <c r="AU16" s="92"/>
      <c r="AV16" s="83"/>
      <c r="AW16" s="92"/>
      <c r="AX16" s="92"/>
      <c r="AY16" s="92"/>
      <c r="AZ16" s="92"/>
      <c r="BA16" s="92"/>
      <c r="BB16" s="83"/>
      <c r="BC16" s="92"/>
      <c r="BD16" s="92"/>
      <c r="BE16" s="92"/>
      <c r="BF16" s="92"/>
      <c r="BG16" s="92"/>
      <c r="BH16" s="83"/>
      <c r="BI16" s="92"/>
      <c r="BJ16" s="92"/>
      <c r="BK16" s="92"/>
      <c r="BL16" s="92"/>
      <c r="BM16" s="92"/>
      <c r="BN16" s="83"/>
      <c r="BT16" s="83"/>
      <c r="CQ16" s="92"/>
      <c r="CR16" s="92"/>
      <c r="CU16"/>
      <c r="CV16"/>
      <c r="CW16"/>
      <c r="CX16"/>
      <c r="CY16" s="92"/>
      <c r="CZ16" s="92"/>
      <c r="DA16" s="92"/>
      <c r="DB16" s="92"/>
      <c r="DC16" s="92"/>
      <c r="DE16" s="92"/>
      <c r="DF16" s="92"/>
      <c r="DG16" s="92"/>
      <c r="DH16" s="92"/>
      <c r="DI16" s="92"/>
    </row>
    <row r="17" spans="1:113" ht="17.25" x14ac:dyDescent="0.25">
      <c r="A17" s="749" t="s">
        <v>1977</v>
      </c>
      <c r="B17" s="749"/>
      <c r="C17" s="749"/>
      <c r="D17" s="749"/>
      <c r="E17" s="749"/>
      <c r="F17" s="429"/>
      <c r="G17" s="749" t="s">
        <v>1978</v>
      </c>
      <c r="H17" s="749"/>
      <c r="I17" s="749"/>
      <c r="J17" s="749"/>
      <c r="K17" s="749"/>
      <c r="M17" s="736" t="s">
        <v>1977</v>
      </c>
      <c r="N17" s="736"/>
      <c r="O17" s="736"/>
      <c r="P17" s="736"/>
      <c r="Q17" s="736"/>
      <c r="R17" s="427"/>
      <c r="S17" s="736" t="s">
        <v>1978</v>
      </c>
      <c r="T17" s="736"/>
      <c r="U17" s="736"/>
      <c r="V17" s="736"/>
      <c r="W17" s="736"/>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CA17" s="736" t="s">
        <v>1055</v>
      </c>
      <c r="CB17" s="736"/>
      <c r="CC17" s="736"/>
      <c r="CD17" s="736"/>
      <c r="CE17" s="736"/>
      <c r="CG17" s="736" t="s">
        <v>1055</v>
      </c>
      <c r="CH17" s="736"/>
      <c r="CI17" s="736"/>
      <c r="CJ17" s="736"/>
      <c r="CK17" s="736"/>
      <c r="CM17" s="739" t="s">
        <v>1046</v>
      </c>
      <c r="CN17" s="740"/>
      <c r="CO17" s="109"/>
      <c r="CP17" s="110"/>
      <c r="CQ17" s="92"/>
      <c r="CR17" s="92"/>
      <c r="CS17" s="743" t="s">
        <v>1046</v>
      </c>
      <c r="CT17" s="744"/>
      <c r="CU17" s="747"/>
      <c r="CV17" s="748"/>
      <c r="CW17"/>
      <c r="CX17"/>
      <c r="CY17" s="739" t="s">
        <v>1046</v>
      </c>
      <c r="CZ17" s="740"/>
      <c r="DA17" s="741"/>
      <c r="DB17" s="742"/>
      <c r="DC17" s="92"/>
      <c r="DE17" s="739" t="s">
        <v>1046</v>
      </c>
      <c r="DF17" s="740"/>
      <c r="DG17" s="741"/>
      <c r="DH17" s="742"/>
      <c r="DI17" s="92"/>
    </row>
    <row r="18" spans="1:113"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83"/>
      <c r="AE18" s="92"/>
      <c r="AF18" s="92"/>
      <c r="AG18" s="92"/>
      <c r="AH18" s="92"/>
      <c r="AI18" s="92"/>
      <c r="AJ18" s="83"/>
      <c r="AK18" s="92"/>
      <c r="AL18" s="92"/>
      <c r="AM18" s="92"/>
      <c r="AN18" s="92"/>
      <c r="AO18" s="92"/>
      <c r="AP18" s="83"/>
      <c r="AQ18" s="92"/>
      <c r="AR18" s="92"/>
      <c r="AS18" s="92"/>
      <c r="AT18" s="92"/>
      <c r="AU18" s="92"/>
      <c r="AV18" s="83"/>
      <c r="AW18" s="92"/>
      <c r="AX18" s="92"/>
      <c r="AY18" s="92"/>
      <c r="AZ18" s="92"/>
      <c r="BA18" s="92"/>
      <c r="BB18" s="83"/>
      <c r="BC18" s="92"/>
      <c r="BD18" s="92"/>
      <c r="BE18" s="92"/>
      <c r="BF18" s="92"/>
      <c r="BG18" s="92"/>
      <c r="BH18" s="83"/>
      <c r="BI18" s="92"/>
      <c r="BJ18" s="92"/>
      <c r="BK18" s="92"/>
      <c r="BL18" s="92"/>
      <c r="BM18" s="92"/>
      <c r="BN18" s="83"/>
      <c r="BT18" s="83"/>
      <c r="CM18" s="101" t="s">
        <v>1047</v>
      </c>
      <c r="CN18" s="101" t="s">
        <v>1048</v>
      </c>
      <c r="CO18" s="101" t="s">
        <v>1049</v>
      </c>
      <c r="CP18" s="101" t="s">
        <v>1050</v>
      </c>
      <c r="CQ18" s="101" t="s">
        <v>1051</v>
      </c>
      <c r="CR18" s="92"/>
      <c r="CS18" s="102" t="s">
        <v>1047</v>
      </c>
      <c r="CT18" s="102" t="s">
        <v>1048</v>
      </c>
      <c r="CU18" s="102" t="s">
        <v>1052</v>
      </c>
      <c r="CV18" s="101" t="s">
        <v>1050</v>
      </c>
      <c r="CW18" s="101" t="s">
        <v>1051</v>
      </c>
      <c r="CX18"/>
      <c r="CY18" s="101" t="s">
        <v>1047</v>
      </c>
      <c r="CZ18" s="101" t="s">
        <v>1048</v>
      </c>
      <c r="DA18" s="101" t="s">
        <v>1049</v>
      </c>
      <c r="DB18" s="101" t="s">
        <v>1050</v>
      </c>
      <c r="DC18" s="101" t="s">
        <v>1051</v>
      </c>
      <c r="DE18" s="101" t="s">
        <v>1047</v>
      </c>
      <c r="DF18" s="101" t="s">
        <v>1048</v>
      </c>
      <c r="DG18" s="101" t="s">
        <v>1049</v>
      </c>
      <c r="DH18" s="101" t="s">
        <v>1050</v>
      </c>
      <c r="DI18" s="101" t="s">
        <v>1051</v>
      </c>
    </row>
    <row r="19" spans="1:113"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T19" s="83"/>
      <c r="BU19" s="739" t="s">
        <v>1046</v>
      </c>
      <c r="BV19" s="740"/>
      <c r="BW19" s="109"/>
      <c r="BX19" s="110"/>
      <c r="CA19" s="739" t="s">
        <v>1046</v>
      </c>
      <c r="CB19" s="740"/>
      <c r="CC19" s="109"/>
      <c r="CD19" s="110"/>
      <c r="CG19" s="739" t="s">
        <v>1046</v>
      </c>
      <c r="CH19" s="740"/>
      <c r="CI19" s="109"/>
      <c r="CJ19" s="110"/>
      <c r="CM19" s="103">
        <v>0</v>
      </c>
      <c r="CN19" s="103">
        <v>15750</v>
      </c>
      <c r="CO19" s="103">
        <v>0</v>
      </c>
      <c r="CP19" s="103">
        <v>0</v>
      </c>
      <c r="CQ19" s="103" t="s">
        <v>1056</v>
      </c>
      <c r="CR19" s="92"/>
      <c r="CS19" s="104">
        <v>0</v>
      </c>
      <c r="CT19" s="104">
        <v>8000</v>
      </c>
      <c r="CU19" s="103">
        <v>0</v>
      </c>
      <c r="CV19" s="103">
        <v>0</v>
      </c>
      <c r="CW19" s="103" t="s">
        <v>1056</v>
      </c>
      <c r="CX19"/>
      <c r="CY19" s="103">
        <v>0</v>
      </c>
      <c r="CZ19" s="103">
        <v>8000</v>
      </c>
      <c r="DA19" s="103">
        <v>0</v>
      </c>
      <c r="DB19" s="103">
        <v>0</v>
      </c>
      <c r="DC19" s="103" t="s">
        <v>1056</v>
      </c>
      <c r="DE19" s="103">
        <v>0</v>
      </c>
      <c r="DF19" s="103">
        <v>8000</v>
      </c>
      <c r="DG19" s="103">
        <v>0</v>
      </c>
      <c r="DH19" s="103">
        <v>0</v>
      </c>
      <c r="DI19" s="103" t="s">
        <v>1056</v>
      </c>
    </row>
    <row r="20" spans="1:113"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3">
        <v>15750</v>
      </c>
      <c r="CN20" s="103">
        <v>24450</v>
      </c>
      <c r="CO20" s="103">
        <v>0</v>
      </c>
      <c r="CP20" s="106">
        <v>0.1</v>
      </c>
      <c r="CQ20" s="103">
        <v>15750</v>
      </c>
      <c r="CR20" s="92"/>
      <c r="CS20" s="107">
        <v>8000</v>
      </c>
      <c r="CT20" s="107">
        <v>23950</v>
      </c>
      <c r="CU20" s="103">
        <v>0</v>
      </c>
      <c r="CV20" s="106">
        <v>0.1</v>
      </c>
      <c r="CW20" s="107">
        <v>8000</v>
      </c>
      <c r="CX20"/>
      <c r="CY20" s="103">
        <v>8000</v>
      </c>
      <c r="CZ20" s="103">
        <v>23550</v>
      </c>
      <c r="DA20" s="103">
        <v>0</v>
      </c>
      <c r="DB20" s="106">
        <v>0.1</v>
      </c>
      <c r="DC20" s="103">
        <v>8000</v>
      </c>
      <c r="DE20" s="103">
        <v>8000</v>
      </c>
      <c r="DF20" s="103">
        <v>23350</v>
      </c>
      <c r="DG20" s="103">
        <v>0</v>
      </c>
      <c r="DH20" s="106">
        <v>0.1</v>
      </c>
      <c r="DI20" s="103">
        <v>8000</v>
      </c>
    </row>
    <row r="21" spans="1:113" x14ac:dyDescent="0.2">
      <c r="A21" s="103">
        <v>0</v>
      </c>
      <c r="B21" s="103">
        <f t="shared" ref="B21:B27" si="3">A22</f>
        <v>12200</v>
      </c>
      <c r="C21" s="103">
        <v>0</v>
      </c>
      <c r="D21" s="103">
        <v>0</v>
      </c>
      <c r="E21" s="103">
        <v>0</v>
      </c>
      <c r="F21" s="292"/>
      <c r="G21" s="103">
        <v>0</v>
      </c>
      <c r="H21" s="103">
        <f t="shared" ref="H21:H27" si="4">G22</f>
        <v>12550</v>
      </c>
      <c r="I21" s="103">
        <v>0</v>
      </c>
      <c r="J21" s="103">
        <v>0</v>
      </c>
      <c r="K21" s="103">
        <v>0</v>
      </c>
      <c r="M21" s="103">
        <v>0</v>
      </c>
      <c r="N21" s="103">
        <v>11900</v>
      </c>
      <c r="O21" s="103">
        <v>0</v>
      </c>
      <c r="P21" s="103">
        <v>0</v>
      </c>
      <c r="Q21" s="103">
        <v>0</v>
      </c>
      <c r="R21" s="292"/>
      <c r="S21" s="103">
        <v>0</v>
      </c>
      <c r="T21" s="103">
        <v>12400</v>
      </c>
      <c r="U21" s="103">
        <v>0</v>
      </c>
      <c r="V21" s="103">
        <v>0</v>
      </c>
      <c r="W21" s="103">
        <v>0</v>
      </c>
      <c r="Y21" s="103">
        <v>0</v>
      </c>
      <c r="Z21" s="103">
        <v>11800</v>
      </c>
      <c r="AA21" s="103">
        <v>0</v>
      </c>
      <c r="AB21" s="103">
        <v>0</v>
      </c>
      <c r="AC21" s="103">
        <v>0</v>
      </c>
      <c r="AD21" s="83"/>
      <c r="AE21" s="103">
        <v>0</v>
      </c>
      <c r="AF21" s="103">
        <v>11550</v>
      </c>
      <c r="AG21" s="103">
        <v>0</v>
      </c>
      <c r="AH21" s="103">
        <v>0</v>
      </c>
      <c r="AI21" s="103">
        <v>0</v>
      </c>
      <c r="AJ21" s="83"/>
      <c r="AK21" s="103">
        <v>0</v>
      </c>
      <c r="AL21" s="103">
        <v>8650</v>
      </c>
      <c r="AM21" s="103">
        <v>0</v>
      </c>
      <c r="AN21" s="103">
        <v>0</v>
      </c>
      <c r="AO21" s="103">
        <v>0</v>
      </c>
      <c r="AP21" s="83"/>
      <c r="AQ21" s="103">
        <v>0</v>
      </c>
      <c r="AR21" s="103">
        <v>8550</v>
      </c>
      <c r="AS21" s="103">
        <v>0</v>
      </c>
      <c r="AT21" s="103">
        <v>0</v>
      </c>
      <c r="AU21" s="103">
        <v>0</v>
      </c>
      <c r="AV21" s="83"/>
      <c r="AW21" s="103">
        <v>0</v>
      </c>
      <c r="AX21" s="103">
        <v>8600</v>
      </c>
      <c r="AY21" s="103">
        <v>0</v>
      </c>
      <c r="AZ21" s="103">
        <v>0</v>
      </c>
      <c r="BA21" s="103">
        <v>0</v>
      </c>
      <c r="BB21" s="83"/>
      <c r="BC21" s="103">
        <v>0</v>
      </c>
      <c r="BD21" s="103">
        <v>8450</v>
      </c>
      <c r="BE21" s="103">
        <v>0</v>
      </c>
      <c r="BF21" s="103">
        <v>0</v>
      </c>
      <c r="BG21" s="103">
        <v>0</v>
      </c>
      <c r="BH21" s="83"/>
      <c r="BI21" s="103">
        <v>0</v>
      </c>
      <c r="BJ21" s="103">
        <v>8300</v>
      </c>
      <c r="BK21" s="103">
        <v>0</v>
      </c>
      <c r="BL21" s="103">
        <v>0</v>
      </c>
      <c r="BM21" s="103">
        <v>0</v>
      </c>
      <c r="BN21" s="83"/>
      <c r="BO21" s="103">
        <v>0</v>
      </c>
      <c r="BP21" s="103">
        <v>8100</v>
      </c>
      <c r="BQ21" s="103">
        <v>0</v>
      </c>
      <c r="BR21" s="103">
        <v>0</v>
      </c>
      <c r="BS21" s="103">
        <v>0</v>
      </c>
      <c r="BT21" s="83"/>
      <c r="BU21" s="103">
        <v>0</v>
      </c>
      <c r="BV21" s="103">
        <v>7900</v>
      </c>
      <c r="BW21" s="103">
        <v>0</v>
      </c>
      <c r="BX21" s="103">
        <v>0</v>
      </c>
      <c r="BY21" s="103" t="s">
        <v>1056</v>
      </c>
      <c r="CA21" s="103">
        <v>0</v>
      </c>
      <c r="CB21" s="103">
        <v>13750</v>
      </c>
      <c r="CC21" s="103">
        <v>0</v>
      </c>
      <c r="CD21" s="103">
        <v>0</v>
      </c>
      <c r="CE21" s="103" t="s">
        <v>1056</v>
      </c>
      <c r="CG21" s="103">
        <v>0</v>
      </c>
      <c r="CH21" s="103">
        <v>13750</v>
      </c>
      <c r="CI21" s="103">
        <v>0</v>
      </c>
      <c r="CJ21" s="103">
        <v>0</v>
      </c>
      <c r="CK21" s="103" t="s">
        <v>1056</v>
      </c>
      <c r="CM21" s="103">
        <v>24450</v>
      </c>
      <c r="CN21" s="103">
        <v>75650</v>
      </c>
      <c r="CO21" s="103">
        <v>870</v>
      </c>
      <c r="CP21" s="106">
        <v>0.15</v>
      </c>
      <c r="CQ21" s="103">
        <v>24450</v>
      </c>
      <c r="CR21" s="92"/>
      <c r="CS21" s="107">
        <v>23950</v>
      </c>
      <c r="CT21" s="107">
        <v>75650</v>
      </c>
      <c r="CU21" s="107">
        <v>1595</v>
      </c>
      <c r="CV21" s="106">
        <v>0.15</v>
      </c>
      <c r="CW21" s="107">
        <v>23950</v>
      </c>
      <c r="CX21"/>
      <c r="CY21" s="103">
        <v>23550</v>
      </c>
      <c r="CZ21" s="103">
        <v>72150</v>
      </c>
      <c r="DA21" s="103">
        <v>1555</v>
      </c>
      <c r="DB21" s="106">
        <v>0.15</v>
      </c>
      <c r="DC21" s="103">
        <v>23550</v>
      </c>
      <c r="DE21" s="103">
        <v>23350</v>
      </c>
      <c r="DF21" s="103">
        <v>70700</v>
      </c>
      <c r="DG21" s="103">
        <v>1535</v>
      </c>
      <c r="DH21" s="106">
        <v>0.15</v>
      </c>
      <c r="DI21" s="103">
        <v>23350</v>
      </c>
    </row>
    <row r="22" spans="1:113" x14ac:dyDescent="0.2">
      <c r="A22" s="103">
        <v>12200</v>
      </c>
      <c r="B22" s="103">
        <f t="shared" si="3"/>
        <v>32100</v>
      </c>
      <c r="C22" s="103">
        <v>0</v>
      </c>
      <c r="D22" s="106">
        <v>0.1</v>
      </c>
      <c r="E22" s="103">
        <f t="shared" ref="E22:E28" si="5">A22</f>
        <v>12200</v>
      </c>
      <c r="F22" s="292"/>
      <c r="G22" s="103">
        <v>12550</v>
      </c>
      <c r="H22" s="103">
        <f t="shared" si="4"/>
        <v>22500</v>
      </c>
      <c r="I22" s="103">
        <v>0</v>
      </c>
      <c r="J22" s="106">
        <v>0.1</v>
      </c>
      <c r="K22" s="103">
        <f t="shared" ref="K22:K28" si="6">G22</f>
        <v>12550</v>
      </c>
      <c r="M22" s="103">
        <v>11900</v>
      </c>
      <c r="N22" s="103">
        <v>31650</v>
      </c>
      <c r="O22" s="103">
        <v>0</v>
      </c>
      <c r="P22" s="106">
        <v>0.1</v>
      </c>
      <c r="Q22" s="103">
        <v>11900</v>
      </c>
      <c r="R22" s="292"/>
      <c r="S22" s="103">
        <v>12400</v>
      </c>
      <c r="T22" s="103">
        <v>22275</v>
      </c>
      <c r="U22" s="103">
        <v>0</v>
      </c>
      <c r="V22" s="106">
        <v>0.1</v>
      </c>
      <c r="W22" s="103">
        <v>12400</v>
      </c>
      <c r="Y22" s="103">
        <v>11800</v>
      </c>
      <c r="Z22" s="103">
        <v>31200</v>
      </c>
      <c r="AA22" s="103">
        <v>0</v>
      </c>
      <c r="AB22" s="106">
        <v>0.1</v>
      </c>
      <c r="AC22" s="103">
        <v>11800</v>
      </c>
      <c r="AD22" s="83"/>
      <c r="AE22" s="103">
        <v>11550</v>
      </c>
      <c r="AF22" s="103">
        <v>30600</v>
      </c>
      <c r="AG22" s="103">
        <v>0</v>
      </c>
      <c r="AH22" s="106">
        <v>0.1</v>
      </c>
      <c r="AI22" s="103">
        <v>11550</v>
      </c>
      <c r="AJ22" s="83"/>
      <c r="AK22" s="103">
        <v>8650</v>
      </c>
      <c r="AL22" s="103">
        <v>27300</v>
      </c>
      <c r="AM22" s="103">
        <v>0</v>
      </c>
      <c r="AN22" s="106">
        <v>0.1</v>
      </c>
      <c r="AO22" s="103">
        <v>8650</v>
      </c>
      <c r="AP22" s="83"/>
      <c r="AQ22" s="103">
        <v>8550</v>
      </c>
      <c r="AR22" s="103">
        <v>27100</v>
      </c>
      <c r="AS22" s="103">
        <v>0</v>
      </c>
      <c r="AT22" s="106">
        <v>0.1</v>
      </c>
      <c r="AU22" s="103">
        <v>8550</v>
      </c>
      <c r="AV22" s="83"/>
      <c r="AW22" s="103">
        <v>8600</v>
      </c>
      <c r="AX22" s="103">
        <v>27050</v>
      </c>
      <c r="AY22" s="103">
        <v>0</v>
      </c>
      <c r="AZ22" s="106">
        <v>0.1</v>
      </c>
      <c r="BA22" s="103">
        <v>8600</v>
      </c>
      <c r="BB22" s="83"/>
      <c r="BC22" s="103">
        <v>8450</v>
      </c>
      <c r="BD22" s="103">
        <v>26600</v>
      </c>
      <c r="BE22" s="103">
        <v>0</v>
      </c>
      <c r="BF22" s="106">
        <v>0.1</v>
      </c>
      <c r="BG22" s="103">
        <v>8450</v>
      </c>
      <c r="BH22" s="83"/>
      <c r="BI22" s="103">
        <v>8300</v>
      </c>
      <c r="BJ22" s="103">
        <v>26150</v>
      </c>
      <c r="BK22" s="103">
        <v>0</v>
      </c>
      <c r="BL22" s="106">
        <v>0.1</v>
      </c>
      <c r="BM22" s="103">
        <v>8300</v>
      </c>
      <c r="BN22" s="83"/>
      <c r="BO22" s="103">
        <v>8100</v>
      </c>
      <c r="BP22" s="103">
        <v>25500</v>
      </c>
      <c r="BQ22" s="103">
        <v>0</v>
      </c>
      <c r="BR22" s="106">
        <v>0.1</v>
      </c>
      <c r="BS22" s="103">
        <v>8100</v>
      </c>
      <c r="BT22" s="83"/>
      <c r="BU22" s="103">
        <v>7900</v>
      </c>
      <c r="BV22" s="103">
        <v>24900</v>
      </c>
      <c r="BW22" s="103">
        <v>0</v>
      </c>
      <c r="BX22" s="106">
        <v>0.1</v>
      </c>
      <c r="BY22" s="103">
        <v>7900</v>
      </c>
      <c r="CA22" s="103">
        <v>13750</v>
      </c>
      <c r="CB22" s="103">
        <v>24500</v>
      </c>
      <c r="CC22" s="103">
        <v>0</v>
      </c>
      <c r="CD22" s="106">
        <v>0.1</v>
      </c>
      <c r="CE22" s="103">
        <v>13750</v>
      </c>
      <c r="CG22" s="103">
        <v>13750</v>
      </c>
      <c r="CH22" s="103">
        <v>24500</v>
      </c>
      <c r="CI22" s="103">
        <v>0</v>
      </c>
      <c r="CJ22" s="106">
        <v>0.1</v>
      </c>
      <c r="CK22" s="103">
        <v>13750</v>
      </c>
      <c r="CM22" s="103">
        <v>75650</v>
      </c>
      <c r="CN22" s="103">
        <v>118130</v>
      </c>
      <c r="CO22" s="103">
        <v>8550</v>
      </c>
      <c r="CP22" s="106">
        <v>0.25</v>
      </c>
      <c r="CQ22" s="103">
        <v>75650</v>
      </c>
      <c r="CR22" s="92"/>
      <c r="CS22" s="107">
        <v>75650</v>
      </c>
      <c r="CT22" s="107">
        <v>144800</v>
      </c>
      <c r="CU22" s="107">
        <v>9350</v>
      </c>
      <c r="CV22" s="106">
        <v>0.25</v>
      </c>
      <c r="CW22" s="107">
        <v>75650</v>
      </c>
      <c r="CX22"/>
      <c r="CY22" s="103">
        <v>72150</v>
      </c>
      <c r="CZ22" s="103">
        <v>137850</v>
      </c>
      <c r="DA22" s="103">
        <v>8845</v>
      </c>
      <c r="DB22" s="106">
        <v>0.25</v>
      </c>
      <c r="DC22" s="103">
        <v>72150</v>
      </c>
      <c r="DE22" s="103">
        <v>70700</v>
      </c>
      <c r="DF22" s="103">
        <v>133800</v>
      </c>
      <c r="DG22" s="103">
        <v>8637.5</v>
      </c>
      <c r="DH22" s="106">
        <v>0.25</v>
      </c>
      <c r="DI22" s="103">
        <v>70700</v>
      </c>
    </row>
    <row r="23" spans="1:113" x14ac:dyDescent="0.2">
      <c r="A23" s="103">
        <v>32100</v>
      </c>
      <c r="B23" s="103">
        <f t="shared" si="3"/>
        <v>93250</v>
      </c>
      <c r="C23" s="103">
        <v>1990</v>
      </c>
      <c r="D23" s="106">
        <v>0.12</v>
      </c>
      <c r="E23" s="103">
        <f t="shared" si="5"/>
        <v>32100</v>
      </c>
      <c r="F23" s="292"/>
      <c r="G23" s="103">
        <v>22500</v>
      </c>
      <c r="H23" s="103">
        <f t="shared" si="4"/>
        <v>53075</v>
      </c>
      <c r="I23" s="103">
        <v>995</v>
      </c>
      <c r="J23" s="106">
        <v>0.12</v>
      </c>
      <c r="K23" s="103">
        <f t="shared" si="6"/>
        <v>22500</v>
      </c>
      <c r="M23" s="103">
        <v>31650</v>
      </c>
      <c r="N23" s="103">
        <v>92150</v>
      </c>
      <c r="O23" s="103">
        <v>1975</v>
      </c>
      <c r="P23" s="106">
        <v>0.12</v>
      </c>
      <c r="Q23" s="103">
        <v>31650</v>
      </c>
      <c r="R23" s="292"/>
      <c r="S23" s="103">
        <v>22275</v>
      </c>
      <c r="T23" s="103">
        <v>52525</v>
      </c>
      <c r="U23" s="103">
        <v>987.5</v>
      </c>
      <c r="V23" s="106">
        <v>0.12</v>
      </c>
      <c r="W23" s="103">
        <v>22275</v>
      </c>
      <c r="Y23" s="103">
        <v>31200</v>
      </c>
      <c r="Z23" s="103">
        <v>90750</v>
      </c>
      <c r="AA23" s="103">
        <v>1940</v>
      </c>
      <c r="AB23" s="106">
        <v>0.12</v>
      </c>
      <c r="AC23" s="103">
        <v>31200</v>
      </c>
      <c r="AD23" s="83"/>
      <c r="AE23" s="103">
        <v>30600</v>
      </c>
      <c r="AF23" s="103">
        <v>88950</v>
      </c>
      <c r="AG23" s="103">
        <v>1905</v>
      </c>
      <c r="AH23" s="106">
        <v>0.12</v>
      </c>
      <c r="AI23" s="103">
        <v>30600</v>
      </c>
      <c r="AJ23" s="83"/>
      <c r="AK23" s="103">
        <v>27300</v>
      </c>
      <c r="AL23" s="103">
        <v>84550</v>
      </c>
      <c r="AM23" s="103">
        <v>1865</v>
      </c>
      <c r="AN23" s="106">
        <v>0.15</v>
      </c>
      <c r="AO23" s="103">
        <v>27300</v>
      </c>
      <c r="AP23" s="83"/>
      <c r="AQ23" s="103">
        <v>27100</v>
      </c>
      <c r="AR23" s="103">
        <v>83850</v>
      </c>
      <c r="AS23" s="103">
        <v>1855</v>
      </c>
      <c r="AT23" s="106">
        <v>0.15</v>
      </c>
      <c r="AU23" s="103">
        <v>27100</v>
      </c>
      <c r="AV23" s="83"/>
      <c r="AW23" s="103">
        <v>27050</v>
      </c>
      <c r="AX23" s="103">
        <v>83500</v>
      </c>
      <c r="AY23" s="103">
        <v>1845</v>
      </c>
      <c r="AZ23" s="106">
        <v>0.15</v>
      </c>
      <c r="BA23" s="103">
        <v>27050</v>
      </c>
      <c r="BB23" s="83"/>
      <c r="BC23" s="103">
        <v>26600</v>
      </c>
      <c r="BD23" s="103">
        <v>82250</v>
      </c>
      <c r="BE23" s="103">
        <v>1815</v>
      </c>
      <c r="BF23" s="106">
        <v>0.15</v>
      </c>
      <c r="BG23" s="103">
        <v>26600</v>
      </c>
      <c r="BH23" s="83"/>
      <c r="BI23" s="103">
        <v>26150</v>
      </c>
      <c r="BJ23" s="103">
        <v>80800</v>
      </c>
      <c r="BK23" s="103">
        <v>1785</v>
      </c>
      <c r="BL23" s="106">
        <v>0.15</v>
      </c>
      <c r="BM23" s="103">
        <v>26150</v>
      </c>
      <c r="BN23" s="83"/>
      <c r="BO23" s="103">
        <v>25500</v>
      </c>
      <c r="BP23" s="103">
        <v>78800</v>
      </c>
      <c r="BQ23" s="103">
        <v>1740</v>
      </c>
      <c r="BR23" s="106">
        <v>0.15</v>
      </c>
      <c r="BS23" s="103">
        <v>25500</v>
      </c>
      <c r="BT23" s="83"/>
      <c r="BU23" s="103">
        <v>24900</v>
      </c>
      <c r="BV23" s="103">
        <v>76900</v>
      </c>
      <c r="BW23" s="103">
        <v>1700</v>
      </c>
      <c r="BX23" s="106">
        <v>0.15</v>
      </c>
      <c r="BY23" s="103">
        <v>24900</v>
      </c>
      <c r="CA23" s="103">
        <v>24500</v>
      </c>
      <c r="CB23" s="103">
        <v>75750</v>
      </c>
      <c r="CC23" s="103">
        <v>1075</v>
      </c>
      <c r="CD23" s="106">
        <v>0.15</v>
      </c>
      <c r="CE23" s="103">
        <v>24500</v>
      </c>
      <c r="CG23" s="103">
        <v>24500</v>
      </c>
      <c r="CH23" s="103">
        <v>75750</v>
      </c>
      <c r="CI23" s="103">
        <v>1075</v>
      </c>
      <c r="CJ23" s="106">
        <v>0.15</v>
      </c>
      <c r="CK23" s="103">
        <v>24500</v>
      </c>
      <c r="CM23" s="103">
        <v>118130</v>
      </c>
      <c r="CN23" s="103">
        <v>216600</v>
      </c>
      <c r="CO23" s="103">
        <v>19170</v>
      </c>
      <c r="CP23" s="106">
        <v>0.28000000000000003</v>
      </c>
      <c r="CQ23" s="103">
        <v>118130</v>
      </c>
      <c r="CR23" s="92"/>
      <c r="CS23" s="107">
        <v>144800</v>
      </c>
      <c r="CT23" s="107">
        <v>216600</v>
      </c>
      <c r="CU23" s="107">
        <v>26637.5</v>
      </c>
      <c r="CV23" s="106">
        <v>0.28000000000000003</v>
      </c>
      <c r="CW23" s="107">
        <v>144800</v>
      </c>
      <c r="CX23"/>
      <c r="CY23" s="103">
        <v>137850</v>
      </c>
      <c r="CZ23" s="103">
        <v>207700</v>
      </c>
      <c r="DA23" s="103">
        <v>25270</v>
      </c>
      <c r="DB23" s="106">
        <v>0.28000000000000003</v>
      </c>
      <c r="DC23" s="103">
        <v>137850</v>
      </c>
      <c r="DE23" s="103">
        <v>133800</v>
      </c>
      <c r="DF23" s="103">
        <v>203150</v>
      </c>
      <c r="DG23" s="103">
        <v>24412.5</v>
      </c>
      <c r="DH23" s="106">
        <v>0.28000000000000003</v>
      </c>
      <c r="DI23" s="103">
        <v>133800</v>
      </c>
    </row>
    <row r="24" spans="1:113" x14ac:dyDescent="0.2">
      <c r="A24" s="103">
        <v>93250</v>
      </c>
      <c r="B24" s="103">
        <f t="shared" si="3"/>
        <v>184950</v>
      </c>
      <c r="C24" s="103">
        <v>9328</v>
      </c>
      <c r="D24" s="106">
        <v>0.22</v>
      </c>
      <c r="E24" s="103">
        <f t="shared" si="5"/>
        <v>93250</v>
      </c>
      <c r="F24" s="292"/>
      <c r="G24" s="103">
        <v>53075</v>
      </c>
      <c r="H24" s="103">
        <f t="shared" si="4"/>
        <v>98925</v>
      </c>
      <c r="I24" s="103">
        <v>4664</v>
      </c>
      <c r="J24" s="106">
        <v>0.22</v>
      </c>
      <c r="K24" s="103">
        <f t="shared" si="6"/>
        <v>53075</v>
      </c>
      <c r="M24" s="103">
        <v>92150</v>
      </c>
      <c r="N24" s="103">
        <v>182950</v>
      </c>
      <c r="O24" s="103">
        <v>9235</v>
      </c>
      <c r="P24" s="106">
        <v>0.22</v>
      </c>
      <c r="Q24" s="103">
        <v>92150</v>
      </c>
      <c r="R24" s="292"/>
      <c r="S24" s="103">
        <v>52525</v>
      </c>
      <c r="T24" s="103">
        <v>97925</v>
      </c>
      <c r="U24" s="103">
        <v>4617.5</v>
      </c>
      <c r="V24" s="106">
        <v>0.22</v>
      </c>
      <c r="W24" s="103">
        <v>52525</v>
      </c>
      <c r="Y24" s="103">
        <v>90750</v>
      </c>
      <c r="Z24" s="103">
        <v>180200</v>
      </c>
      <c r="AA24" s="103">
        <v>9086</v>
      </c>
      <c r="AB24" s="106">
        <v>0.22</v>
      </c>
      <c r="AC24" s="103">
        <v>90750</v>
      </c>
      <c r="AD24" s="83"/>
      <c r="AE24" s="103">
        <v>88950</v>
      </c>
      <c r="AF24" s="103">
        <v>176550</v>
      </c>
      <c r="AG24" s="103">
        <v>8907</v>
      </c>
      <c r="AH24" s="106">
        <v>0.22</v>
      </c>
      <c r="AI24" s="103">
        <v>88950</v>
      </c>
      <c r="AJ24" s="83"/>
      <c r="AK24" s="103">
        <v>84550</v>
      </c>
      <c r="AL24" s="103">
        <v>161750</v>
      </c>
      <c r="AM24" s="103">
        <v>10452.5</v>
      </c>
      <c r="AN24" s="106">
        <v>0.25</v>
      </c>
      <c r="AO24" s="103">
        <v>84550</v>
      </c>
      <c r="AP24" s="83"/>
      <c r="AQ24" s="103">
        <v>83850</v>
      </c>
      <c r="AR24" s="103">
        <v>160450</v>
      </c>
      <c r="AS24" s="103">
        <v>10367.5</v>
      </c>
      <c r="AT24" s="106">
        <v>0.25</v>
      </c>
      <c r="AU24" s="103">
        <v>83850</v>
      </c>
      <c r="AV24" s="83"/>
      <c r="AW24" s="103">
        <v>83500</v>
      </c>
      <c r="AX24" s="103">
        <v>159800</v>
      </c>
      <c r="AY24" s="103">
        <v>10312.5</v>
      </c>
      <c r="AZ24" s="106">
        <v>0.25</v>
      </c>
      <c r="BA24" s="103">
        <v>83500</v>
      </c>
      <c r="BB24" s="83"/>
      <c r="BC24" s="103">
        <v>82250</v>
      </c>
      <c r="BD24" s="103">
        <v>157300</v>
      </c>
      <c r="BE24" s="103">
        <v>10162.5</v>
      </c>
      <c r="BF24" s="106">
        <v>0.25</v>
      </c>
      <c r="BG24" s="103">
        <v>82250</v>
      </c>
      <c r="BH24" s="83"/>
      <c r="BI24" s="103">
        <v>80800</v>
      </c>
      <c r="BJ24" s="103">
        <v>154700</v>
      </c>
      <c r="BK24" s="103">
        <v>9982.5</v>
      </c>
      <c r="BL24" s="106">
        <v>0.25</v>
      </c>
      <c r="BM24" s="103">
        <v>80800</v>
      </c>
      <c r="BN24" s="83"/>
      <c r="BO24" s="103">
        <v>78800</v>
      </c>
      <c r="BP24" s="103">
        <v>150800</v>
      </c>
      <c r="BQ24" s="103">
        <v>9735</v>
      </c>
      <c r="BR24" s="106">
        <v>0.25</v>
      </c>
      <c r="BS24" s="103">
        <v>78800</v>
      </c>
      <c r="BT24" s="83"/>
      <c r="BU24" s="103">
        <v>76900</v>
      </c>
      <c r="BV24" s="103">
        <v>147250</v>
      </c>
      <c r="BW24" s="103">
        <v>9500</v>
      </c>
      <c r="BX24" s="106">
        <v>0.25</v>
      </c>
      <c r="BY24" s="103">
        <v>76900</v>
      </c>
      <c r="CA24" s="103">
        <v>75750</v>
      </c>
      <c r="CB24" s="103">
        <v>94050</v>
      </c>
      <c r="CC24" s="103">
        <v>8762.5</v>
      </c>
      <c r="CD24" s="106">
        <v>0.25</v>
      </c>
      <c r="CE24" s="103">
        <v>75750</v>
      </c>
      <c r="CG24" s="103">
        <v>75750</v>
      </c>
      <c r="CH24" s="103">
        <v>94050</v>
      </c>
      <c r="CI24" s="103">
        <v>8762.5</v>
      </c>
      <c r="CJ24" s="106">
        <v>0.25</v>
      </c>
      <c r="CK24" s="103">
        <v>75750</v>
      </c>
      <c r="CM24" s="103">
        <v>216600</v>
      </c>
      <c r="CN24" s="103">
        <v>380700</v>
      </c>
      <c r="CO24" s="103">
        <v>46741.599999999999</v>
      </c>
      <c r="CP24" s="106">
        <v>0.33</v>
      </c>
      <c r="CQ24" s="103">
        <v>216600</v>
      </c>
      <c r="CR24" s="92"/>
      <c r="CS24" s="107">
        <v>216600</v>
      </c>
      <c r="CT24" s="107">
        <v>380700</v>
      </c>
      <c r="CU24" s="107">
        <v>46741.5</v>
      </c>
      <c r="CV24" s="106">
        <v>0.33</v>
      </c>
      <c r="CW24" s="107">
        <v>216600</v>
      </c>
      <c r="CX24"/>
      <c r="CY24" s="103">
        <v>207700</v>
      </c>
      <c r="CZ24" s="103">
        <v>365100</v>
      </c>
      <c r="DA24" s="103">
        <v>44828</v>
      </c>
      <c r="DB24" s="106">
        <v>0.33</v>
      </c>
      <c r="DC24" s="103">
        <v>207700</v>
      </c>
      <c r="DE24" s="103">
        <v>203150</v>
      </c>
      <c r="DF24" s="103">
        <v>357000</v>
      </c>
      <c r="DG24" s="103">
        <v>43830.5</v>
      </c>
      <c r="DH24" s="106">
        <v>0.33</v>
      </c>
      <c r="DI24" s="103">
        <v>203150</v>
      </c>
    </row>
    <row r="25" spans="1:113" ht="25.5" x14ac:dyDescent="0.2">
      <c r="A25" s="103">
        <v>184950</v>
      </c>
      <c r="B25" s="103">
        <f t="shared" si="3"/>
        <v>342050</v>
      </c>
      <c r="C25" s="103">
        <v>29502</v>
      </c>
      <c r="D25" s="106">
        <v>0.24</v>
      </c>
      <c r="E25" s="103">
        <f t="shared" si="5"/>
        <v>184950</v>
      </c>
      <c r="F25" s="292"/>
      <c r="G25" s="103">
        <v>98925</v>
      </c>
      <c r="H25" s="103">
        <f t="shared" si="4"/>
        <v>177475</v>
      </c>
      <c r="I25" s="103">
        <v>14751</v>
      </c>
      <c r="J25" s="106">
        <v>0.24</v>
      </c>
      <c r="K25" s="103">
        <f t="shared" si="6"/>
        <v>98925</v>
      </c>
      <c r="M25" s="103">
        <v>182950</v>
      </c>
      <c r="N25" s="103">
        <v>338500</v>
      </c>
      <c r="O25" s="103">
        <v>29211</v>
      </c>
      <c r="P25" s="106">
        <v>0.24</v>
      </c>
      <c r="Q25" s="103">
        <v>182950</v>
      </c>
      <c r="R25" s="292"/>
      <c r="S25" s="103">
        <v>97925</v>
      </c>
      <c r="T25" s="103">
        <v>175700</v>
      </c>
      <c r="U25" s="103">
        <v>14605.5</v>
      </c>
      <c r="V25" s="106">
        <v>0.24</v>
      </c>
      <c r="W25" s="103">
        <v>97925</v>
      </c>
      <c r="Y25" s="103">
        <v>180200</v>
      </c>
      <c r="Z25" s="103">
        <v>333250</v>
      </c>
      <c r="AA25" s="103">
        <v>28765</v>
      </c>
      <c r="AB25" s="106">
        <v>0.24</v>
      </c>
      <c r="AC25" s="103">
        <v>180200</v>
      </c>
      <c r="AD25" s="83"/>
      <c r="AE25" s="103">
        <v>176550</v>
      </c>
      <c r="AF25" s="103">
        <v>326550</v>
      </c>
      <c r="AG25" s="103">
        <v>28179</v>
      </c>
      <c r="AH25" s="106">
        <v>0.24</v>
      </c>
      <c r="AI25" s="103">
        <v>176550</v>
      </c>
      <c r="AJ25" s="83"/>
      <c r="AK25" s="103">
        <v>161750</v>
      </c>
      <c r="AL25" s="103">
        <v>242000</v>
      </c>
      <c r="AM25" s="103">
        <v>29752.5</v>
      </c>
      <c r="AN25" s="106">
        <v>0.28000000000000003</v>
      </c>
      <c r="AO25" s="103">
        <v>161750</v>
      </c>
      <c r="AP25" s="83"/>
      <c r="AQ25" s="103">
        <v>160450</v>
      </c>
      <c r="AR25" s="103">
        <v>240000</v>
      </c>
      <c r="AS25" s="103">
        <v>29517.5</v>
      </c>
      <c r="AT25" s="106">
        <v>0.28000000000000003</v>
      </c>
      <c r="AU25" s="103">
        <v>160450</v>
      </c>
      <c r="AV25" s="83"/>
      <c r="AW25" s="103">
        <v>159800</v>
      </c>
      <c r="AX25" s="103">
        <v>239050</v>
      </c>
      <c r="AY25" s="103">
        <v>29387.5</v>
      </c>
      <c r="AZ25" s="106">
        <v>0.28000000000000003</v>
      </c>
      <c r="BA25" s="103">
        <v>159800</v>
      </c>
      <c r="BB25" s="83"/>
      <c r="BC25" s="103">
        <v>157300</v>
      </c>
      <c r="BD25" s="103">
        <v>235300</v>
      </c>
      <c r="BE25" s="103">
        <v>28925</v>
      </c>
      <c r="BF25" s="106">
        <v>0.28000000000000003</v>
      </c>
      <c r="BG25" s="103">
        <v>157300</v>
      </c>
      <c r="BH25" s="83"/>
      <c r="BI25" s="103">
        <v>154700</v>
      </c>
      <c r="BJ25" s="103">
        <v>231350</v>
      </c>
      <c r="BK25" s="103">
        <v>28457.5</v>
      </c>
      <c r="BL25" s="106">
        <v>0.28000000000000003</v>
      </c>
      <c r="BM25" s="103">
        <v>154700</v>
      </c>
      <c r="BN25" s="83"/>
      <c r="BO25" s="103">
        <v>150800</v>
      </c>
      <c r="BP25" s="103">
        <v>225550</v>
      </c>
      <c r="BQ25" s="103">
        <v>27735</v>
      </c>
      <c r="BR25" s="106">
        <v>0.28000000000000003</v>
      </c>
      <c r="BS25" s="103">
        <v>150800</v>
      </c>
      <c r="BT25" s="83"/>
      <c r="BU25" s="103">
        <v>147250</v>
      </c>
      <c r="BV25" s="103">
        <v>220200</v>
      </c>
      <c r="BW25" s="103">
        <v>27087.5</v>
      </c>
      <c r="BX25" s="106">
        <v>0.28000000000000003</v>
      </c>
      <c r="BY25" s="103">
        <v>147250</v>
      </c>
      <c r="CA25" s="103">
        <v>94050</v>
      </c>
      <c r="CB25" s="103">
        <v>124050</v>
      </c>
      <c r="CC25" s="103">
        <v>13337.5</v>
      </c>
      <c r="CD25" s="106">
        <v>0.27</v>
      </c>
      <c r="CE25" s="103">
        <v>94050</v>
      </c>
      <c r="CG25" s="103">
        <v>94050</v>
      </c>
      <c r="CH25" s="103">
        <v>124050</v>
      </c>
      <c r="CI25" s="103">
        <v>13337.5</v>
      </c>
      <c r="CJ25" s="106">
        <v>0.27</v>
      </c>
      <c r="CK25" s="103">
        <v>94050</v>
      </c>
      <c r="CM25" s="103">
        <v>380700</v>
      </c>
      <c r="CN25" s="103" t="s">
        <v>1057</v>
      </c>
      <c r="CO25" s="103">
        <v>100894.6</v>
      </c>
      <c r="CP25" s="106">
        <v>0.35</v>
      </c>
      <c r="CQ25" s="103">
        <v>380700</v>
      </c>
      <c r="CR25" s="92"/>
      <c r="CS25" s="107">
        <v>380700</v>
      </c>
      <c r="CT25" s="105" t="s">
        <v>1057</v>
      </c>
      <c r="CU25" s="105">
        <v>100894.5</v>
      </c>
      <c r="CV25" s="106">
        <v>0.35</v>
      </c>
      <c r="CW25" s="103">
        <v>380700</v>
      </c>
      <c r="CX25"/>
      <c r="CY25" s="103">
        <v>365100</v>
      </c>
      <c r="CZ25" s="103" t="s">
        <v>1057</v>
      </c>
      <c r="DA25" s="103">
        <v>96770</v>
      </c>
      <c r="DB25" s="106">
        <v>0.35</v>
      </c>
      <c r="DC25" s="103">
        <v>365100</v>
      </c>
      <c r="DE25" s="103">
        <v>357000</v>
      </c>
      <c r="DF25" s="103" t="s">
        <v>1057</v>
      </c>
      <c r="DG25" s="103">
        <v>94601</v>
      </c>
      <c r="DH25" s="106">
        <v>0.35</v>
      </c>
      <c r="DI25" s="103">
        <v>357000</v>
      </c>
    </row>
    <row r="26" spans="1:113" x14ac:dyDescent="0.2">
      <c r="A26" s="103">
        <v>342050</v>
      </c>
      <c r="B26" s="103">
        <f t="shared" si="3"/>
        <v>431050</v>
      </c>
      <c r="C26" s="103">
        <v>67206</v>
      </c>
      <c r="D26" s="106">
        <v>0.32</v>
      </c>
      <c r="E26" s="103">
        <f t="shared" si="5"/>
        <v>342050</v>
      </c>
      <c r="F26" s="292"/>
      <c r="G26" s="103">
        <v>177475</v>
      </c>
      <c r="H26" s="103">
        <f t="shared" si="4"/>
        <v>221975</v>
      </c>
      <c r="I26" s="103">
        <v>33603</v>
      </c>
      <c r="J26" s="106">
        <v>0.32</v>
      </c>
      <c r="K26" s="103">
        <f t="shared" si="6"/>
        <v>177475</v>
      </c>
      <c r="M26" s="103">
        <v>338500</v>
      </c>
      <c r="N26" s="103">
        <v>426600</v>
      </c>
      <c r="O26" s="103">
        <v>66543</v>
      </c>
      <c r="P26" s="106">
        <v>0.32</v>
      </c>
      <c r="Q26" s="103">
        <v>338500</v>
      </c>
      <c r="R26" s="292"/>
      <c r="S26" s="103">
        <v>175700</v>
      </c>
      <c r="T26" s="103">
        <v>219750</v>
      </c>
      <c r="U26" s="103">
        <v>33271.5</v>
      </c>
      <c r="V26" s="106">
        <v>0.32</v>
      </c>
      <c r="W26" s="103">
        <v>175700</v>
      </c>
      <c r="Y26" s="103">
        <v>333250</v>
      </c>
      <c r="Z26" s="103">
        <v>420000</v>
      </c>
      <c r="AA26" s="103">
        <v>65497</v>
      </c>
      <c r="AB26" s="106">
        <v>0.32</v>
      </c>
      <c r="AC26" s="103">
        <v>333250</v>
      </c>
      <c r="AD26" s="83"/>
      <c r="AE26" s="103">
        <v>326550</v>
      </c>
      <c r="AF26" s="103">
        <v>411550</v>
      </c>
      <c r="AG26" s="103">
        <v>64179</v>
      </c>
      <c r="AH26" s="106">
        <v>0.32</v>
      </c>
      <c r="AI26" s="103">
        <v>326550</v>
      </c>
      <c r="AJ26" s="83"/>
      <c r="AK26" s="103">
        <v>242000</v>
      </c>
      <c r="AL26" s="103">
        <v>425350</v>
      </c>
      <c r="AM26" s="103">
        <v>52222.5</v>
      </c>
      <c r="AN26" s="106">
        <v>0.33</v>
      </c>
      <c r="AO26" s="103">
        <v>242000</v>
      </c>
      <c r="AP26" s="83"/>
      <c r="AQ26" s="103">
        <v>240000</v>
      </c>
      <c r="AR26" s="103">
        <v>421900</v>
      </c>
      <c r="AS26" s="103">
        <v>51791.5</v>
      </c>
      <c r="AT26" s="106">
        <v>0.33</v>
      </c>
      <c r="AU26" s="103">
        <v>240000</v>
      </c>
      <c r="AV26" s="83"/>
      <c r="AW26" s="103">
        <v>239050</v>
      </c>
      <c r="AX26" s="103">
        <v>420100</v>
      </c>
      <c r="AY26" s="103">
        <v>51577.5</v>
      </c>
      <c r="AZ26" s="106">
        <v>0.33</v>
      </c>
      <c r="BA26" s="103">
        <v>239050</v>
      </c>
      <c r="BB26" s="83"/>
      <c r="BC26" s="103">
        <v>235300</v>
      </c>
      <c r="BD26" s="103">
        <v>413550</v>
      </c>
      <c r="BE26" s="103">
        <v>50765</v>
      </c>
      <c r="BF26" s="106">
        <v>0.33</v>
      </c>
      <c r="BG26" s="103">
        <v>235300</v>
      </c>
      <c r="BH26" s="83"/>
      <c r="BI26" s="103">
        <v>231350</v>
      </c>
      <c r="BJ26" s="103">
        <v>406650</v>
      </c>
      <c r="BK26" s="103">
        <v>49919.5</v>
      </c>
      <c r="BL26" s="106">
        <v>0.33</v>
      </c>
      <c r="BM26" s="103">
        <v>231350</v>
      </c>
      <c r="BN26" s="83"/>
      <c r="BO26" s="103">
        <v>225550</v>
      </c>
      <c r="BP26" s="103">
        <v>396450</v>
      </c>
      <c r="BQ26" s="103">
        <v>48665</v>
      </c>
      <c r="BR26" s="106">
        <v>0.33</v>
      </c>
      <c r="BS26" s="103">
        <v>225550</v>
      </c>
      <c r="BT26" s="83"/>
      <c r="BU26" s="103">
        <v>220200</v>
      </c>
      <c r="BV26" s="103">
        <v>387050</v>
      </c>
      <c r="BW26" s="103">
        <v>47513.5</v>
      </c>
      <c r="BX26" s="106">
        <v>0.33</v>
      </c>
      <c r="BY26" s="103">
        <v>220200</v>
      </c>
      <c r="CA26" s="103">
        <v>124050</v>
      </c>
      <c r="CB26" s="103">
        <v>145050</v>
      </c>
      <c r="CC26" s="103">
        <v>21437.5</v>
      </c>
      <c r="CD26" s="106">
        <v>0.25</v>
      </c>
      <c r="CE26" s="103">
        <v>124050</v>
      </c>
      <c r="CG26" s="103">
        <v>124050</v>
      </c>
      <c r="CH26" s="103">
        <v>145050</v>
      </c>
      <c r="CI26" s="103">
        <v>21437.5</v>
      </c>
      <c r="CJ26" s="106">
        <v>0.25</v>
      </c>
      <c r="CK26" s="103">
        <v>124050</v>
      </c>
      <c r="CQ26" s="92"/>
      <c r="CR26" s="92"/>
      <c r="CS26" s="92"/>
      <c r="CT26" s="92"/>
      <c r="CW26"/>
      <c r="CX26"/>
      <c r="CY26" s="92"/>
      <c r="CZ26" s="92"/>
      <c r="DA26" s="92"/>
      <c r="DB26" s="92"/>
      <c r="DC26" s="92"/>
      <c r="DE26" s="92"/>
      <c r="DF26" s="92"/>
      <c r="DG26" s="92"/>
      <c r="DH26" s="92"/>
      <c r="DI26" s="92"/>
    </row>
    <row r="27" spans="1:113" s="79" customFormat="1" x14ac:dyDescent="0.2">
      <c r="A27" s="103">
        <v>431050</v>
      </c>
      <c r="B27" s="103">
        <f t="shared" si="3"/>
        <v>640500</v>
      </c>
      <c r="C27" s="103">
        <v>95686</v>
      </c>
      <c r="D27" s="106">
        <v>0.35</v>
      </c>
      <c r="E27" s="103">
        <f t="shared" si="5"/>
        <v>431050</v>
      </c>
      <c r="F27" s="292"/>
      <c r="G27" s="103">
        <v>221975</v>
      </c>
      <c r="H27" s="103">
        <f t="shared" si="4"/>
        <v>326700</v>
      </c>
      <c r="I27" s="103">
        <v>47843</v>
      </c>
      <c r="J27" s="106">
        <v>0.35</v>
      </c>
      <c r="K27" s="103">
        <f t="shared" si="6"/>
        <v>221975</v>
      </c>
      <c r="M27" s="103">
        <v>426600</v>
      </c>
      <c r="N27" s="103">
        <v>633950</v>
      </c>
      <c r="O27" s="103">
        <v>94735</v>
      </c>
      <c r="P27" s="106">
        <v>0.35</v>
      </c>
      <c r="Q27" s="103">
        <v>426600</v>
      </c>
      <c r="R27" s="292"/>
      <c r="S27" s="103">
        <v>219750</v>
      </c>
      <c r="T27" s="103">
        <v>323425</v>
      </c>
      <c r="U27" s="103">
        <v>47367.5</v>
      </c>
      <c r="V27" s="106">
        <v>0.35</v>
      </c>
      <c r="W27" s="103">
        <v>219750</v>
      </c>
      <c r="Y27" s="103">
        <v>420000</v>
      </c>
      <c r="Z27" s="103">
        <v>624150</v>
      </c>
      <c r="AA27" s="103">
        <v>93257</v>
      </c>
      <c r="AB27" s="106">
        <v>0.35</v>
      </c>
      <c r="AC27" s="103">
        <v>420000</v>
      </c>
      <c r="AD27" s="88"/>
      <c r="AE27" s="103">
        <v>411550</v>
      </c>
      <c r="AF27" s="103">
        <v>611550</v>
      </c>
      <c r="AG27" s="103">
        <v>91379</v>
      </c>
      <c r="AH27" s="106">
        <v>0.35</v>
      </c>
      <c r="AI27" s="103">
        <v>411550</v>
      </c>
      <c r="AJ27" s="88"/>
      <c r="AK27" s="103">
        <v>425350</v>
      </c>
      <c r="AL27" s="103">
        <v>479350</v>
      </c>
      <c r="AM27" s="103">
        <v>112728</v>
      </c>
      <c r="AN27" s="106">
        <v>0.35</v>
      </c>
      <c r="AO27" s="103">
        <v>425350</v>
      </c>
      <c r="AP27" s="88"/>
      <c r="AQ27" s="103">
        <v>421900</v>
      </c>
      <c r="AR27" s="103">
        <v>475500</v>
      </c>
      <c r="AS27" s="103">
        <v>111818.5</v>
      </c>
      <c r="AT27" s="106">
        <v>0.35</v>
      </c>
      <c r="AU27" s="103">
        <v>421900</v>
      </c>
      <c r="AV27" s="88"/>
      <c r="AW27" s="103">
        <v>420100</v>
      </c>
      <c r="AX27" s="103">
        <v>473450</v>
      </c>
      <c r="AY27" s="103">
        <v>111324</v>
      </c>
      <c r="AZ27" s="106">
        <v>0.35</v>
      </c>
      <c r="BA27" s="103">
        <v>420100</v>
      </c>
      <c r="BB27" s="88"/>
      <c r="BC27" s="103">
        <v>413550</v>
      </c>
      <c r="BD27" s="103">
        <v>466050</v>
      </c>
      <c r="BE27" s="103">
        <v>109587.5</v>
      </c>
      <c r="BF27" s="106">
        <v>0.35</v>
      </c>
      <c r="BG27" s="103">
        <v>413550</v>
      </c>
      <c r="BH27" s="88"/>
      <c r="BI27" s="103">
        <v>406650</v>
      </c>
      <c r="BJ27" s="103">
        <v>458300</v>
      </c>
      <c r="BK27" s="103">
        <v>107768.5</v>
      </c>
      <c r="BL27" s="106">
        <v>0.35</v>
      </c>
      <c r="BM27" s="103">
        <v>406650</v>
      </c>
      <c r="BN27" s="88"/>
      <c r="BO27" s="103">
        <v>396450</v>
      </c>
      <c r="BP27" s="103" t="s">
        <v>1057</v>
      </c>
      <c r="BQ27" s="103">
        <v>105062</v>
      </c>
      <c r="BR27" s="106">
        <v>0.35</v>
      </c>
      <c r="BS27" s="103">
        <v>396450</v>
      </c>
      <c r="BT27" s="88"/>
      <c r="BU27" s="103">
        <v>387050</v>
      </c>
      <c r="BV27" s="103" t="s">
        <v>13</v>
      </c>
      <c r="BW27" s="103">
        <v>102574</v>
      </c>
      <c r="BX27" s="106">
        <v>0.35</v>
      </c>
      <c r="BY27" s="103">
        <v>387050</v>
      </c>
      <c r="BZ27" s="111"/>
      <c r="CA27" s="103">
        <v>145050</v>
      </c>
      <c r="CB27" s="103">
        <v>217000</v>
      </c>
      <c r="CC27" s="103">
        <v>26687.5</v>
      </c>
      <c r="CD27" s="106">
        <v>0.28000000000000003</v>
      </c>
      <c r="CE27" s="103">
        <v>145050</v>
      </c>
      <c r="CF27" s="111"/>
      <c r="CG27" s="103">
        <v>145050</v>
      </c>
      <c r="CH27" s="103">
        <v>217000</v>
      </c>
      <c r="CI27" s="103">
        <v>26687.5</v>
      </c>
      <c r="CJ27" s="106">
        <v>0.28000000000000003</v>
      </c>
      <c r="CK27" s="103">
        <v>145050</v>
      </c>
      <c r="CL27" s="111"/>
      <c r="CM27" s="111"/>
      <c r="CN27" s="111" t="s">
        <v>1058</v>
      </c>
      <c r="CO27" s="111" t="s">
        <v>1059</v>
      </c>
      <c r="CP27" s="111" t="s">
        <v>1060</v>
      </c>
      <c r="CQ27" s="111"/>
      <c r="CR27" s="111"/>
      <c r="CS27" s="111"/>
      <c r="CT27" s="111" t="s">
        <v>1058</v>
      </c>
      <c r="CU27" s="111" t="s">
        <v>1059</v>
      </c>
      <c r="CV27" s="111" t="s">
        <v>1060</v>
      </c>
      <c r="CY27" s="111"/>
      <c r="CZ27" s="111" t="s">
        <v>1058</v>
      </c>
      <c r="DA27" s="111" t="s">
        <v>1059</v>
      </c>
      <c r="DB27" s="111" t="s">
        <v>1060</v>
      </c>
      <c r="DC27" s="111"/>
      <c r="DE27" s="111"/>
      <c r="DF27" s="111" t="s">
        <v>1058</v>
      </c>
      <c r="DG27" s="111" t="s">
        <v>1059</v>
      </c>
      <c r="DH27" s="111" t="s">
        <v>1060</v>
      </c>
      <c r="DI27" s="111"/>
    </row>
    <row r="28" spans="1:113" x14ac:dyDescent="0.2">
      <c r="A28" s="103">
        <v>640500</v>
      </c>
      <c r="B28" s="103" t="s">
        <v>1057</v>
      </c>
      <c r="C28" s="103">
        <v>168993.5</v>
      </c>
      <c r="D28" s="106">
        <v>0.37</v>
      </c>
      <c r="E28" s="103">
        <f t="shared" si="5"/>
        <v>640500</v>
      </c>
      <c r="F28" s="292"/>
      <c r="G28" s="103">
        <v>326700</v>
      </c>
      <c r="H28" s="103" t="s">
        <v>1057</v>
      </c>
      <c r="I28" s="103">
        <v>84496.75</v>
      </c>
      <c r="J28" s="106">
        <v>0.37</v>
      </c>
      <c r="K28" s="103">
        <f t="shared" si="6"/>
        <v>326700</v>
      </c>
      <c r="M28" s="103">
        <v>633950</v>
      </c>
      <c r="N28" s="103" t="s">
        <v>1057</v>
      </c>
      <c r="O28" s="103">
        <v>167307.5</v>
      </c>
      <c r="P28" s="106">
        <v>0.37</v>
      </c>
      <c r="Q28" s="103">
        <v>633950</v>
      </c>
      <c r="R28" s="292"/>
      <c r="S28" s="103">
        <v>323450</v>
      </c>
      <c r="T28" s="103" t="s">
        <v>1057</v>
      </c>
      <c r="U28" s="103">
        <v>83653.75</v>
      </c>
      <c r="V28" s="106">
        <v>0.37</v>
      </c>
      <c r="W28" s="103">
        <v>323425</v>
      </c>
      <c r="Y28" s="103">
        <v>624150</v>
      </c>
      <c r="Z28" s="103" t="s">
        <v>1057</v>
      </c>
      <c r="AA28" s="103">
        <v>164709.5</v>
      </c>
      <c r="AB28" s="106">
        <v>0.37</v>
      </c>
      <c r="AC28" s="103">
        <v>624150</v>
      </c>
      <c r="AD28" s="83"/>
      <c r="AE28" s="103">
        <v>611550</v>
      </c>
      <c r="AF28" s="103" t="s">
        <v>1057</v>
      </c>
      <c r="AG28" s="103">
        <v>161379</v>
      </c>
      <c r="AH28" s="106">
        <v>0.37</v>
      </c>
      <c r="AI28" s="103">
        <v>611550</v>
      </c>
      <c r="AJ28" s="83"/>
      <c r="AK28" s="103">
        <v>479350</v>
      </c>
      <c r="AL28" s="103" t="s">
        <v>1057</v>
      </c>
      <c r="AM28" s="103">
        <v>131628</v>
      </c>
      <c r="AN28" s="106">
        <v>0.39600000000000002</v>
      </c>
      <c r="AO28" s="103">
        <v>479350</v>
      </c>
      <c r="AP28" s="83"/>
      <c r="AQ28" s="103">
        <v>475500</v>
      </c>
      <c r="AR28" s="103" t="s">
        <v>1057</v>
      </c>
      <c r="AS28" s="103">
        <v>130578.5</v>
      </c>
      <c r="AT28" s="106">
        <v>0.39600000000000002</v>
      </c>
      <c r="AU28" s="103">
        <v>475500</v>
      </c>
      <c r="AV28" s="83"/>
      <c r="AW28" s="103">
        <v>473450</v>
      </c>
      <c r="AX28" s="103" t="s">
        <v>1057</v>
      </c>
      <c r="AY28" s="103">
        <v>129996.5</v>
      </c>
      <c r="AZ28" s="106">
        <v>0.39600000000000002</v>
      </c>
      <c r="BA28" s="103">
        <v>473450</v>
      </c>
      <c r="BB28" s="83"/>
      <c r="BC28" s="103">
        <v>466050</v>
      </c>
      <c r="BD28" s="103" t="s">
        <v>1057</v>
      </c>
      <c r="BE28" s="103">
        <v>127962.5</v>
      </c>
      <c r="BF28" s="106">
        <v>0.39600000000000002</v>
      </c>
      <c r="BG28" s="103">
        <v>466050</v>
      </c>
      <c r="BH28" s="83"/>
      <c r="BI28" s="103">
        <v>458300</v>
      </c>
      <c r="BJ28" s="103" t="s">
        <v>1057</v>
      </c>
      <c r="BK28" s="103">
        <v>125846</v>
      </c>
      <c r="BL28" s="106">
        <v>0.39600000000000002</v>
      </c>
      <c r="BM28" s="103">
        <v>458300</v>
      </c>
      <c r="BN28" s="83"/>
      <c r="BO28" s="103">
        <v>0</v>
      </c>
      <c r="BP28" s="103">
        <v>0</v>
      </c>
      <c r="BQ28" s="103">
        <v>0</v>
      </c>
      <c r="BR28" s="106">
        <v>0</v>
      </c>
      <c r="BS28" s="103">
        <v>0</v>
      </c>
      <c r="BT28" s="83"/>
      <c r="BU28" s="103">
        <v>0</v>
      </c>
      <c r="BV28" s="103">
        <v>0</v>
      </c>
      <c r="BW28" s="103">
        <v>0</v>
      </c>
      <c r="BX28" s="106">
        <v>0</v>
      </c>
      <c r="BY28" s="103">
        <v>0</v>
      </c>
      <c r="CA28" s="103">
        <v>217000</v>
      </c>
      <c r="CB28" s="103">
        <v>381400</v>
      </c>
      <c r="CC28" s="103">
        <v>46833.5</v>
      </c>
      <c r="CD28" s="106">
        <v>0.33</v>
      </c>
      <c r="CE28" s="103">
        <v>217000</v>
      </c>
      <c r="CG28" s="103">
        <v>217000</v>
      </c>
      <c r="CH28" s="103">
        <v>381400</v>
      </c>
      <c r="CI28" s="103">
        <v>46833.5</v>
      </c>
      <c r="CJ28" s="106">
        <v>0.33</v>
      </c>
      <c r="CK28" s="103">
        <v>217000</v>
      </c>
      <c r="CM28" s="92" t="s">
        <v>1061</v>
      </c>
      <c r="CN28" s="112">
        <v>854.17</v>
      </c>
      <c r="CQ28" s="92"/>
      <c r="CR28" s="92"/>
      <c r="CS28" s="92" t="s">
        <v>1061</v>
      </c>
      <c r="CT28" s="112">
        <v>854.17</v>
      </c>
      <c r="CW28"/>
      <c r="CX28"/>
      <c r="CY28" s="92" t="s">
        <v>1061</v>
      </c>
      <c r="CZ28" s="112">
        <v>854.17</v>
      </c>
      <c r="DA28" s="92"/>
      <c r="DB28" s="92"/>
      <c r="DC28" s="92"/>
      <c r="DE28" s="92" t="s">
        <v>1061</v>
      </c>
      <c r="DF28" s="112">
        <v>854.17</v>
      </c>
      <c r="DG28" s="92"/>
      <c r="DH28" s="92"/>
      <c r="DI28" s="92"/>
    </row>
    <row r="29" spans="1:113"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CA29" s="103">
        <v>381400</v>
      </c>
      <c r="CB29" s="103" t="s">
        <v>1057</v>
      </c>
      <c r="CC29" s="103">
        <v>101085.5</v>
      </c>
      <c r="CD29" s="106">
        <v>0.35</v>
      </c>
      <c r="CE29" s="103">
        <v>381400</v>
      </c>
      <c r="CG29" s="103">
        <v>381400</v>
      </c>
      <c r="CH29" s="103" t="s">
        <v>1057</v>
      </c>
      <c r="CI29" s="103">
        <v>101085.5</v>
      </c>
      <c r="CJ29" s="106">
        <v>0.35</v>
      </c>
      <c r="CK29" s="103">
        <v>381400</v>
      </c>
      <c r="CM29" s="92" t="s">
        <v>1062</v>
      </c>
      <c r="CN29" s="92">
        <f>CN28*CO29</f>
        <v>427.08499999999998</v>
      </c>
      <c r="CO29" s="92">
        <v>0.5</v>
      </c>
      <c r="CQ29" s="92"/>
      <c r="CR29" s="92"/>
      <c r="CS29" s="92" t="s">
        <v>1062</v>
      </c>
      <c r="CT29" s="92">
        <f>CT28*CU29</f>
        <v>427.08499999999998</v>
      </c>
      <c r="CU29" s="92">
        <v>0.5</v>
      </c>
      <c r="CW29"/>
      <c r="CX29"/>
      <c r="CY29" s="92" t="s">
        <v>1062</v>
      </c>
      <c r="CZ29" s="92">
        <f>CZ28*DA29</f>
        <v>427.08499999999998</v>
      </c>
      <c r="DA29" s="92">
        <v>0.5</v>
      </c>
      <c r="DB29" s="92"/>
      <c r="DC29" s="92"/>
      <c r="DE29" s="92" t="s">
        <v>1062</v>
      </c>
      <c r="DF29" s="92">
        <f>DF28*DG29</f>
        <v>427.08499999999998</v>
      </c>
      <c r="DG29" s="92">
        <v>0.5</v>
      </c>
      <c r="DH29" s="92"/>
      <c r="DI29" s="92"/>
    </row>
    <row r="30" spans="1:113"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83"/>
      <c r="AE30" s="290"/>
      <c r="AF30" s="290"/>
      <c r="AG30" s="290"/>
      <c r="AH30" s="336"/>
      <c r="AI30" s="290"/>
      <c r="AJ30" s="83"/>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CA30" s="290"/>
      <c r="CB30" s="290"/>
      <c r="CC30" s="290"/>
      <c r="CD30" s="336"/>
      <c r="CE30" s="290"/>
      <c r="CG30" s="290"/>
      <c r="CH30" s="290"/>
      <c r="CI30" s="290"/>
      <c r="CJ30" s="336"/>
      <c r="CK30" s="290"/>
      <c r="CQ30" s="92"/>
      <c r="CR30" s="92"/>
      <c r="CS30" s="92"/>
      <c r="CT30" s="92"/>
      <c r="CW30"/>
      <c r="CX30"/>
      <c r="CY30" s="92"/>
      <c r="CZ30" s="92"/>
      <c r="DA30" s="92"/>
      <c r="DB30" s="92"/>
      <c r="DC30" s="92"/>
      <c r="DE30" s="92"/>
      <c r="DF30" s="92"/>
      <c r="DG30" s="92"/>
      <c r="DH30" s="92"/>
      <c r="DI30" s="92"/>
    </row>
    <row r="31" spans="1:113" ht="17.25" x14ac:dyDescent="0.25">
      <c r="A31" s="749" t="s">
        <v>1975</v>
      </c>
      <c r="B31" s="749"/>
      <c r="C31" s="749"/>
      <c r="D31" s="749"/>
      <c r="E31" s="749"/>
      <c r="F31" s="290"/>
      <c r="G31" s="749" t="s">
        <v>1976</v>
      </c>
      <c r="H31" s="749"/>
      <c r="I31" s="749"/>
      <c r="J31" s="749"/>
      <c r="K31" s="749"/>
      <c r="M31" s="736" t="s">
        <v>1975</v>
      </c>
      <c r="N31" s="736"/>
      <c r="O31" s="736"/>
      <c r="P31" s="736"/>
      <c r="Q31" s="736"/>
      <c r="R31" s="290"/>
      <c r="S31" s="736" t="s">
        <v>1976</v>
      </c>
      <c r="T31" s="736"/>
      <c r="U31" s="736"/>
      <c r="V31" s="736"/>
      <c r="W31" s="736"/>
      <c r="Y31" s="290"/>
      <c r="Z31" s="290"/>
      <c r="AA31" s="290"/>
      <c r="AB31" s="336"/>
      <c r="AC31" s="290"/>
      <c r="AD31" s="83"/>
      <c r="AE31" s="290"/>
      <c r="AF31" s="290"/>
      <c r="AG31" s="290"/>
      <c r="AH31" s="336"/>
      <c r="AI31" s="290"/>
      <c r="AJ31" s="83"/>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CA31" s="290"/>
      <c r="CB31" s="290"/>
      <c r="CC31" s="290"/>
      <c r="CD31" s="336"/>
      <c r="CE31" s="290"/>
      <c r="CG31" s="290"/>
      <c r="CH31" s="290"/>
      <c r="CI31" s="290"/>
      <c r="CJ31" s="336"/>
      <c r="CK31" s="290"/>
      <c r="CQ31" s="92"/>
      <c r="CR31" s="92"/>
      <c r="CS31" s="92"/>
      <c r="CT31" s="92"/>
      <c r="CW31"/>
      <c r="CX31"/>
      <c r="CY31" s="92"/>
      <c r="CZ31" s="92"/>
      <c r="DA31" s="92"/>
      <c r="DB31" s="92"/>
      <c r="DC31" s="92"/>
      <c r="DE31" s="92"/>
      <c r="DF31" s="92"/>
      <c r="DG31" s="92"/>
      <c r="DH31" s="92"/>
      <c r="DI31" s="92"/>
    </row>
    <row r="32" spans="1:113"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83"/>
      <c r="AE32" s="92"/>
      <c r="AF32" s="92"/>
      <c r="AG32" s="92"/>
      <c r="AH32" s="92"/>
      <c r="AI32" s="92"/>
      <c r="AJ32" s="83"/>
      <c r="AK32" s="92"/>
      <c r="AL32" s="92"/>
      <c r="AM32" s="92"/>
      <c r="AN32" s="92"/>
      <c r="AO32" s="92"/>
      <c r="AP32" s="83"/>
      <c r="AQ32" s="92"/>
      <c r="AR32" s="92"/>
      <c r="AS32" s="92"/>
      <c r="AT32" s="92"/>
      <c r="AU32" s="92"/>
      <c r="AV32" s="83"/>
      <c r="AW32" s="92"/>
      <c r="AX32" s="92"/>
      <c r="AY32" s="92"/>
      <c r="AZ32" s="92"/>
      <c r="BA32" s="92"/>
      <c r="BB32" s="83"/>
      <c r="BC32" s="92"/>
      <c r="BD32" s="92"/>
      <c r="BE32" s="92"/>
      <c r="BF32" s="92"/>
      <c r="BG32" s="92"/>
      <c r="BH32" s="83"/>
      <c r="BI32" s="92"/>
      <c r="BJ32" s="92"/>
      <c r="BK32" s="92"/>
      <c r="BL32" s="92"/>
      <c r="BM32" s="92"/>
      <c r="BN32" s="83"/>
      <c r="BT32" s="83"/>
      <c r="CO32" s="113">
        <v>54</v>
      </c>
      <c r="CP32" s="92">
        <f>CN29*CO32</f>
        <v>23062.59</v>
      </c>
      <c r="CQ32" s="92"/>
      <c r="CR32" s="92"/>
      <c r="CS32" s="92"/>
      <c r="CT32" s="92"/>
      <c r="CU32" s="113">
        <v>54</v>
      </c>
      <c r="CV32" s="92">
        <f>CT29*CU32</f>
        <v>23062.59</v>
      </c>
      <c r="CW32"/>
      <c r="CX32"/>
      <c r="CY32" s="92"/>
      <c r="CZ32" s="92"/>
      <c r="DA32" s="113">
        <v>52</v>
      </c>
      <c r="DB32" s="92">
        <f>CZ29*DA32</f>
        <v>22208.42</v>
      </c>
      <c r="DC32" s="92"/>
      <c r="DE32" s="92"/>
      <c r="DF32" s="92"/>
      <c r="DG32" s="113">
        <v>52</v>
      </c>
      <c r="DH32" s="92">
        <f>DF29*DG32</f>
        <v>22208.42</v>
      </c>
      <c r="DI32" s="92"/>
    </row>
    <row r="33" spans="1:113"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92"/>
      <c r="Z33" s="92"/>
      <c r="AA33" s="92"/>
      <c r="AB33" s="92"/>
      <c r="AC33" s="92"/>
      <c r="AD33" s="83"/>
      <c r="AE33" s="92"/>
      <c r="AF33" s="92"/>
      <c r="AG33" s="92"/>
      <c r="AH33" s="92"/>
      <c r="AI33" s="92"/>
      <c r="AJ33" s="83"/>
      <c r="AK33" s="92"/>
      <c r="AL33" s="92"/>
      <c r="AM33" s="92"/>
      <c r="AN33" s="92"/>
      <c r="AO33" s="92"/>
      <c r="AP33" s="83"/>
      <c r="AQ33" s="92"/>
      <c r="AR33" s="92"/>
      <c r="AS33" s="92"/>
      <c r="AT33" s="92"/>
      <c r="AU33" s="92"/>
      <c r="AV33" s="83"/>
      <c r="AW33" s="92"/>
      <c r="AX33" s="92"/>
      <c r="AY33" s="92"/>
      <c r="AZ33" s="92"/>
      <c r="BA33" s="92"/>
      <c r="BB33" s="83"/>
      <c r="BC33" s="92"/>
      <c r="BD33" s="92"/>
      <c r="BE33" s="92"/>
      <c r="BF33" s="92"/>
      <c r="BG33" s="92"/>
      <c r="BH33" s="83"/>
      <c r="BI33" s="92"/>
      <c r="BJ33" s="92"/>
      <c r="BK33" s="92"/>
      <c r="BL33" s="92"/>
      <c r="BM33" s="92"/>
      <c r="BN33" s="83"/>
      <c r="BT33" s="83"/>
      <c r="CO33" s="113"/>
      <c r="CQ33" s="92"/>
      <c r="CR33" s="92"/>
      <c r="CS33" s="92"/>
      <c r="CT33" s="92"/>
      <c r="CU33" s="113"/>
      <c r="CW33"/>
      <c r="CX33"/>
      <c r="CY33" s="92"/>
      <c r="CZ33" s="92"/>
      <c r="DA33" s="113"/>
      <c r="DB33" s="92"/>
      <c r="DC33" s="92"/>
      <c r="DE33" s="92"/>
      <c r="DF33" s="92"/>
      <c r="DG33" s="113"/>
      <c r="DH33" s="92"/>
      <c r="DI33" s="92"/>
    </row>
    <row r="34" spans="1:113"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92"/>
      <c r="Z34" s="92"/>
      <c r="AA34" s="92"/>
      <c r="AB34" s="92"/>
      <c r="AC34" s="92"/>
      <c r="AD34" s="83"/>
      <c r="AE34" s="92"/>
      <c r="AF34" s="92"/>
      <c r="AG34" s="92"/>
      <c r="AH34" s="92"/>
      <c r="AI34" s="92"/>
      <c r="AJ34" s="83"/>
      <c r="AK34" s="92"/>
      <c r="AL34" s="92"/>
      <c r="AM34" s="92"/>
      <c r="AN34" s="92"/>
      <c r="AO34" s="92"/>
      <c r="AP34" s="83"/>
      <c r="AQ34" s="92"/>
      <c r="AR34" s="92"/>
      <c r="AS34" s="92"/>
      <c r="AT34" s="92"/>
      <c r="AU34" s="92"/>
      <c r="AV34" s="83"/>
      <c r="AW34" s="92"/>
      <c r="AX34" s="92"/>
      <c r="AY34" s="92"/>
      <c r="AZ34" s="92"/>
      <c r="BA34" s="92"/>
      <c r="BB34" s="83"/>
      <c r="BC34" s="92"/>
      <c r="BD34" s="92"/>
      <c r="BE34" s="92"/>
      <c r="BF34" s="92"/>
      <c r="BG34" s="92"/>
      <c r="BH34" s="83"/>
      <c r="BI34" s="92"/>
      <c r="BJ34" s="92"/>
      <c r="BK34" s="92"/>
      <c r="BL34" s="92"/>
      <c r="BM34" s="92"/>
      <c r="BN34" s="83"/>
      <c r="BT34" s="83"/>
      <c r="CO34" s="113"/>
      <c r="CQ34" s="92"/>
      <c r="CR34" s="92"/>
      <c r="CS34" s="92"/>
      <c r="CT34" s="92"/>
      <c r="CU34" s="113"/>
      <c r="CW34"/>
      <c r="CX34"/>
      <c r="CY34" s="92"/>
      <c r="CZ34" s="92"/>
      <c r="DA34" s="113"/>
      <c r="DB34" s="92"/>
      <c r="DC34" s="92"/>
      <c r="DE34" s="92"/>
      <c r="DF34" s="92"/>
      <c r="DG34" s="113"/>
      <c r="DH34" s="92"/>
      <c r="DI34" s="92"/>
    </row>
    <row r="35" spans="1:113" x14ac:dyDescent="0.2">
      <c r="A35" s="103">
        <v>0</v>
      </c>
      <c r="B35" s="103">
        <f t="shared" ref="B35:B41" si="7">A36</f>
        <v>10200</v>
      </c>
      <c r="C35" s="103">
        <v>0</v>
      </c>
      <c r="D35" s="103">
        <v>0</v>
      </c>
      <c r="E35" s="103">
        <v>0</v>
      </c>
      <c r="F35" s="92"/>
      <c r="G35" s="103">
        <v>0</v>
      </c>
      <c r="H35" s="103">
        <f t="shared" ref="H35:H41" si="8">G36</f>
        <v>9400</v>
      </c>
      <c r="I35" s="103">
        <v>0</v>
      </c>
      <c r="J35" s="103">
        <v>0</v>
      </c>
      <c r="K35" s="103">
        <v>0</v>
      </c>
      <c r="M35" s="103">
        <v>0</v>
      </c>
      <c r="N35" s="103">
        <v>10050</v>
      </c>
      <c r="O35" s="103">
        <v>0</v>
      </c>
      <c r="P35" s="103">
        <v>0</v>
      </c>
      <c r="Q35" s="103">
        <v>0</v>
      </c>
      <c r="R35" s="92"/>
      <c r="S35" s="103">
        <v>0</v>
      </c>
      <c r="T35" s="103">
        <v>9325</v>
      </c>
      <c r="U35" s="103">
        <v>0</v>
      </c>
      <c r="V35" s="103">
        <v>0</v>
      </c>
      <c r="W35" s="103">
        <v>0</v>
      </c>
      <c r="Y35" s="92"/>
      <c r="Z35" s="92"/>
      <c r="AA35" s="92"/>
      <c r="AB35" s="92"/>
      <c r="AC35" s="92"/>
      <c r="AD35" s="83"/>
      <c r="AE35" s="92"/>
      <c r="AF35" s="92"/>
      <c r="AG35" s="92"/>
      <c r="AH35" s="92"/>
      <c r="AI35" s="92"/>
      <c r="AJ35" s="83"/>
      <c r="AK35" s="92"/>
      <c r="AL35" s="92"/>
      <c r="AM35" s="92"/>
      <c r="AN35" s="92"/>
      <c r="AO35" s="92"/>
      <c r="AP35" s="83"/>
      <c r="AQ35" s="92"/>
      <c r="AR35" s="92"/>
      <c r="AS35" s="92"/>
      <c r="AT35" s="92"/>
      <c r="AU35" s="92"/>
      <c r="AV35" s="83"/>
      <c r="AW35" s="92"/>
      <c r="AX35" s="92"/>
      <c r="AY35" s="92"/>
      <c r="AZ35" s="92"/>
      <c r="BA35" s="92"/>
      <c r="BB35" s="83"/>
      <c r="BC35" s="92"/>
      <c r="BD35" s="92"/>
      <c r="BE35" s="92"/>
      <c r="BF35" s="92"/>
      <c r="BG35" s="92"/>
      <c r="BH35" s="83"/>
      <c r="BI35" s="92"/>
      <c r="BJ35" s="92"/>
      <c r="BK35" s="92"/>
      <c r="BL35" s="92"/>
      <c r="BM35" s="92"/>
      <c r="BN35" s="83"/>
      <c r="BT35" s="83"/>
      <c r="CO35" s="113"/>
      <c r="CQ35" s="92"/>
      <c r="CR35" s="92"/>
      <c r="CS35" s="92"/>
      <c r="CT35" s="92"/>
      <c r="CU35" s="113"/>
      <c r="CW35"/>
      <c r="CX35"/>
      <c r="CY35" s="92"/>
      <c r="CZ35" s="92"/>
      <c r="DA35" s="113"/>
      <c r="DB35" s="92"/>
      <c r="DC35" s="92"/>
      <c r="DE35" s="92"/>
      <c r="DF35" s="92"/>
      <c r="DG35" s="113"/>
      <c r="DH35" s="92"/>
      <c r="DI35" s="92"/>
    </row>
    <row r="36" spans="1:113" x14ac:dyDescent="0.2">
      <c r="A36" s="103">
        <v>10200</v>
      </c>
      <c r="B36" s="103">
        <f t="shared" si="7"/>
        <v>24400</v>
      </c>
      <c r="C36" s="103">
        <v>0</v>
      </c>
      <c r="D36" s="106">
        <v>0.1</v>
      </c>
      <c r="E36" s="103">
        <f t="shared" ref="E36:E42" si="9">A36</f>
        <v>10200</v>
      </c>
      <c r="F36" s="92"/>
      <c r="G36" s="103">
        <v>9400</v>
      </c>
      <c r="H36" s="103">
        <f t="shared" si="8"/>
        <v>16500</v>
      </c>
      <c r="I36" s="103">
        <v>0</v>
      </c>
      <c r="J36" s="106">
        <v>0.1</v>
      </c>
      <c r="K36" s="103">
        <f t="shared" ref="K36:K42" si="10">G36</f>
        <v>9400</v>
      </c>
      <c r="M36" s="103">
        <v>10050</v>
      </c>
      <c r="N36" s="103">
        <v>24150</v>
      </c>
      <c r="O36" s="103">
        <v>0</v>
      </c>
      <c r="P36" s="106">
        <v>0.1</v>
      </c>
      <c r="Q36" s="103">
        <v>10050</v>
      </c>
      <c r="R36" s="92"/>
      <c r="S36" s="103">
        <v>9325</v>
      </c>
      <c r="T36" s="103">
        <v>16375</v>
      </c>
      <c r="U36" s="103">
        <v>0</v>
      </c>
      <c r="V36" s="106">
        <v>0.1</v>
      </c>
      <c r="W36" s="103">
        <v>9325</v>
      </c>
      <c r="Y36" s="92"/>
      <c r="Z36" s="92"/>
      <c r="AA36" s="92"/>
      <c r="AB36" s="92"/>
      <c r="AC36" s="92"/>
      <c r="AD36" s="83"/>
      <c r="AE36" s="92"/>
      <c r="AF36" s="92"/>
      <c r="AG36" s="92"/>
      <c r="AH36" s="92"/>
      <c r="AI36" s="92"/>
      <c r="AJ36" s="83"/>
      <c r="AK36" s="92"/>
      <c r="AL36" s="92"/>
      <c r="AM36" s="92"/>
      <c r="AN36" s="92"/>
      <c r="AO36" s="92"/>
      <c r="AP36" s="83"/>
      <c r="AQ36" s="92"/>
      <c r="AR36" s="92"/>
      <c r="AS36" s="92"/>
      <c r="AT36" s="92"/>
      <c r="AU36" s="92"/>
      <c r="AV36" s="83"/>
      <c r="AW36" s="92"/>
      <c r="AX36" s="92"/>
      <c r="AY36" s="92"/>
      <c r="AZ36" s="92"/>
      <c r="BA36" s="92"/>
      <c r="BB36" s="83"/>
      <c r="BC36" s="92"/>
      <c r="BD36" s="92"/>
      <c r="BE36" s="92"/>
      <c r="BF36" s="92"/>
      <c r="BG36" s="92"/>
      <c r="BH36" s="83"/>
      <c r="BI36" s="92"/>
      <c r="BJ36" s="92"/>
      <c r="BK36" s="92"/>
      <c r="BL36" s="92"/>
      <c r="BM36" s="92"/>
      <c r="BN36" s="83"/>
      <c r="BT36" s="83"/>
      <c r="CO36" s="113"/>
      <c r="CQ36" s="92"/>
      <c r="CR36" s="92"/>
      <c r="CS36" s="92"/>
      <c r="CT36" s="92"/>
      <c r="CU36" s="113"/>
      <c r="CW36"/>
      <c r="CX36"/>
      <c r="CY36" s="92"/>
      <c r="CZ36" s="92"/>
      <c r="DA36" s="113"/>
      <c r="DB36" s="92"/>
      <c r="DC36" s="92"/>
      <c r="DE36" s="92"/>
      <c r="DF36" s="92"/>
      <c r="DG36" s="113"/>
      <c r="DH36" s="92"/>
      <c r="DI36" s="92"/>
    </row>
    <row r="37" spans="1:113" x14ac:dyDescent="0.2">
      <c r="A37" s="103">
        <v>24400</v>
      </c>
      <c r="B37" s="103">
        <f t="shared" si="7"/>
        <v>64400</v>
      </c>
      <c r="C37" s="103">
        <v>1420</v>
      </c>
      <c r="D37" s="106">
        <v>0.12</v>
      </c>
      <c r="E37" s="103">
        <f t="shared" si="9"/>
        <v>24400</v>
      </c>
      <c r="F37" s="92"/>
      <c r="G37" s="103">
        <v>16500</v>
      </c>
      <c r="H37" s="103">
        <f t="shared" si="8"/>
        <v>36500</v>
      </c>
      <c r="I37" s="103">
        <v>710</v>
      </c>
      <c r="J37" s="106">
        <v>0.12</v>
      </c>
      <c r="K37" s="103">
        <f t="shared" si="10"/>
        <v>16500</v>
      </c>
      <c r="M37" s="103">
        <v>24150</v>
      </c>
      <c r="N37" s="103">
        <v>63750</v>
      </c>
      <c r="O37" s="103">
        <v>1410</v>
      </c>
      <c r="P37" s="106">
        <v>0.12</v>
      </c>
      <c r="Q37" s="103">
        <v>24150</v>
      </c>
      <c r="R37" s="92"/>
      <c r="S37" s="103">
        <v>16375</v>
      </c>
      <c r="T37" s="103">
        <v>36175</v>
      </c>
      <c r="U37" s="103">
        <v>705</v>
      </c>
      <c r="V37" s="106">
        <v>0.12</v>
      </c>
      <c r="W37" s="103">
        <v>16375</v>
      </c>
      <c r="Y37" s="92"/>
      <c r="Z37" s="92"/>
      <c r="AA37" s="92"/>
      <c r="AB37" s="92"/>
      <c r="AC37" s="92"/>
      <c r="AD37" s="83"/>
      <c r="AE37" s="92"/>
      <c r="AF37" s="92"/>
      <c r="AG37" s="92"/>
      <c r="AH37" s="92"/>
      <c r="AI37" s="92"/>
      <c r="AJ37" s="83"/>
      <c r="AK37" s="92"/>
      <c r="AL37" s="92"/>
      <c r="AM37" s="92"/>
      <c r="AN37" s="92"/>
      <c r="AO37" s="92"/>
      <c r="AP37" s="83"/>
      <c r="AQ37" s="92"/>
      <c r="AR37" s="92"/>
      <c r="AS37" s="92"/>
      <c r="AT37" s="92"/>
      <c r="AU37" s="92"/>
      <c r="AV37" s="83"/>
      <c r="AW37" s="92"/>
      <c r="AX37" s="92"/>
      <c r="AY37" s="92"/>
      <c r="AZ37" s="92"/>
      <c r="BA37" s="92"/>
      <c r="BB37" s="83"/>
      <c r="BC37" s="92"/>
      <c r="BD37" s="92"/>
      <c r="BE37" s="92"/>
      <c r="BF37" s="92"/>
      <c r="BG37" s="92"/>
      <c r="BH37" s="83"/>
      <c r="BI37" s="92"/>
      <c r="BJ37" s="92"/>
      <c r="BK37" s="92"/>
      <c r="BL37" s="92"/>
      <c r="BM37" s="92"/>
      <c r="BN37" s="83"/>
      <c r="BT37" s="83"/>
      <c r="CO37" s="113"/>
      <c r="CQ37" s="92"/>
      <c r="CR37" s="92"/>
      <c r="CS37" s="92"/>
      <c r="CT37" s="92"/>
      <c r="CU37" s="113"/>
      <c r="CW37"/>
      <c r="CX37"/>
      <c r="CY37" s="92"/>
      <c r="CZ37" s="92"/>
      <c r="DA37" s="113"/>
      <c r="DB37" s="92"/>
      <c r="DC37" s="92"/>
      <c r="DE37" s="92"/>
      <c r="DF37" s="92"/>
      <c r="DG37" s="113"/>
      <c r="DH37" s="92"/>
      <c r="DI37" s="92"/>
    </row>
    <row r="38" spans="1:113" x14ac:dyDescent="0.2">
      <c r="A38" s="103">
        <v>64400</v>
      </c>
      <c r="B38" s="103">
        <f t="shared" si="7"/>
        <v>96550</v>
      </c>
      <c r="C38" s="103">
        <v>6220</v>
      </c>
      <c r="D38" s="106">
        <v>0.22</v>
      </c>
      <c r="E38" s="103">
        <f t="shared" si="9"/>
        <v>64400</v>
      </c>
      <c r="F38" s="92"/>
      <c r="G38" s="103">
        <v>36500</v>
      </c>
      <c r="H38" s="103">
        <f t="shared" si="8"/>
        <v>52575</v>
      </c>
      <c r="I38" s="103">
        <v>3110</v>
      </c>
      <c r="J38" s="106">
        <v>0.22</v>
      </c>
      <c r="K38" s="103">
        <f t="shared" si="10"/>
        <v>36500</v>
      </c>
      <c r="M38" s="103">
        <v>63750</v>
      </c>
      <c r="N38" s="103">
        <v>95550</v>
      </c>
      <c r="O38" s="103">
        <v>6162</v>
      </c>
      <c r="P38" s="106">
        <v>0.22</v>
      </c>
      <c r="Q38" s="103">
        <v>63750</v>
      </c>
      <c r="R38" s="92"/>
      <c r="S38" s="103">
        <v>36175</v>
      </c>
      <c r="T38" s="103">
        <v>52075</v>
      </c>
      <c r="U38" s="103">
        <v>3081</v>
      </c>
      <c r="V38" s="106">
        <v>0.22</v>
      </c>
      <c r="W38" s="103">
        <v>36175</v>
      </c>
      <c r="Y38" s="92"/>
      <c r="Z38" s="92"/>
      <c r="AA38" s="92"/>
      <c r="AB38" s="92"/>
      <c r="AC38" s="92"/>
      <c r="AD38" s="83"/>
      <c r="AE38" s="92"/>
      <c r="AF38" s="92"/>
      <c r="AG38" s="92"/>
      <c r="AH38" s="92"/>
      <c r="AI38" s="92"/>
      <c r="AJ38" s="83"/>
      <c r="AK38" s="92"/>
      <c r="AL38" s="92"/>
      <c r="AM38" s="92"/>
      <c r="AN38" s="92"/>
      <c r="AO38" s="92"/>
      <c r="AP38" s="83"/>
      <c r="AQ38" s="92"/>
      <c r="AR38" s="92"/>
      <c r="AS38" s="92"/>
      <c r="AT38" s="92"/>
      <c r="AU38" s="92"/>
      <c r="AV38" s="83"/>
      <c r="AW38" s="92"/>
      <c r="AX38" s="92"/>
      <c r="AY38" s="92"/>
      <c r="AZ38" s="92"/>
      <c r="BA38" s="92"/>
      <c r="BB38" s="83"/>
      <c r="BC38" s="92"/>
      <c r="BD38" s="92"/>
      <c r="BE38" s="92"/>
      <c r="BF38" s="92"/>
      <c r="BG38" s="92"/>
      <c r="BH38" s="83"/>
      <c r="BI38" s="92"/>
      <c r="BJ38" s="92"/>
      <c r="BK38" s="92"/>
      <c r="BL38" s="92"/>
      <c r="BM38" s="92"/>
      <c r="BN38" s="83"/>
      <c r="BT38" s="83"/>
      <c r="CO38" s="113"/>
      <c r="CQ38" s="92"/>
      <c r="CR38" s="92"/>
      <c r="CS38" s="92"/>
      <c r="CT38" s="92"/>
      <c r="CU38" s="113"/>
      <c r="CW38"/>
      <c r="CX38"/>
      <c r="CY38" s="92"/>
      <c r="CZ38" s="92"/>
      <c r="DA38" s="113"/>
      <c r="DB38" s="92"/>
      <c r="DC38" s="92"/>
      <c r="DE38" s="92"/>
      <c r="DF38" s="92"/>
      <c r="DG38" s="113"/>
      <c r="DH38" s="92"/>
      <c r="DI38" s="92"/>
    </row>
    <row r="39" spans="1:113" x14ac:dyDescent="0.2">
      <c r="A39" s="103">
        <v>96550</v>
      </c>
      <c r="B39" s="103">
        <f t="shared" si="7"/>
        <v>175100</v>
      </c>
      <c r="C39" s="103">
        <v>13293</v>
      </c>
      <c r="D39" s="106">
        <v>0.24</v>
      </c>
      <c r="E39" s="103">
        <f t="shared" si="9"/>
        <v>96550</v>
      </c>
      <c r="F39" s="92"/>
      <c r="G39" s="103">
        <v>52575</v>
      </c>
      <c r="H39" s="103">
        <f t="shared" si="8"/>
        <v>91850</v>
      </c>
      <c r="I39" s="103">
        <v>6646.5</v>
      </c>
      <c r="J39" s="106">
        <v>0.24</v>
      </c>
      <c r="K39" s="103">
        <f t="shared" si="10"/>
        <v>52575</v>
      </c>
      <c r="M39" s="103">
        <v>95550</v>
      </c>
      <c r="N39" s="103">
        <v>173350</v>
      </c>
      <c r="O39" s="103">
        <v>13158</v>
      </c>
      <c r="P39" s="106">
        <v>0.24</v>
      </c>
      <c r="Q39" s="103">
        <v>95550</v>
      </c>
      <c r="R39" s="92"/>
      <c r="S39" s="103">
        <v>52075</v>
      </c>
      <c r="T39" s="103">
        <v>90975</v>
      </c>
      <c r="U39" s="103">
        <v>6579</v>
      </c>
      <c r="V39" s="106">
        <v>0.24</v>
      </c>
      <c r="W39" s="103">
        <v>52075</v>
      </c>
      <c r="Y39" s="92"/>
      <c r="Z39" s="92"/>
      <c r="AA39" s="92"/>
      <c r="AB39" s="92"/>
      <c r="AC39" s="92"/>
      <c r="AD39" s="83"/>
      <c r="AE39" s="92"/>
      <c r="AF39" s="92"/>
      <c r="AG39" s="92"/>
      <c r="AH39" s="92"/>
      <c r="AI39" s="92"/>
      <c r="AJ39" s="83"/>
      <c r="AK39" s="92"/>
      <c r="AL39" s="92"/>
      <c r="AM39" s="92"/>
      <c r="AN39" s="92"/>
      <c r="AO39" s="92"/>
      <c r="AP39" s="83"/>
      <c r="AQ39" s="92"/>
      <c r="AR39" s="92"/>
      <c r="AS39" s="92"/>
      <c r="AT39" s="92"/>
      <c r="AU39" s="92"/>
      <c r="AV39" s="83"/>
      <c r="AW39" s="92"/>
      <c r="AX39" s="92"/>
      <c r="AY39" s="92"/>
      <c r="AZ39" s="92"/>
      <c r="BA39" s="92"/>
      <c r="BB39" s="83"/>
      <c r="BC39" s="92"/>
      <c r="BD39" s="92"/>
      <c r="BE39" s="92"/>
      <c r="BF39" s="92"/>
      <c r="BG39" s="92"/>
      <c r="BH39" s="83"/>
      <c r="BI39" s="92"/>
      <c r="BJ39" s="92"/>
      <c r="BK39" s="92"/>
      <c r="BL39" s="92"/>
      <c r="BM39" s="92"/>
      <c r="BN39" s="83"/>
      <c r="BT39" s="83"/>
      <c r="CO39" s="113"/>
      <c r="CQ39" s="92"/>
      <c r="CR39" s="92"/>
      <c r="CS39" s="92"/>
      <c r="CT39" s="92"/>
      <c r="CU39" s="113"/>
      <c r="CW39"/>
      <c r="CX39"/>
      <c r="CY39" s="92"/>
      <c r="CZ39" s="92"/>
      <c r="DA39" s="113"/>
      <c r="DB39" s="92"/>
      <c r="DC39" s="92"/>
      <c r="DE39" s="92"/>
      <c r="DF39" s="92"/>
      <c r="DG39" s="113"/>
      <c r="DH39" s="92"/>
      <c r="DI39" s="92"/>
    </row>
    <row r="40" spans="1:113" x14ac:dyDescent="0.2">
      <c r="A40" s="103">
        <v>175100</v>
      </c>
      <c r="B40" s="103">
        <f t="shared" si="7"/>
        <v>219600</v>
      </c>
      <c r="C40" s="103">
        <v>32145</v>
      </c>
      <c r="D40" s="106">
        <v>0.32</v>
      </c>
      <c r="E40" s="103">
        <f t="shared" si="9"/>
        <v>175100</v>
      </c>
      <c r="F40" s="92"/>
      <c r="G40" s="103">
        <v>91850</v>
      </c>
      <c r="H40" s="103">
        <f t="shared" si="8"/>
        <v>114100</v>
      </c>
      <c r="I40" s="103">
        <v>16072.5</v>
      </c>
      <c r="J40" s="106">
        <v>0.32</v>
      </c>
      <c r="K40" s="103">
        <f t="shared" si="10"/>
        <v>91850</v>
      </c>
      <c r="M40" s="103">
        <v>173350</v>
      </c>
      <c r="N40" s="103">
        <v>217400</v>
      </c>
      <c r="O40" s="103">
        <v>31830</v>
      </c>
      <c r="P40" s="106">
        <v>0.32</v>
      </c>
      <c r="Q40" s="103">
        <v>173350</v>
      </c>
      <c r="R40" s="92"/>
      <c r="S40" s="103">
        <v>90975</v>
      </c>
      <c r="T40" s="103">
        <v>113000</v>
      </c>
      <c r="U40" s="103">
        <v>15915</v>
      </c>
      <c r="V40" s="106">
        <v>0.32</v>
      </c>
      <c r="W40" s="103">
        <v>90975</v>
      </c>
      <c r="Y40" s="92"/>
      <c r="Z40" s="92"/>
      <c r="AA40" s="92"/>
      <c r="AB40" s="92"/>
      <c r="AC40" s="92"/>
      <c r="AD40" s="83"/>
      <c r="AE40" s="92"/>
      <c r="AF40" s="92"/>
      <c r="AG40" s="92"/>
      <c r="AH40" s="92"/>
      <c r="AI40" s="92"/>
      <c r="AJ40" s="83"/>
      <c r="AK40" s="92"/>
      <c r="AL40" s="92"/>
      <c r="AM40" s="92"/>
      <c r="AN40" s="92"/>
      <c r="AO40" s="92"/>
      <c r="AP40" s="83"/>
      <c r="AQ40" s="92"/>
      <c r="AR40" s="92"/>
      <c r="AS40" s="92"/>
      <c r="AT40" s="92"/>
      <c r="AU40" s="92"/>
      <c r="AV40" s="83"/>
      <c r="AW40" s="92"/>
      <c r="AX40" s="92"/>
      <c r="AY40" s="92"/>
      <c r="AZ40" s="92"/>
      <c r="BA40" s="92"/>
      <c r="BB40" s="83"/>
      <c r="BC40" s="92"/>
      <c r="BD40" s="92"/>
      <c r="BE40" s="92"/>
      <c r="BF40" s="92"/>
      <c r="BG40" s="92"/>
      <c r="BH40" s="83"/>
      <c r="BI40" s="92"/>
      <c r="BJ40" s="92"/>
      <c r="BK40" s="92"/>
      <c r="BL40" s="92"/>
      <c r="BM40" s="92"/>
      <c r="BN40" s="83"/>
      <c r="BT40" s="83"/>
      <c r="CO40" s="113"/>
      <c r="CQ40" s="92"/>
      <c r="CR40" s="92"/>
      <c r="CS40" s="92"/>
      <c r="CT40" s="92"/>
      <c r="CU40" s="113"/>
      <c r="CW40"/>
      <c r="CX40"/>
      <c r="CY40" s="92"/>
      <c r="CZ40" s="92"/>
      <c r="DA40" s="113"/>
      <c r="DB40" s="92"/>
      <c r="DC40" s="92"/>
      <c r="DE40" s="92"/>
      <c r="DF40" s="92"/>
      <c r="DG40" s="113"/>
      <c r="DH40" s="92"/>
      <c r="DI40" s="92"/>
    </row>
    <row r="41" spans="1:113" x14ac:dyDescent="0.2">
      <c r="A41" s="103">
        <v>219600</v>
      </c>
      <c r="B41" s="103">
        <f t="shared" si="7"/>
        <v>533800</v>
      </c>
      <c r="C41" s="103">
        <v>46385</v>
      </c>
      <c r="D41" s="106">
        <v>0.35</v>
      </c>
      <c r="E41" s="103">
        <f t="shared" si="9"/>
        <v>219600</v>
      </c>
      <c r="F41" s="92"/>
      <c r="G41" s="103">
        <v>114100</v>
      </c>
      <c r="H41" s="103">
        <f t="shared" si="8"/>
        <v>271200</v>
      </c>
      <c r="I41" s="103">
        <v>23192.5</v>
      </c>
      <c r="J41" s="106">
        <v>0.35</v>
      </c>
      <c r="K41" s="103">
        <f t="shared" si="10"/>
        <v>114100</v>
      </c>
      <c r="M41" s="103">
        <v>217400</v>
      </c>
      <c r="N41" s="103">
        <v>528450</v>
      </c>
      <c r="O41" s="103">
        <v>45926</v>
      </c>
      <c r="P41" s="106">
        <v>0.35</v>
      </c>
      <c r="Q41" s="103">
        <v>217400</v>
      </c>
      <c r="R41" s="92"/>
      <c r="S41" s="103">
        <v>113000</v>
      </c>
      <c r="T41" s="103">
        <v>268525</v>
      </c>
      <c r="U41" s="103">
        <v>22963</v>
      </c>
      <c r="V41" s="106">
        <v>0.35</v>
      </c>
      <c r="W41" s="103">
        <v>113000</v>
      </c>
      <c r="Y41" s="92"/>
      <c r="Z41" s="92"/>
      <c r="AA41" s="92"/>
      <c r="AB41" s="92"/>
      <c r="AC41" s="92"/>
      <c r="AD41" s="83"/>
      <c r="AE41" s="92"/>
      <c r="AF41" s="92"/>
      <c r="AG41" s="92"/>
      <c r="AH41" s="92"/>
      <c r="AI41" s="92"/>
      <c r="AJ41" s="83"/>
      <c r="AK41" s="92"/>
      <c r="AL41" s="92"/>
      <c r="AM41" s="92"/>
      <c r="AN41" s="92"/>
      <c r="AO41" s="92"/>
      <c r="AP41" s="83"/>
      <c r="AQ41" s="92"/>
      <c r="AR41" s="92"/>
      <c r="AS41" s="92"/>
      <c r="AT41" s="92"/>
      <c r="AU41" s="92"/>
      <c r="AV41" s="83"/>
      <c r="AW41" s="92"/>
      <c r="AX41" s="92"/>
      <c r="AY41" s="92"/>
      <c r="AZ41" s="92"/>
      <c r="BA41" s="92"/>
      <c r="BB41" s="83"/>
      <c r="BC41" s="92"/>
      <c r="BD41" s="92"/>
      <c r="BE41" s="92"/>
      <c r="BF41" s="92"/>
      <c r="BG41" s="92"/>
      <c r="BH41" s="83"/>
      <c r="BI41" s="92"/>
      <c r="BJ41" s="92"/>
      <c r="BK41" s="92"/>
      <c r="BL41" s="92"/>
      <c r="BM41" s="92"/>
      <c r="BN41" s="83"/>
      <c r="BT41" s="83"/>
      <c r="CO41" s="113"/>
      <c r="CQ41" s="92"/>
      <c r="CR41" s="92"/>
      <c r="CS41" s="92"/>
      <c r="CT41" s="92"/>
      <c r="CU41" s="113"/>
      <c r="CW41"/>
      <c r="CX41"/>
      <c r="CY41" s="92"/>
      <c r="CZ41" s="92"/>
      <c r="DA41" s="113"/>
      <c r="DB41" s="92"/>
      <c r="DC41" s="92"/>
      <c r="DE41" s="92"/>
      <c r="DF41" s="92"/>
      <c r="DG41" s="113"/>
      <c r="DH41" s="92"/>
      <c r="DI41" s="92"/>
    </row>
    <row r="42" spans="1:113" x14ac:dyDescent="0.2">
      <c r="A42" s="103">
        <v>533800</v>
      </c>
      <c r="B42" s="103" t="s">
        <v>1057</v>
      </c>
      <c r="C42" s="103">
        <v>156355</v>
      </c>
      <c r="D42" s="106">
        <v>0.37</v>
      </c>
      <c r="E42" s="103">
        <f t="shared" si="9"/>
        <v>533800</v>
      </c>
      <c r="F42" s="92"/>
      <c r="G42" s="103">
        <v>271200</v>
      </c>
      <c r="H42" s="103" t="s">
        <v>1057</v>
      </c>
      <c r="I42" s="103">
        <v>78177.5</v>
      </c>
      <c r="J42" s="106">
        <v>0.37</v>
      </c>
      <c r="K42" s="103">
        <f t="shared" si="10"/>
        <v>271200</v>
      </c>
      <c r="M42" s="103">
        <v>528450</v>
      </c>
      <c r="N42" s="103" t="s">
        <v>1057</v>
      </c>
      <c r="O42" s="103">
        <v>154793.5</v>
      </c>
      <c r="P42" s="106">
        <v>0.37</v>
      </c>
      <c r="Q42" s="103">
        <v>528450</v>
      </c>
      <c r="R42" s="92"/>
      <c r="S42" s="103">
        <v>268525</v>
      </c>
      <c r="T42" s="103" t="s">
        <v>1057</v>
      </c>
      <c r="U42" s="103">
        <v>77396.75</v>
      </c>
      <c r="V42" s="106">
        <v>0.37</v>
      </c>
      <c r="W42" s="103">
        <v>268525</v>
      </c>
      <c r="Y42" s="92"/>
      <c r="Z42" s="92"/>
      <c r="AA42" s="92"/>
      <c r="AB42" s="92"/>
      <c r="AC42" s="92"/>
      <c r="AD42" s="83"/>
      <c r="AE42" s="92"/>
      <c r="AF42" s="92"/>
      <c r="AG42" s="92"/>
      <c r="AH42" s="92"/>
      <c r="AI42" s="92"/>
      <c r="AJ42" s="83"/>
      <c r="AK42" s="92"/>
      <c r="AL42" s="92"/>
      <c r="AM42" s="92"/>
      <c r="AN42" s="92"/>
      <c r="AO42" s="92"/>
      <c r="AP42" s="83"/>
      <c r="AQ42" s="92"/>
      <c r="AR42" s="92"/>
      <c r="AS42" s="92"/>
      <c r="AT42" s="92"/>
      <c r="AU42" s="92"/>
      <c r="AV42" s="83"/>
      <c r="AW42" s="92"/>
      <c r="AX42" s="92"/>
      <c r="AY42" s="92"/>
      <c r="AZ42" s="92"/>
      <c r="BA42" s="92"/>
      <c r="BB42" s="83"/>
      <c r="BC42" s="92"/>
      <c r="BD42" s="92"/>
      <c r="BE42" s="92"/>
      <c r="BF42" s="92"/>
      <c r="BG42" s="92"/>
      <c r="BH42" s="83"/>
      <c r="BI42" s="92"/>
      <c r="BJ42" s="92"/>
      <c r="BK42" s="92"/>
      <c r="BL42" s="92"/>
      <c r="BM42" s="92"/>
      <c r="BN42" s="83"/>
      <c r="BT42" s="83"/>
      <c r="CO42" s="113"/>
      <c r="CQ42" s="92"/>
      <c r="CR42" s="92"/>
      <c r="CS42" s="92"/>
      <c r="CT42" s="92"/>
      <c r="CU42" s="113"/>
      <c r="CW42"/>
      <c r="CX42"/>
      <c r="CY42" s="92"/>
      <c r="CZ42" s="92"/>
      <c r="DA42" s="113"/>
      <c r="DB42" s="92"/>
      <c r="DC42" s="92"/>
      <c r="DE42" s="92"/>
      <c r="DF42" s="92"/>
      <c r="DG42" s="113"/>
      <c r="DH42" s="92"/>
      <c r="DI42" s="92"/>
    </row>
    <row r="43" spans="1:113"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92"/>
      <c r="Z43" s="92"/>
      <c r="AA43" s="92"/>
      <c r="AB43" s="92"/>
      <c r="AC43" s="92"/>
      <c r="AD43" s="83"/>
      <c r="AE43" s="92"/>
      <c r="AF43" s="92"/>
      <c r="AG43" s="92"/>
      <c r="AH43" s="92"/>
      <c r="AI43" s="92"/>
      <c r="AJ43" s="83"/>
      <c r="AK43" s="92"/>
      <c r="AL43" s="92"/>
      <c r="AM43" s="92"/>
      <c r="AN43" s="92"/>
      <c r="AO43" s="92"/>
      <c r="AP43" s="83"/>
      <c r="AQ43" s="92"/>
      <c r="AR43" s="92"/>
      <c r="AS43" s="92"/>
      <c r="AT43" s="92"/>
      <c r="AU43" s="92"/>
      <c r="AV43" s="83"/>
      <c r="AW43" s="92"/>
      <c r="AX43" s="92"/>
      <c r="AY43" s="92"/>
      <c r="AZ43" s="92"/>
      <c r="BA43" s="92"/>
      <c r="BB43" s="83"/>
      <c r="BC43" s="92"/>
      <c r="BD43" s="92"/>
      <c r="BE43" s="92"/>
      <c r="BF43" s="92"/>
      <c r="BG43" s="92"/>
      <c r="BH43" s="83"/>
      <c r="BI43" s="92"/>
      <c r="BJ43" s="92"/>
      <c r="BK43" s="92"/>
      <c r="BL43" s="92"/>
      <c r="BM43" s="92"/>
      <c r="BN43" s="83"/>
      <c r="BT43" s="83"/>
      <c r="CO43" s="113"/>
      <c r="CQ43" s="92"/>
      <c r="CR43" s="92"/>
      <c r="CS43" s="92"/>
      <c r="CT43" s="92"/>
      <c r="CU43" s="113"/>
      <c r="CW43"/>
      <c r="CX43"/>
      <c r="CY43" s="92"/>
      <c r="CZ43" s="92"/>
      <c r="DA43" s="113"/>
      <c r="DB43" s="92"/>
      <c r="DC43" s="92"/>
      <c r="DE43" s="92"/>
      <c r="DF43" s="92"/>
      <c r="DG43" s="113"/>
      <c r="DH43" s="92"/>
      <c r="DI43" s="92"/>
    </row>
    <row r="44" spans="1:113"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83"/>
      <c r="AE44" s="92"/>
      <c r="AF44" s="92"/>
      <c r="AG44" s="92"/>
      <c r="AH44" s="92"/>
      <c r="AI44" s="92"/>
      <c r="AJ44" s="83"/>
      <c r="AK44" s="92"/>
      <c r="AL44" s="92"/>
      <c r="AM44" s="92"/>
      <c r="AN44" s="92"/>
      <c r="AO44" s="92"/>
      <c r="AP44" s="83"/>
      <c r="AQ44" s="92"/>
      <c r="AR44" s="92"/>
      <c r="AS44" s="92"/>
      <c r="AT44" s="92"/>
      <c r="AU44" s="92"/>
      <c r="AV44" s="83"/>
      <c r="AW44" s="92"/>
      <c r="AX44" s="92"/>
      <c r="AY44" s="92"/>
      <c r="AZ44" s="92"/>
      <c r="BA44" s="92"/>
      <c r="BB44" s="83"/>
      <c r="BC44" s="92"/>
      <c r="BD44" s="92"/>
      <c r="BE44" s="92"/>
      <c r="BF44" s="92"/>
      <c r="BG44" s="92"/>
      <c r="BH44" s="83"/>
      <c r="BI44" s="92"/>
      <c r="BJ44" s="92"/>
      <c r="BK44" s="92"/>
      <c r="BL44" s="92"/>
      <c r="BM44" s="92"/>
      <c r="BN44" s="83"/>
      <c r="BT44" s="83"/>
      <c r="CO44" s="113"/>
      <c r="CQ44" s="92"/>
      <c r="CR44" s="92"/>
      <c r="CS44" s="92"/>
      <c r="CT44" s="92"/>
      <c r="CU44" s="113"/>
      <c r="CW44"/>
      <c r="CX44"/>
      <c r="CY44" s="92"/>
      <c r="CZ44" s="92"/>
      <c r="DA44" s="113"/>
      <c r="DB44" s="92"/>
      <c r="DC44" s="92"/>
      <c r="DE44" s="92"/>
      <c r="DF44" s="92"/>
      <c r="DG44" s="113"/>
      <c r="DH44" s="92"/>
      <c r="DI44" s="92"/>
    </row>
    <row r="45" spans="1:113"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83"/>
      <c r="AE45" s="92"/>
      <c r="AF45" s="92"/>
      <c r="AG45" s="92"/>
      <c r="AH45" s="92"/>
      <c r="AI45" s="92"/>
      <c r="AJ45" s="83"/>
      <c r="AK45" s="92"/>
      <c r="AL45" s="92"/>
      <c r="AM45" s="92"/>
      <c r="AN45" s="92"/>
      <c r="AO45" s="92"/>
      <c r="AP45" s="83"/>
      <c r="AQ45" s="92"/>
      <c r="AR45" s="92"/>
      <c r="AS45" s="92"/>
      <c r="AT45" s="92"/>
      <c r="AU45" s="92"/>
      <c r="AV45" s="83"/>
      <c r="AW45" s="92"/>
      <c r="AX45" s="92"/>
      <c r="AY45" s="92"/>
      <c r="AZ45" s="92"/>
      <c r="BA45" s="92"/>
      <c r="BB45" s="83"/>
      <c r="BC45" s="92"/>
      <c r="BD45" s="92"/>
      <c r="BE45" s="92"/>
      <c r="BF45" s="92"/>
      <c r="BG45" s="92"/>
      <c r="BH45" s="83"/>
      <c r="BI45" s="92"/>
      <c r="BJ45" s="92"/>
      <c r="BK45" s="92"/>
      <c r="BL45" s="92"/>
      <c r="BM45" s="92"/>
      <c r="BN45" s="83"/>
      <c r="BT45" s="83"/>
      <c r="CO45" s="113"/>
      <c r="CQ45" s="92"/>
      <c r="CR45" s="92"/>
      <c r="CS45" s="92"/>
      <c r="CT45" s="92"/>
      <c r="CU45" s="113"/>
      <c r="CW45"/>
      <c r="CX45"/>
      <c r="CY45" s="92"/>
      <c r="CZ45" s="92"/>
      <c r="DA45" s="113"/>
      <c r="DB45" s="92"/>
      <c r="DC45" s="92"/>
      <c r="DE45" s="92"/>
      <c r="DF45" s="92"/>
      <c r="DG45" s="113"/>
      <c r="DH45" s="92"/>
      <c r="DI45" s="92"/>
    </row>
    <row r="46" spans="1:113" ht="17.25" x14ac:dyDescent="0.25">
      <c r="A46" s="111"/>
      <c r="B46" s="111" t="s">
        <v>1058</v>
      </c>
      <c r="C46" s="111" t="s">
        <v>1059</v>
      </c>
      <c r="D46" s="111" t="s">
        <v>1060</v>
      </c>
      <c r="E46" s="111"/>
      <c r="F46" s="429"/>
      <c r="G46" s="111"/>
      <c r="H46" s="111" t="s">
        <v>1058</v>
      </c>
      <c r="I46" s="111" t="s">
        <v>1059</v>
      </c>
      <c r="J46" s="111" t="s">
        <v>1060</v>
      </c>
      <c r="K46" s="111"/>
      <c r="M46" s="111"/>
      <c r="N46" s="111" t="s">
        <v>1058</v>
      </c>
      <c r="O46" s="111" t="s">
        <v>1059</v>
      </c>
      <c r="P46" s="111" t="s">
        <v>1060</v>
      </c>
      <c r="Q46" s="111"/>
      <c r="R46" s="427"/>
      <c r="S46" s="111"/>
      <c r="T46" s="111" t="s">
        <v>1058</v>
      </c>
      <c r="U46" s="111" t="s">
        <v>1059</v>
      </c>
      <c r="V46" s="111" t="s">
        <v>1060</v>
      </c>
      <c r="W46" s="111"/>
      <c r="Y46" s="111"/>
      <c r="Z46" s="111" t="s">
        <v>1058</v>
      </c>
      <c r="AA46" s="111" t="s">
        <v>1059</v>
      </c>
      <c r="AB46" s="111" t="s">
        <v>1060</v>
      </c>
      <c r="AC46" s="111"/>
      <c r="AD46" s="83"/>
      <c r="AE46" s="111"/>
      <c r="AF46" s="111" t="s">
        <v>1058</v>
      </c>
      <c r="AG46" s="111" t="s">
        <v>1059</v>
      </c>
      <c r="AH46" s="111" t="s">
        <v>1060</v>
      </c>
      <c r="AI46" s="111"/>
      <c r="AJ46" s="83"/>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92" t="s">
        <v>1063</v>
      </c>
      <c r="CN46" s="114" t="s">
        <v>1064</v>
      </c>
      <c r="CQ46" s="92"/>
      <c r="CR46" s="92"/>
      <c r="CS46" s="92" t="s">
        <v>1063</v>
      </c>
      <c r="CT46" s="114" t="s">
        <v>1064</v>
      </c>
      <c r="CW46"/>
      <c r="CX46"/>
      <c r="CY46" s="92" t="s">
        <v>1063</v>
      </c>
      <c r="CZ46" s="114" t="s">
        <v>1064</v>
      </c>
      <c r="DA46" s="92"/>
      <c r="DB46" s="92"/>
      <c r="DC46" s="92"/>
      <c r="DE46" s="92" t="s">
        <v>1063</v>
      </c>
      <c r="DF46" s="114" t="s">
        <v>1064</v>
      </c>
      <c r="DG46" s="92"/>
      <c r="DH46" s="92"/>
      <c r="DI46" s="92"/>
    </row>
    <row r="47" spans="1:113" x14ac:dyDescent="0.2">
      <c r="A47" s="92" t="s">
        <v>1065</v>
      </c>
      <c r="B47" s="112">
        <f>'2021-FORM GAO-70a'!D97</f>
        <v>0</v>
      </c>
      <c r="C47" s="92"/>
      <c r="D47" s="92"/>
      <c r="E47" s="92"/>
      <c r="F47" s="92"/>
      <c r="G47" s="92" t="s">
        <v>1065</v>
      </c>
      <c r="H47" s="112" t="e">
        <f>'2019-FORM GAO-70a'!#REF!</f>
        <v>#REF!</v>
      </c>
      <c r="I47" s="92"/>
      <c r="J47" s="92"/>
      <c r="K47" s="92"/>
      <c r="M47" s="92" t="s">
        <v>1065</v>
      </c>
      <c r="N47" s="112" t="e">
        <f>'2019-FORM GAO-70a'!#REF!</f>
        <v>#REF!</v>
      </c>
      <c r="O47" s="92"/>
      <c r="P47" s="92"/>
      <c r="Q47" s="92"/>
      <c r="R47" s="92"/>
      <c r="S47" s="92" t="s">
        <v>1065</v>
      </c>
      <c r="T47" s="112" t="e">
        <f>'2019-FORM GAO-70a'!#REF!</f>
        <v>#REF!</v>
      </c>
      <c r="U47" s="92"/>
      <c r="V47" s="92"/>
      <c r="W47" s="92"/>
      <c r="Y47" s="92" t="s">
        <v>1065</v>
      </c>
      <c r="Z47" s="112">
        <f>'2019-FORM GAO-70a'!D97</f>
        <v>0</v>
      </c>
      <c r="AA47" s="92"/>
      <c r="AB47" s="92"/>
      <c r="AC47" s="92"/>
      <c r="AD47" s="83"/>
      <c r="AE47" s="92" t="s">
        <v>1065</v>
      </c>
      <c r="AF47" s="112" t="e">
        <f>#REF!</f>
        <v>#REF!</v>
      </c>
      <c r="AG47" s="92"/>
      <c r="AH47" s="92"/>
      <c r="AI47" s="92"/>
      <c r="AJ47" s="83"/>
      <c r="AK47" s="92" t="s">
        <v>1065</v>
      </c>
      <c r="AL47" s="112" t="e">
        <f>#REF!</f>
        <v>#REF!</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T47" s="83"/>
      <c r="BU47" s="92" t="s">
        <v>1065</v>
      </c>
      <c r="BV47" s="112">
        <v>15019.25</v>
      </c>
      <c r="CA47" s="92" t="s">
        <v>1065</v>
      </c>
      <c r="CB47" s="112">
        <v>1838.67</v>
      </c>
      <c r="CG47" s="92" t="s">
        <v>1065</v>
      </c>
      <c r="CH47" s="112">
        <v>1518.54</v>
      </c>
      <c r="CM47" s="92" t="s">
        <v>1043</v>
      </c>
      <c r="CN47" s="115">
        <v>2</v>
      </c>
      <c r="CO47" s="92">
        <v>3650</v>
      </c>
      <c r="CP47" s="92">
        <f>CN47*CO47</f>
        <v>7300</v>
      </c>
      <c r="CQ47" s="92"/>
      <c r="CR47" s="92"/>
      <c r="CS47" s="92" t="s">
        <v>1043</v>
      </c>
      <c r="CT47" s="115">
        <v>2</v>
      </c>
      <c r="CU47" s="92">
        <v>3650</v>
      </c>
      <c r="CV47" s="92">
        <f>CT47*CU47</f>
        <v>7300</v>
      </c>
      <c r="CW47"/>
      <c r="CX47"/>
      <c r="CY47" s="92" t="s">
        <v>1043</v>
      </c>
      <c r="CZ47" s="115">
        <v>2</v>
      </c>
      <c r="DA47" s="92">
        <v>3650</v>
      </c>
      <c r="DB47" s="92">
        <f>CZ47*DA47</f>
        <v>7300</v>
      </c>
      <c r="DC47" s="92"/>
      <c r="DE47" s="92" t="s">
        <v>1043</v>
      </c>
      <c r="DF47" s="115">
        <v>2</v>
      </c>
      <c r="DG47" s="92">
        <v>3650</v>
      </c>
      <c r="DH47" s="92">
        <f>DF47*DG47</f>
        <v>7300</v>
      </c>
      <c r="DI47" s="92"/>
    </row>
    <row r="48" spans="1:113" ht="13.5" thickBot="1" x14ac:dyDescent="0.25">
      <c r="A48" s="92" t="s">
        <v>1062</v>
      </c>
      <c r="B48" s="92">
        <f>B47*C48</f>
        <v>0</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83"/>
      <c r="AE48" s="92" t="s">
        <v>1062</v>
      </c>
      <c r="AF48" s="92" t="e">
        <f>AF47*AG48</f>
        <v>#REF!</v>
      </c>
      <c r="AG48" s="92">
        <v>0.5</v>
      </c>
      <c r="AH48" s="92"/>
      <c r="AI48" s="92"/>
      <c r="AJ48" s="83"/>
      <c r="AK48" s="92" t="s">
        <v>1062</v>
      </c>
      <c r="AL48" s="92" t="e">
        <f>AL47*AM48</f>
        <v>#REF!</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T48" s="83"/>
      <c r="BU48" s="92" t="s">
        <v>1062</v>
      </c>
      <c r="BV48" s="92">
        <f>BV47*BW48</f>
        <v>7509.625</v>
      </c>
      <c r="BW48" s="92">
        <v>0.5</v>
      </c>
      <c r="CA48" s="92" t="s">
        <v>1062</v>
      </c>
      <c r="CB48" s="92">
        <f>CB47*CC48</f>
        <v>919.33500000000004</v>
      </c>
      <c r="CC48" s="92">
        <v>0.5</v>
      </c>
      <c r="CG48" s="92" t="s">
        <v>1062</v>
      </c>
      <c r="CH48" s="92">
        <f>CH47*CI48</f>
        <v>759.27</v>
      </c>
      <c r="CI48" s="92">
        <v>0.5</v>
      </c>
      <c r="CM48" s="92" t="s">
        <v>1066</v>
      </c>
      <c r="CP48" s="93">
        <f>CP32-CP47</f>
        <v>15762.59</v>
      </c>
      <c r="CQ48" s="92"/>
      <c r="CR48" s="92"/>
      <c r="CS48" s="92" t="s">
        <v>1066</v>
      </c>
      <c r="CT48" s="92"/>
      <c r="CV48" s="93">
        <f>CV32-CV47</f>
        <v>15762.59</v>
      </c>
      <c r="CW48"/>
      <c r="CX48"/>
      <c r="CY48" s="92" t="s">
        <v>1066</v>
      </c>
      <c r="CZ48" s="92"/>
      <c r="DA48" s="92"/>
      <c r="DB48" s="93">
        <f>DB32-DB47</f>
        <v>14908.419999999998</v>
      </c>
      <c r="DC48" s="92"/>
      <c r="DE48" s="92" t="s">
        <v>1066</v>
      </c>
      <c r="DF48" s="92"/>
      <c r="DG48" s="92"/>
      <c r="DH48" s="93">
        <f>DH32-DH47</f>
        <v>14908.419999999998</v>
      </c>
      <c r="DI48" s="92"/>
    </row>
    <row r="49" spans="1:113" ht="13.5" thickBot="1" x14ac:dyDescent="0.25">
      <c r="A49" s="92" t="s">
        <v>1067</v>
      </c>
      <c r="B49" s="92"/>
      <c r="C49" s="113">
        <v>52</v>
      </c>
      <c r="D49" s="116">
        <f>B48*C49</f>
        <v>0</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f>Z48*AA49</f>
        <v>0</v>
      </c>
      <c r="AC49" s="92"/>
      <c r="AD49" s="83"/>
      <c r="AE49" s="92" t="s">
        <v>1067</v>
      </c>
      <c r="AF49" s="92"/>
      <c r="AG49" s="113">
        <v>52</v>
      </c>
      <c r="AH49" s="116" t="e">
        <f>AF48*AG49</f>
        <v>#REF!</v>
      </c>
      <c r="AI49" s="92"/>
      <c r="AJ49" s="83"/>
      <c r="AK49" s="92" t="s">
        <v>1067</v>
      </c>
      <c r="AL49" s="92"/>
      <c r="AM49" s="113">
        <v>52</v>
      </c>
      <c r="AN49" s="116" t="e">
        <f>AL48*AM49</f>
        <v>#REF!</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Q49" s="113">
        <v>52</v>
      </c>
      <c r="BR49" s="116" t="e">
        <f>BP48*BQ49</f>
        <v>#REF!</v>
      </c>
      <c r="BT49" s="83"/>
      <c r="BU49" s="92" t="s">
        <v>1067</v>
      </c>
      <c r="BW49" s="113">
        <v>52</v>
      </c>
      <c r="BX49" s="116">
        <f>BV48*BW49</f>
        <v>390500.5</v>
      </c>
      <c r="CA49" s="92" t="s">
        <v>1067</v>
      </c>
      <c r="CC49" s="113">
        <v>52</v>
      </c>
      <c r="CD49" s="116">
        <f>CB48*CC49</f>
        <v>47805.42</v>
      </c>
      <c r="CI49" s="113">
        <v>52</v>
      </c>
      <c r="CJ49" s="116">
        <f>CH48*CI49</f>
        <v>39482.04</v>
      </c>
      <c r="CM49" s="92" t="s">
        <v>1068</v>
      </c>
      <c r="CN49" s="117">
        <f>IF($CN$46="S",VLOOKUP($CP$48,$CM$7:$CQ$13,5,TRUE),VLOOKUP($CP$48,$CM$19:$CQ$25,5,TRUE))</f>
        <v>15750</v>
      </c>
      <c r="CP49" s="92">
        <f>CP48-CN49</f>
        <v>12.590000000000146</v>
      </c>
      <c r="CQ49" s="118"/>
      <c r="CR49" s="92"/>
      <c r="CS49" s="92" t="s">
        <v>1068</v>
      </c>
      <c r="CT49" s="117">
        <f>IF($CT$46="S",VLOOKUP($CV$48,$CS$7:$CW$13,5,TRUE),VLOOKUP($CV$48,$CS$19:$CW$25,5,TRUE))</f>
        <v>8000</v>
      </c>
      <c r="CV49" s="92">
        <f>CV48-CT49</f>
        <v>7762.59</v>
      </c>
      <c r="CW49"/>
      <c r="CX49"/>
      <c r="CY49" s="92" t="s">
        <v>1068</v>
      </c>
      <c r="CZ49" s="117">
        <f>IF($CZ$46="S",VLOOKUP($DB$48,$CY$7:$DC$13,5,TRUE),VLOOKUP($DB$48,$CY$19:$DC$25,5,TRUE))</f>
        <v>8000</v>
      </c>
      <c r="DA49" s="92"/>
      <c r="DB49" s="92">
        <f>DB48-CZ49</f>
        <v>6908.4199999999983</v>
      </c>
      <c r="DC49" s="92"/>
      <c r="DE49" s="92" t="s">
        <v>1068</v>
      </c>
      <c r="DF49" s="117">
        <f>IF($CZ$46="S",VLOOKUP($DB$48,$CY$7:$DC$13,5,TRUE),VLOOKUP($DB$48,$CY$19:$DC$25,5,TRUE))</f>
        <v>8000</v>
      </c>
      <c r="DG49" s="92"/>
      <c r="DH49" s="92">
        <f>DH48-DF49</f>
        <v>6908.4199999999983</v>
      </c>
      <c r="DI49" s="92"/>
    </row>
    <row r="50" spans="1:113" ht="13.5" thickBot="1" x14ac:dyDescent="0.25">
      <c r="A50" s="92" t="s">
        <v>1063</v>
      </c>
      <c r="B50" s="114">
        <f>'2021-FORM GAO-70a'!D7</f>
        <v>0</v>
      </c>
      <c r="C50" s="92"/>
      <c r="D50" s="92"/>
      <c r="E50" s="92"/>
      <c r="F50" s="292"/>
      <c r="G50" s="92" t="s">
        <v>1063</v>
      </c>
      <c r="H50" s="114" t="e">
        <f>'2019-FORM GAO-70a'!#REF!</f>
        <v>#REF!</v>
      </c>
      <c r="I50" s="92"/>
      <c r="J50" s="92"/>
      <c r="K50" s="92"/>
      <c r="M50" s="92" t="s">
        <v>1063</v>
      </c>
      <c r="N50" s="114" t="e">
        <f>'2019-FORM GAO-70a'!#REF!</f>
        <v>#REF!</v>
      </c>
      <c r="O50" s="92"/>
      <c r="P50" s="92"/>
      <c r="Q50" s="92"/>
      <c r="R50" s="292"/>
      <c r="S50" s="92" t="s">
        <v>1063</v>
      </c>
      <c r="T50" s="114" t="e">
        <f>'2019-FORM GAO-70a'!#REF!</f>
        <v>#REF!</v>
      </c>
      <c r="U50" s="92"/>
      <c r="V50" s="92"/>
      <c r="W50" s="92"/>
      <c r="Y50" s="92" t="s">
        <v>1063</v>
      </c>
      <c r="Z50" s="114">
        <f>'2019-FORM GAO-70a'!D9</f>
        <v>0</v>
      </c>
      <c r="AA50" s="92"/>
      <c r="AB50" s="92"/>
      <c r="AC50" s="92"/>
      <c r="AD50" s="83"/>
      <c r="AE50" s="92" t="s">
        <v>1063</v>
      </c>
      <c r="AF50" s="114" t="e">
        <f>#REF!</f>
        <v>#REF!</v>
      </c>
      <c r="AG50" s="92"/>
      <c r="AH50" s="92"/>
      <c r="AI50" s="92"/>
      <c r="AJ50" s="83"/>
      <c r="AK50" s="92" t="s">
        <v>1063</v>
      </c>
      <c r="AL50" s="114" t="e">
        <f>#REF!</f>
        <v>#REF!</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T50" s="83"/>
      <c r="BU50" s="92" t="s">
        <v>1063</v>
      </c>
      <c r="BV50" s="114" t="s">
        <v>1069</v>
      </c>
      <c r="CA50" s="92" t="s">
        <v>1063</v>
      </c>
      <c r="CB50" s="114" t="s">
        <v>1064</v>
      </c>
      <c r="CG50" s="92" t="s">
        <v>1063</v>
      </c>
      <c r="CH50" s="114" t="s">
        <v>1069</v>
      </c>
      <c r="CM50" s="92" t="s">
        <v>1070</v>
      </c>
      <c r="CN50" s="117">
        <f>IF($CN$46="S",VLOOKUP($CP$48,$CM$7:$CQ$13,4,TRUE),VLOOKUP($CP$48,$CM$19:$CQ$25,4,TRUE))</f>
        <v>0.1</v>
      </c>
      <c r="CO50" s="119" t="s">
        <v>0</v>
      </c>
      <c r="CP50" s="92">
        <f>CP49*CN50</f>
        <v>1.2590000000000146</v>
      </c>
      <c r="CQ50" s="92"/>
      <c r="CR50" s="92"/>
      <c r="CS50" s="92" t="s">
        <v>1070</v>
      </c>
      <c r="CT50" s="117">
        <f>IF($CT$46="S",VLOOKUP($CV$48,$CS$7:$CW$13,4,TRUE),VLOOKUP($CV$48,$CS$19:$CW$25,4,TRUE))</f>
        <v>0.1</v>
      </c>
      <c r="CU50" s="119" t="s">
        <v>0</v>
      </c>
      <c r="CV50" s="92">
        <f>CV49*CT50</f>
        <v>776.25900000000001</v>
      </c>
      <c r="CW50"/>
      <c r="CX50"/>
      <c r="CY50" s="92" t="s">
        <v>1070</v>
      </c>
      <c r="CZ50" s="117">
        <f>IF($CZ$46="S",VLOOKUP($DB$48,$CY$7:$DC$13,4,TRUE),VLOOKUP($DB$48,$CY$19:$DC$25,4,TRUE))</f>
        <v>0.1</v>
      </c>
      <c r="DA50" s="119" t="s">
        <v>0</v>
      </c>
      <c r="DB50" s="92">
        <f>DB49*CZ50</f>
        <v>690.84199999999987</v>
      </c>
      <c r="DC50" s="92"/>
      <c r="DE50" s="92" t="s">
        <v>1070</v>
      </c>
      <c r="DF50" s="117">
        <f>IF($CZ$46="S",VLOOKUP($DB$48,$CY$7:$DC$13,4,TRUE),VLOOKUP($DB$48,$CY$19:$DC$25,4,TRUE))</f>
        <v>0.1</v>
      </c>
      <c r="DG50" s="119" t="s">
        <v>0</v>
      </c>
      <c r="DH50" s="92">
        <f>DH49*DF50</f>
        <v>690.84199999999987</v>
      </c>
      <c r="DI50" s="92"/>
    </row>
    <row r="51" spans="1:113" ht="13.5" thickBot="1" x14ac:dyDescent="0.25">
      <c r="A51" s="92" t="s">
        <v>1043</v>
      </c>
      <c r="B51" s="115">
        <f>'2021-FORM GAO-70a'!D14</f>
        <v>0</v>
      </c>
      <c r="C51" s="92">
        <v>4200</v>
      </c>
      <c r="D51" s="92">
        <f>B51*C51</f>
        <v>0</v>
      </c>
      <c r="E51" s="92"/>
      <c r="F51" s="292"/>
      <c r="G51" s="92" t="s">
        <v>1043</v>
      </c>
      <c r="H51" s="115" t="e">
        <f>'2019-FORM GAO-70a'!#REF!</f>
        <v>#REF!</v>
      </c>
      <c r="I51" s="92">
        <v>4200</v>
      </c>
      <c r="J51" s="92" t="e">
        <f>H51*I51</f>
        <v>#REF!</v>
      </c>
      <c r="K51" s="92"/>
      <c r="M51" s="92" t="s">
        <v>1043</v>
      </c>
      <c r="N51" s="115" t="e">
        <f>'2019-FORM GAO-70a'!#REF!</f>
        <v>#REF!</v>
      </c>
      <c r="O51" s="92">
        <v>4200</v>
      </c>
      <c r="P51" s="92" t="e">
        <f>N51*O51</f>
        <v>#REF!</v>
      </c>
      <c r="Q51" s="92"/>
      <c r="R51" s="292"/>
      <c r="S51" s="92" t="s">
        <v>1043</v>
      </c>
      <c r="T51" s="115" t="e">
        <f>'2019-FORM GAO-70a'!#REF!</f>
        <v>#REF!</v>
      </c>
      <c r="U51" s="92">
        <v>4200</v>
      </c>
      <c r="V51" s="92" t="e">
        <f>T51*U51</f>
        <v>#REF!</v>
      </c>
      <c r="W51" s="92"/>
      <c r="Y51" s="92" t="s">
        <v>1043</v>
      </c>
      <c r="Z51" s="115">
        <f>'2019-FORM GAO-70a'!D11</f>
        <v>0</v>
      </c>
      <c r="AA51" s="92">
        <v>4200</v>
      </c>
      <c r="AB51" s="92">
        <f>Z51*AA51</f>
        <v>0</v>
      </c>
      <c r="AC51" s="92"/>
      <c r="AD51" s="83"/>
      <c r="AE51" s="92" t="s">
        <v>1043</v>
      </c>
      <c r="AF51" s="115" t="e">
        <f>#REF!</f>
        <v>#REF!</v>
      </c>
      <c r="AG51" s="92">
        <v>4150</v>
      </c>
      <c r="AH51" s="92" t="e">
        <f>AF51*AG51</f>
        <v>#REF!</v>
      </c>
      <c r="AI51" s="92"/>
      <c r="AJ51" s="83"/>
      <c r="AK51" s="92" t="s">
        <v>1043</v>
      </c>
      <c r="AL51" s="115" t="e">
        <f>#REF!</f>
        <v>#REF!</v>
      </c>
      <c r="AM51" s="92">
        <v>4050</v>
      </c>
      <c r="AN51" s="92" t="e">
        <f>AL51*AM51</f>
        <v>#REF!</v>
      </c>
      <c r="AO51" s="92"/>
      <c r="AP51" s="83"/>
      <c r="AQ51" s="92" t="s">
        <v>1043</v>
      </c>
      <c r="AR51" s="115" t="e">
        <f>#REF!</f>
        <v>#REF!</v>
      </c>
      <c r="AS51" s="92">
        <v>4050</v>
      </c>
      <c r="AT51" s="92" t="e">
        <f>AR51*AS51</f>
        <v>#REF!</v>
      </c>
      <c r="AU51" s="92"/>
      <c r="AV51" s="83"/>
      <c r="AW51" s="92" t="s">
        <v>1043</v>
      </c>
      <c r="AX51" s="115" t="e">
        <f>#REF!</f>
        <v>#REF!</v>
      </c>
      <c r="AY51" s="92">
        <v>4000</v>
      </c>
      <c r="AZ51" s="92" t="e">
        <f>AX51*AY51</f>
        <v>#REF!</v>
      </c>
      <c r="BA51" s="92"/>
      <c r="BB51" s="83"/>
      <c r="BC51" s="92" t="s">
        <v>1043</v>
      </c>
      <c r="BD51" s="115" t="e">
        <f>#REF!</f>
        <v>#REF!</v>
      </c>
      <c r="BE51" s="92">
        <v>3950</v>
      </c>
      <c r="BF51" s="92" t="e">
        <f>BD51*BE51</f>
        <v>#REF!</v>
      </c>
      <c r="BG51" s="92"/>
      <c r="BH51" s="83"/>
      <c r="BI51" s="92" t="s">
        <v>1043</v>
      </c>
      <c r="BJ51" s="115" t="e">
        <f>#REF!</f>
        <v>#REF!</v>
      </c>
      <c r="BK51" s="92">
        <v>3900</v>
      </c>
      <c r="BL51" s="92" t="e">
        <f>BJ51*BK51</f>
        <v>#REF!</v>
      </c>
      <c r="BM51" s="92"/>
      <c r="BN51" s="83"/>
      <c r="BO51" s="92" t="s">
        <v>1043</v>
      </c>
      <c r="BP51" s="115" t="e">
        <f>#REF!</f>
        <v>#REF!</v>
      </c>
      <c r="BQ51" s="92">
        <v>3800</v>
      </c>
      <c r="BR51" s="92" t="e">
        <f>BP51*BQ51</f>
        <v>#REF!</v>
      </c>
      <c r="BT51" s="83"/>
      <c r="BU51" s="92" t="s">
        <v>1043</v>
      </c>
      <c r="BV51" s="115">
        <v>0</v>
      </c>
      <c r="BW51" s="92">
        <v>3700</v>
      </c>
      <c r="BX51" s="92">
        <f>BV51*BW51</f>
        <v>0</v>
      </c>
      <c r="CA51" s="92" t="s">
        <v>1043</v>
      </c>
      <c r="CB51" s="115">
        <v>0</v>
      </c>
      <c r="CC51" s="92">
        <v>3650</v>
      </c>
      <c r="CD51" s="92">
        <f>CB51*CC51</f>
        <v>0</v>
      </c>
      <c r="CG51" s="92" t="s">
        <v>1043</v>
      </c>
      <c r="CH51" s="115">
        <v>2</v>
      </c>
      <c r="CI51" s="92">
        <v>3650</v>
      </c>
      <c r="CJ51" s="92">
        <f>CH51*CI51</f>
        <v>7300</v>
      </c>
      <c r="CM51" s="92" t="s">
        <v>1</v>
      </c>
      <c r="CN51" s="117">
        <f>IF($CN$46="S",VLOOKUP($CP$48,$CM$7:$CQ$13,3,TRUE),VLOOKUP($CP$48,$CM$19:$CQ$25,3,TRUE))</f>
        <v>0</v>
      </c>
      <c r="CO51" s="119" t="s">
        <v>2</v>
      </c>
      <c r="CP51" s="92">
        <f>CP50+CN51</f>
        <v>1.2590000000000146</v>
      </c>
      <c r="CQ51" s="92"/>
      <c r="CR51" s="92"/>
      <c r="CS51" s="92" t="s">
        <v>1</v>
      </c>
      <c r="CT51" s="117">
        <f>IF($CT$46="S",VLOOKUP($CV$48,$CS$7:$CW$13,3,TRUE),VLOOKUP($CV$48,$CS$19:$CW$25,3,TRUE))</f>
        <v>0</v>
      </c>
      <c r="CU51" s="119" t="s">
        <v>2</v>
      </c>
      <c r="CV51" s="92">
        <f>CV50+CT51</f>
        <v>776.25900000000001</v>
      </c>
      <c r="CW51"/>
      <c r="CX51"/>
      <c r="CY51" s="92" t="s">
        <v>1</v>
      </c>
      <c r="CZ51" s="117">
        <f>IF($CZ$46="S",VLOOKUP($DB$48,$CY$7:$DC$13,3,TRUE),VLOOKUP($DB$48,$CY$19:$DC$25,3,TRUE))</f>
        <v>0</v>
      </c>
      <c r="DA51" s="119" t="s">
        <v>2</v>
      </c>
      <c r="DB51" s="92">
        <f>DB50+CZ51</f>
        <v>690.84199999999987</v>
      </c>
      <c r="DC51" s="92"/>
      <c r="DE51" s="92" t="s">
        <v>1</v>
      </c>
      <c r="DF51" s="117">
        <f>IF($CZ$46="S",VLOOKUP($DB$48,$CY$7:$DC$13,3,TRUE),VLOOKUP($DB$48,$CY$19:$DC$25,3,TRUE))</f>
        <v>0</v>
      </c>
      <c r="DG51" s="119" t="s">
        <v>2</v>
      </c>
      <c r="DH51" s="92">
        <f>DH50+DF51</f>
        <v>690.84199999999987</v>
      </c>
      <c r="DI51" s="92"/>
    </row>
    <row r="52" spans="1:113" ht="13.5" thickBot="1" x14ac:dyDescent="0.25">
      <c r="A52" s="92" t="s">
        <v>1066</v>
      </c>
      <c r="B52" s="92"/>
      <c r="C52" s="92"/>
      <c r="D52" s="93">
        <f>D49-D51</f>
        <v>0</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f>AB49-AB51</f>
        <v>0</v>
      </c>
      <c r="AC52" s="92"/>
      <c r="AD52" s="83"/>
      <c r="AE52" s="92" t="s">
        <v>1066</v>
      </c>
      <c r="AF52" s="92"/>
      <c r="AG52" s="92"/>
      <c r="AH52" s="93" t="e">
        <f>AH49-AH51</f>
        <v>#REF!</v>
      </c>
      <c r="AI52" s="92"/>
      <c r="AJ52" s="83"/>
      <c r="AK52" s="92" t="s">
        <v>1066</v>
      </c>
      <c r="AL52" s="92"/>
      <c r="AM52" s="92"/>
      <c r="AN52" s="93" t="e">
        <f>AN49-AN51</f>
        <v>#REF!</v>
      </c>
      <c r="AO52" s="92"/>
      <c r="AP52" s="83"/>
      <c r="AQ52" s="92" t="s">
        <v>1066</v>
      </c>
      <c r="AR52" s="92"/>
      <c r="AS52" s="92"/>
      <c r="AT52" s="93" t="e">
        <f>AT49-AT51</f>
        <v>#REF!</v>
      </c>
      <c r="AU52" s="92"/>
      <c r="AV52" s="83"/>
      <c r="AW52" s="92" t="s">
        <v>1066</v>
      </c>
      <c r="AX52" s="92"/>
      <c r="AY52" s="92"/>
      <c r="AZ52" s="93" t="e">
        <f>AZ49-AZ51</f>
        <v>#REF!</v>
      </c>
      <c r="BA52" s="92"/>
      <c r="BB52" s="83"/>
      <c r="BC52" s="92" t="s">
        <v>1066</v>
      </c>
      <c r="BD52" s="92"/>
      <c r="BE52" s="92"/>
      <c r="BF52" s="93" t="e">
        <f>BF49-BF51</f>
        <v>#REF!</v>
      </c>
      <c r="BG52" s="92"/>
      <c r="BH52" s="83"/>
      <c r="BI52" s="92" t="s">
        <v>1066</v>
      </c>
      <c r="BJ52" s="92"/>
      <c r="BK52" s="92"/>
      <c r="BL52" s="93" t="e">
        <f>BL49-BL51</f>
        <v>#REF!</v>
      </c>
      <c r="BM52" s="92"/>
      <c r="BN52" s="83"/>
      <c r="BO52" s="92" t="s">
        <v>1066</v>
      </c>
      <c r="BR52" s="93" t="e">
        <f>BR49-BR51</f>
        <v>#REF!</v>
      </c>
      <c r="BT52" s="83"/>
      <c r="BU52" s="92" t="s">
        <v>1066</v>
      </c>
      <c r="BX52" s="93">
        <f>BX49-BX51</f>
        <v>390500.5</v>
      </c>
      <c r="CA52" s="92" t="s">
        <v>1066</v>
      </c>
      <c r="CD52" s="93">
        <f>CD49-CD51</f>
        <v>47805.42</v>
      </c>
      <c r="CG52" s="92" t="s">
        <v>1066</v>
      </c>
      <c r="CJ52" s="93">
        <f>CJ49-CJ51</f>
        <v>32182.04</v>
      </c>
      <c r="CM52" s="92" t="s">
        <v>3</v>
      </c>
      <c r="CN52" s="92">
        <f>CP51/CO52</f>
        <v>4.6629629629630166E-2</v>
      </c>
      <c r="CO52" s="113">
        <v>27</v>
      </c>
      <c r="CQ52" s="92"/>
      <c r="CR52" s="92"/>
      <c r="CS52" s="92" t="s">
        <v>3</v>
      </c>
      <c r="CT52" s="92">
        <f>CV51/CU52</f>
        <v>28.750333333333334</v>
      </c>
      <c r="CU52" s="113">
        <v>27</v>
      </c>
      <c r="CW52"/>
      <c r="CX52"/>
      <c r="CY52" s="92" t="s">
        <v>3</v>
      </c>
      <c r="CZ52" s="92">
        <f>DB51/DA52</f>
        <v>26.570846153846148</v>
      </c>
      <c r="DA52" s="113">
        <v>26</v>
      </c>
      <c r="DB52" s="92"/>
      <c r="DC52" s="92"/>
      <c r="DE52" s="92" t="s">
        <v>3</v>
      </c>
      <c r="DF52" s="92">
        <f>DH51/DG52</f>
        <v>26.570846153846148</v>
      </c>
      <c r="DG52" s="113">
        <v>26</v>
      </c>
      <c r="DH52" s="92"/>
      <c r="DI52" s="92"/>
    </row>
    <row r="53" spans="1:113" ht="13.5" thickBot="1" x14ac:dyDescent="0.25">
      <c r="A53" s="92" t="s">
        <v>1068</v>
      </c>
      <c r="B53" s="434">
        <f>IF(D52&lt;0,0,IF($B$50="S",VLOOKUP($D$52,$A$7:$E$14,5,TRUE),VLOOKUP($D$52,$A$21:$E$28,5,TRUE)))</f>
        <v>0</v>
      </c>
      <c r="C53" s="92"/>
      <c r="D53" s="92">
        <f>IF((D52-B53)&lt;0,0,(D52-B53))</f>
        <v>0</v>
      </c>
      <c r="E53" s="92"/>
      <c r="F53" s="292"/>
      <c r="G53" s="92" t="s">
        <v>1068</v>
      </c>
      <c r="H53" s="117" t="e">
        <f>IF(J52&lt;0,0,IF($Z$50="S",VLOOKUP($AB$52,$Y$7:$AC$14,5,TRUE),VLOOKUP($AB$52,$Y$21:$AC$28,5,TRUE)))</f>
        <v>#REF!</v>
      </c>
      <c r="I53" s="92"/>
      <c r="J53" s="92" t="e">
        <f>IF((J52-H53)&lt;0,0,(J52-H53))</f>
        <v>#REF!</v>
      </c>
      <c r="K53" s="92"/>
      <c r="M53" s="92" t="s">
        <v>1068</v>
      </c>
      <c r="N53" s="117" t="e">
        <f>IF(P52&lt;0,0,IF($Z$50="S",VLOOKUP($AB$52,$Y$7:$AC$14,5,TRUE),VLOOKUP($AB$52,$Y$21:$AC$28,5,TRUE)))</f>
        <v>#REF!</v>
      </c>
      <c r="O53" s="92"/>
      <c r="P53" s="92" t="e">
        <f>IF((P52-N53)&lt;0,0,(P52-N53))</f>
        <v>#REF!</v>
      </c>
      <c r="Q53" s="92"/>
      <c r="R53" s="292"/>
      <c r="S53" s="92" t="s">
        <v>1068</v>
      </c>
      <c r="T53" s="117" t="e">
        <f>IF(V52&lt;0,0,IF($Z$50="S",VLOOKUP($AB$52,$Y$7:$AC$14,5,TRUE),VLOOKUP($AB$52,$Y$21:$AC$28,5,TRUE)))</f>
        <v>#REF!</v>
      </c>
      <c r="U53" s="92"/>
      <c r="V53" s="92" t="e">
        <f>IF((V52-T53)&lt;0,0,(V52-T53))</f>
        <v>#REF!</v>
      </c>
      <c r="W53" s="92"/>
      <c r="Y53" s="92" t="s">
        <v>1068</v>
      </c>
      <c r="Z53" s="117">
        <f>IF(AB52&lt;0,0,IF($Z$50="S",VLOOKUP($AB$52,$Y$7:$AC$14,5,TRUE),VLOOKUP($AB$52,$Y$21:$AC$28,5,TRUE)))</f>
        <v>0</v>
      </c>
      <c r="AA53" s="92"/>
      <c r="AB53" s="92">
        <f>IF((AB52-Z53)&lt;0,0,(AB52-Z53))</f>
        <v>0</v>
      </c>
      <c r="AC53" s="92"/>
      <c r="AD53" s="83"/>
      <c r="AE53" s="92" t="s">
        <v>1068</v>
      </c>
      <c r="AF53" s="117" t="e">
        <f>IF(AH52&lt;0,0,IF($AF$50="S",VLOOKUP($AH$52,$AE$7:$AI$14,5,TRUE),VLOOKUP($AH$52,$AE$21:$AI$28,5,TRUE)))</f>
        <v>#REF!</v>
      </c>
      <c r="AG53" s="92"/>
      <c r="AH53" s="92" t="e">
        <f>IF((AH52-AF53)&lt;0,0,(AH52-AF53))</f>
        <v>#REF!</v>
      </c>
      <c r="AI53" s="92"/>
      <c r="AJ53" s="83"/>
      <c r="AK53" s="92" t="s">
        <v>1068</v>
      </c>
      <c r="AL53" s="117" t="e">
        <f>IF(AN52&lt;0,0,IF($AL$50="S",VLOOKUP($AN$52,$AK$7:$AO$14,5,TRUE),VLOOKUP($AN$52,$AK$21:$AO$28,5,TRUE)))</f>
        <v>#REF!</v>
      </c>
      <c r="AM53" s="92"/>
      <c r="AN53" s="92" t="e">
        <f>IF((AN52-AL53)&lt;0,0,(AN52-AL53))</f>
        <v>#REF!</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IF(BR52&lt;0,0,IF($BP$50="S",VLOOKUP($BR$52,$BO$7:$BS$13,5,TRUE),VLOOKUP($BR$52,$BO$21:$BS$27,5,TRUE)))</f>
        <v>#REF!</v>
      </c>
      <c r="BR53" s="92" t="e">
        <f>IF((BR52-BP53)&lt;0,0,(BR52-BP53))</f>
        <v>#REF!</v>
      </c>
      <c r="BT53" s="83"/>
      <c r="BU53" s="92" t="s">
        <v>1068</v>
      </c>
      <c r="BV53" s="117">
        <f>IF($BV$50="S",VLOOKUP($BX$52,$BU$7:$BY$12,5,TRUE),VLOOKUP($BX$52,$BU$21:$BY$27,5,TRUE))</f>
        <v>176500</v>
      </c>
      <c r="BX53" s="92">
        <f>BX52-BV53</f>
        <v>214000.5</v>
      </c>
      <c r="CA53" s="92" t="s">
        <v>1068</v>
      </c>
      <c r="CB53" s="117">
        <f>IF($CB$50="S",VLOOKUP($CD$52,$CA$7:$CE$15,5,TRUE),VLOOKUP($CD$52,$CA$21:$CE$29,5,TRUE))</f>
        <v>24500</v>
      </c>
      <c r="CD53" s="92">
        <f>CD52-CB53</f>
        <v>23305.42</v>
      </c>
      <c r="CG53" s="92" t="s">
        <v>1068</v>
      </c>
      <c r="CH53" s="117">
        <f>IF($CH$50="S",VLOOKUP($CJ$52,$CG$7:$CK$15,5,TRUE),VLOOKUP($CJ$52,$CG$21:$CK$29,5,TRUE))</f>
        <v>1045</v>
      </c>
      <c r="CJ53" s="92">
        <f>CJ52-CH53</f>
        <v>31137.040000000001</v>
      </c>
      <c r="CM53" s="92" t="s">
        <v>4</v>
      </c>
      <c r="CN53" s="112">
        <v>0</v>
      </c>
      <c r="CQ53" s="92"/>
      <c r="CR53" s="92"/>
      <c r="CS53" s="92" t="s">
        <v>4</v>
      </c>
      <c r="CT53" s="112">
        <v>0</v>
      </c>
      <c r="CW53"/>
      <c r="CX53"/>
      <c r="CY53" s="92" t="s">
        <v>4</v>
      </c>
      <c r="CZ53" s="112">
        <v>0</v>
      </c>
      <c r="DA53" s="92"/>
      <c r="DB53" s="92"/>
      <c r="DC53" s="92"/>
      <c r="DE53" s="92" t="s">
        <v>4</v>
      </c>
      <c r="DF53" s="112">
        <v>0</v>
      </c>
      <c r="DG53" s="92"/>
      <c r="DH53" s="92"/>
      <c r="DI53" s="92"/>
    </row>
    <row r="54" spans="1:113" ht="13.5" thickBot="1" x14ac:dyDescent="0.25">
      <c r="A54" s="92" t="s">
        <v>1070</v>
      </c>
      <c r="B54" s="117">
        <f>IF(D52&lt;0,0,IF($B$50="S",VLOOKUP($D$52,$A$7:$E$14,4,TRUE),VLOOKUP($D$52,$A$21:$E$28,4,TRUE)))</f>
        <v>0</v>
      </c>
      <c r="C54" s="119" t="s">
        <v>0</v>
      </c>
      <c r="D54" s="92">
        <f>D53*B54</f>
        <v>0</v>
      </c>
      <c r="E54" s="92"/>
      <c r="F54" s="292"/>
      <c r="G54" s="92" t="s">
        <v>1070</v>
      </c>
      <c r="H54" s="117" t="e">
        <f>IF(J52&lt;0,0,IF($Z$50="S",VLOOKUP($AB$52,$Y$7:$AC$14,4,TRUE),VLOOKUP($AB$52,$Y$21:$AC$28,4,TRUE)))</f>
        <v>#REF!</v>
      </c>
      <c r="I54" s="119" t="s">
        <v>0</v>
      </c>
      <c r="J54" s="92" t="e">
        <f>J53*H54</f>
        <v>#REF!</v>
      </c>
      <c r="K54" s="92"/>
      <c r="M54" s="92" t="s">
        <v>1070</v>
      </c>
      <c r="N54" s="117" t="e">
        <f>IF(P52&lt;0,0,IF($Z$50="S",VLOOKUP($AB$52,$Y$7:$AC$14,4,TRUE),VLOOKUP($AB$52,$Y$21:$AC$28,4,TRUE)))</f>
        <v>#REF!</v>
      </c>
      <c r="O54" s="119" t="s">
        <v>0</v>
      </c>
      <c r="P54" s="92" t="e">
        <f>P53*N54</f>
        <v>#REF!</v>
      </c>
      <c r="Q54" s="92"/>
      <c r="R54" s="292"/>
      <c r="S54" s="92" t="s">
        <v>1070</v>
      </c>
      <c r="T54" s="117" t="e">
        <f>IF(V52&lt;0,0,IF($Z$50="S",VLOOKUP($AB$52,$Y$7:$AC$14,4,TRUE),VLOOKUP($AB$52,$Y$21:$AC$28,4,TRUE)))</f>
        <v>#REF!</v>
      </c>
      <c r="U54" s="119" t="s">
        <v>0</v>
      </c>
      <c r="V54" s="92" t="e">
        <f>V53*T54</f>
        <v>#REF!</v>
      </c>
      <c r="W54" s="92"/>
      <c r="Y54" s="92" t="s">
        <v>1070</v>
      </c>
      <c r="Z54" s="117">
        <f>IF(AB52&lt;0,0,IF($Z$50="S",VLOOKUP($AB$52,$Y$7:$AC$14,4,TRUE),VLOOKUP($AB$52,$Y$21:$AC$28,4,TRUE)))</f>
        <v>0</v>
      </c>
      <c r="AA54" s="119" t="s">
        <v>0</v>
      </c>
      <c r="AB54" s="92">
        <f>AB53*Z54</f>
        <v>0</v>
      </c>
      <c r="AC54" s="92"/>
      <c r="AD54" s="83"/>
      <c r="AE54" s="92" t="s">
        <v>1070</v>
      </c>
      <c r="AF54" s="117" t="e">
        <f>IF(AH52&lt;0,0,IF($AF$50="S",VLOOKUP($AH$52,$AE$7:$AI$14,4,TRUE),VLOOKUP($AH$52,$AE$21:$AI$28,4,TRUE)))</f>
        <v>#REF!</v>
      </c>
      <c r="AG54" s="119" t="s">
        <v>0</v>
      </c>
      <c r="AH54" s="92" t="e">
        <f>AH53*AF54</f>
        <v>#REF!</v>
      </c>
      <c r="AI54" s="92"/>
      <c r="AJ54" s="83"/>
      <c r="AK54" s="92" t="s">
        <v>1070</v>
      </c>
      <c r="AL54" s="117" t="e">
        <f>IF(AN52&lt;0,0,IF($AL$50="S",VLOOKUP($AN$52,$AK$7:$AO$14,4,TRUE),VLOOKUP($AN$52,$AK$21:$AO$28,4,TRUE)))</f>
        <v>#REF!</v>
      </c>
      <c r="AM54" s="119" t="s">
        <v>0</v>
      </c>
      <c r="AN54" s="92" t="e">
        <f>AN53*AL54</f>
        <v>#REF!</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IF(BR52&lt;0,0,IF($BP$50="S",VLOOKUP($BR$52,$BO$7:$BS$13,4,TRUE),VLOOKUP($BR$52,$BO$21:$BS$27,4,TRUE)))</f>
        <v>#REF!</v>
      </c>
      <c r="BQ54" s="119" t="s">
        <v>0</v>
      </c>
      <c r="BR54" s="92" t="e">
        <f>BR53*BP54</f>
        <v>#REF!</v>
      </c>
      <c r="BT54" s="83"/>
      <c r="BU54" s="92" t="s">
        <v>1070</v>
      </c>
      <c r="BV54" s="117">
        <f>IF($BV$50="S",VLOOKUP($BX$52,$BU$7:$BY$13,4,TRUE),VLOOKUP($BX$52,$BU$21:$BY$27,4,TRUE))</f>
        <v>0.35</v>
      </c>
      <c r="BW54" s="119" t="s">
        <v>0</v>
      </c>
      <c r="BX54" s="92">
        <f>BX53*BV54</f>
        <v>74900.174999999988</v>
      </c>
      <c r="CA54" s="92" t="s">
        <v>1070</v>
      </c>
      <c r="CB54" s="117">
        <f>IF($CB$50="S",VLOOKUP($CD$52,$CA$7:$CE$15,4,TRUE),VLOOKUP($CD$52,$CA$21:$CE$29,4,TRUE))</f>
        <v>0.15</v>
      </c>
      <c r="CC54" s="119" t="s">
        <v>0</v>
      </c>
      <c r="CD54" s="92">
        <f>CD53*CB54</f>
        <v>3495.8129999999996</v>
      </c>
      <c r="CG54" s="92" t="s">
        <v>1070</v>
      </c>
      <c r="CH54" s="152">
        <f>IF($CH$50="S",VLOOKUP($CJ$52,$CG$7:$CK$15,4,TRUE),VLOOKUP($CJ$52,$CG$21:$CK$29,4,TRUE))</f>
        <v>0.15</v>
      </c>
      <c r="CI54" s="119" t="s">
        <v>0</v>
      </c>
      <c r="CJ54" s="92">
        <f>CJ53*CH54</f>
        <v>4670.5559999999996</v>
      </c>
      <c r="CM54" s="92" t="s">
        <v>5</v>
      </c>
      <c r="CN54" s="92">
        <f>CN52+CN53</f>
        <v>4.6629629629630166E-2</v>
      </c>
      <c r="CQ54" s="92"/>
      <c r="CR54" s="92"/>
      <c r="CS54" s="92" t="s">
        <v>5</v>
      </c>
      <c r="CT54" s="92">
        <f>CT52+CT53</f>
        <v>28.750333333333334</v>
      </c>
      <c r="CW54"/>
      <c r="CX54"/>
      <c r="CY54" s="92" t="s">
        <v>5</v>
      </c>
      <c r="CZ54" s="92">
        <f>CZ52+CZ53</f>
        <v>26.570846153846148</v>
      </c>
      <c r="DA54" s="92"/>
      <c r="DB54" s="92"/>
      <c r="DC54" s="92"/>
      <c r="DE54" s="92" t="s">
        <v>5</v>
      </c>
      <c r="DF54" s="92">
        <f>DF52+DF53</f>
        <v>26.570846153846148</v>
      </c>
      <c r="DG54" s="92"/>
      <c r="DH54" s="92"/>
      <c r="DI54" s="92"/>
    </row>
    <row r="55" spans="1:113" ht="13.5" thickBot="1" x14ac:dyDescent="0.25">
      <c r="A55" s="92" t="s">
        <v>1</v>
      </c>
      <c r="B55" s="117">
        <f>IF(D52&lt;0,0,IF($B$50="S",VLOOKUP($D$52,$A$7:$E$14,3,TRUE),VLOOKUP($D$52,$A$21:$E$28,3,TRUE)))</f>
        <v>0</v>
      </c>
      <c r="C55" s="119" t="s">
        <v>2</v>
      </c>
      <c r="D55" s="92">
        <f>D54+B55</f>
        <v>0</v>
      </c>
      <c r="E55" s="92"/>
      <c r="F55" s="292"/>
      <c r="G55" s="92" t="s">
        <v>1</v>
      </c>
      <c r="H55" s="117" t="e">
        <f>IF(J52&lt;0,0,IF($Z$50="S",VLOOKUP($AB$52,$Y$7:$AC$14,3,TRUE),VLOOKUP($AB$52,$Y$21:$AC$28,3,TRUE)))</f>
        <v>#REF!</v>
      </c>
      <c r="I55" s="119" t="s">
        <v>2</v>
      </c>
      <c r="J55" s="92" t="e">
        <f>J54+H55</f>
        <v>#REF!</v>
      </c>
      <c r="K55" s="92"/>
      <c r="M55" s="92" t="s">
        <v>1</v>
      </c>
      <c r="N55" s="117" t="e">
        <f>IF(P52&lt;0,0,IF($Z$50="S",VLOOKUP($AB$52,$Y$7:$AC$14,3,TRUE),VLOOKUP($AB$52,$Y$21:$AC$28,3,TRUE)))</f>
        <v>#REF!</v>
      </c>
      <c r="O55" s="119" t="s">
        <v>2</v>
      </c>
      <c r="P55" s="92" t="e">
        <f>P54+N55</f>
        <v>#REF!</v>
      </c>
      <c r="Q55" s="92"/>
      <c r="R55" s="292"/>
      <c r="S55" s="92" t="s">
        <v>1</v>
      </c>
      <c r="T55" s="117" t="e">
        <f>IF(V52&lt;0,0,IF($Z$50="S",VLOOKUP($AB$52,$Y$7:$AC$14,3,TRUE),VLOOKUP($AB$52,$Y$21:$AC$28,3,TRUE)))</f>
        <v>#REF!</v>
      </c>
      <c r="U55" s="119" t="s">
        <v>2</v>
      </c>
      <c r="V55" s="92" t="e">
        <f>V54+T55</f>
        <v>#REF!</v>
      </c>
      <c r="W55" s="92"/>
      <c r="Y55" s="92" t="s">
        <v>1</v>
      </c>
      <c r="Z55" s="117">
        <f>IF(AB52&lt;0,0,IF($Z$50="S",VLOOKUP($AB$52,$Y$7:$AC$14,3,TRUE),VLOOKUP($AB$52,$Y$21:$AC$28,3,TRUE)))</f>
        <v>0</v>
      </c>
      <c r="AA55" s="119" t="s">
        <v>2</v>
      </c>
      <c r="AB55" s="92">
        <f>AB54+Z55</f>
        <v>0</v>
      </c>
      <c r="AC55" s="92"/>
      <c r="AD55" s="83"/>
      <c r="AE55" s="92" t="s">
        <v>1</v>
      </c>
      <c r="AF55" s="117" t="e">
        <f>IF(AH52&lt;0,0,IF($AF$50="S",VLOOKUP($AH$52,$AE$7:$AI$14,3,TRUE),VLOOKUP($AH$52,$AE$21:$AI$28,3,TRUE)))</f>
        <v>#REF!</v>
      </c>
      <c r="AG55" s="119" t="s">
        <v>2</v>
      </c>
      <c r="AH55" s="92" t="e">
        <f>AH54+AF55</f>
        <v>#REF!</v>
      </c>
      <c r="AI55" s="92"/>
      <c r="AJ55" s="83"/>
      <c r="AK55" s="92" t="s">
        <v>1</v>
      </c>
      <c r="AL55" s="117" t="e">
        <f>IF(AN52&lt;0,0,IF($AL$50="S",VLOOKUP($AN$52,$AK$7:$AO$14,3,TRUE),VLOOKUP($AN$52,$AK$21:$AO$28,3,TRUE)))</f>
        <v>#REF!</v>
      </c>
      <c r="AM55" s="119" t="s">
        <v>2</v>
      </c>
      <c r="AN55" s="92" t="e">
        <f>AN54+AL55</f>
        <v>#REF!</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IF(BR52&lt;0,0,IF($BP$50="S",VLOOKUP($BR$52,$BO$7:$BS$13,3,TRUE),VLOOKUP($BR$52,$BO$21:$BS$27,3,TRUE)))</f>
        <v>#REF!</v>
      </c>
      <c r="BQ55" s="119" t="s">
        <v>2</v>
      </c>
      <c r="BR55" s="92" t="e">
        <f>BR54+BP55</f>
        <v>#REF!</v>
      </c>
      <c r="BT55" s="83"/>
      <c r="BU55" s="92" t="s">
        <v>1</v>
      </c>
      <c r="BV55" s="117">
        <f>IF($BV$50="S",VLOOKUP($BX$52,$BU$7:$BY$13,3,TRUE),VLOOKUP($BX$52,$BU$21:$BY$27,3,TRUE))</f>
        <v>110016.5</v>
      </c>
      <c r="BW55" s="119" t="s">
        <v>2</v>
      </c>
      <c r="BX55" s="92">
        <f>BX54+BV55</f>
        <v>184916.67499999999</v>
      </c>
      <c r="CA55" s="92" t="s">
        <v>1</v>
      </c>
      <c r="CB55" s="117">
        <f>IF($CB$50="S",VLOOKUP($CD$52,$CA$7:$CE$15,3,TRUE),VLOOKUP($CD$52,$CA$21:$CE$29,3,TRUE))</f>
        <v>1075</v>
      </c>
      <c r="CC55" s="119" t="s">
        <v>2</v>
      </c>
      <c r="CD55" s="92">
        <f>CD54+CB55</f>
        <v>4570.8130000000001</v>
      </c>
      <c r="CG55" s="92" t="s">
        <v>1</v>
      </c>
      <c r="CH55" s="117">
        <f>IF($CH$50="S",VLOOKUP($CJ$52,$CG$7:$CK$15,3,TRUE),VLOOKUP($CJ$52,$CG$21:$CK$29,3,TRUE))</f>
        <v>437.5</v>
      </c>
      <c r="CI55" s="119" t="s">
        <v>2</v>
      </c>
      <c r="CJ55" s="92">
        <f>CJ54+CH55</f>
        <v>5108.0559999999996</v>
      </c>
      <c r="CM55" s="92" t="s">
        <v>6</v>
      </c>
      <c r="CN55" s="120">
        <v>0.39500000000000002</v>
      </c>
      <c r="CQ55" s="92"/>
      <c r="CR55" s="92"/>
      <c r="CS55" s="92" t="s">
        <v>6</v>
      </c>
      <c r="CT55" s="120">
        <v>0.39500000000000002</v>
      </c>
      <c r="CW55"/>
      <c r="CX55"/>
      <c r="CY55" s="92" t="s">
        <v>6</v>
      </c>
      <c r="CZ55" s="120">
        <v>0.39500000000000002</v>
      </c>
      <c r="DA55" s="92"/>
      <c r="DB55" s="92"/>
      <c r="DC55" s="92"/>
      <c r="DD55" s="92"/>
      <c r="DE55" s="92" t="s">
        <v>6</v>
      </c>
      <c r="DF55" s="120">
        <v>0.39500000000000002</v>
      </c>
      <c r="DG55" s="92"/>
      <c r="DH55" s="92"/>
    </row>
    <row r="56" spans="1:113" x14ac:dyDescent="0.2">
      <c r="A56" s="92" t="s">
        <v>7</v>
      </c>
      <c r="B56" s="92">
        <f>D55/C56</f>
        <v>0</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f>AB55/AA56</f>
        <v>0</v>
      </c>
      <c r="AA56" s="113">
        <v>52</v>
      </c>
      <c r="AB56" s="92"/>
      <c r="AC56" s="92"/>
      <c r="AD56" s="83"/>
      <c r="AE56" s="92" t="s">
        <v>7</v>
      </c>
      <c r="AF56" s="92" t="e">
        <f>AH55/AG56</f>
        <v>#REF!</v>
      </c>
      <c r="AG56" s="113">
        <v>52</v>
      </c>
      <c r="AH56" s="92"/>
      <c r="AI56" s="92"/>
      <c r="AJ56" s="83"/>
      <c r="AK56" s="92" t="s">
        <v>7</v>
      </c>
      <c r="AL56" s="92" t="e">
        <f>AN55/AM56</f>
        <v>#REF!</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T56" s="83"/>
      <c r="BU56" s="92" t="s">
        <v>7</v>
      </c>
      <c r="BV56" s="92">
        <f>BX55/BW56</f>
        <v>3556.0899038461534</v>
      </c>
      <c r="BW56" s="113">
        <v>52</v>
      </c>
      <c r="CA56" s="92" t="s">
        <v>7</v>
      </c>
      <c r="CB56" s="92">
        <f>CD55/CC56</f>
        <v>87.90025</v>
      </c>
      <c r="CC56" s="113">
        <v>52</v>
      </c>
      <c r="CG56" s="92" t="s">
        <v>7</v>
      </c>
      <c r="CH56" s="92">
        <f>CJ55/CI56</f>
        <v>98.231846153846149</v>
      </c>
      <c r="CI56" s="113">
        <v>52</v>
      </c>
      <c r="CM56" s="92" t="s">
        <v>8</v>
      </c>
      <c r="CN56" s="92">
        <f>CN54*CN55</f>
        <v>1.8418703703703916E-2</v>
      </c>
      <c r="CQ56" s="92"/>
      <c r="CR56" s="92"/>
      <c r="CS56" s="92" t="s">
        <v>8</v>
      </c>
      <c r="CT56" s="92">
        <f>CT54*CT55</f>
        <v>11.356381666666667</v>
      </c>
      <c r="CW56"/>
      <c r="CX56"/>
      <c r="CY56" s="92" t="s">
        <v>8</v>
      </c>
      <c r="CZ56" s="92">
        <f>CZ54*CZ55</f>
        <v>10.495484230769229</v>
      </c>
      <c r="DA56" s="92"/>
      <c r="DB56" s="92"/>
      <c r="DC56" s="92"/>
      <c r="DD56" s="92"/>
      <c r="DE56" s="92" t="s">
        <v>8</v>
      </c>
      <c r="DF56" s="92">
        <f>DF54*DF55</f>
        <v>10.495484230769229</v>
      </c>
      <c r="DG56" s="92"/>
      <c r="DH56" s="92"/>
    </row>
    <row r="57" spans="1:113" ht="13.5" thickBot="1" x14ac:dyDescent="0.25">
      <c r="A57" s="92" t="s">
        <v>9</v>
      </c>
      <c r="B57" s="112">
        <f>'2021-FORM GAO-70a'!D12</f>
        <v>0</v>
      </c>
      <c r="C57" s="92"/>
      <c r="D57" s="92"/>
      <c r="E57" s="92"/>
      <c r="F57" s="292"/>
      <c r="G57" s="92" t="s">
        <v>9</v>
      </c>
      <c r="H57" s="112" t="e">
        <f>'2019-FORM GAO-70a'!#REF!</f>
        <v>#REF!</v>
      </c>
      <c r="I57" s="92"/>
      <c r="J57" s="92"/>
      <c r="K57" s="92"/>
      <c r="M57" s="92" t="s">
        <v>9</v>
      </c>
      <c r="N57" s="112" t="e">
        <f>'2019-FORM GAO-70a'!#REF!</f>
        <v>#REF!</v>
      </c>
      <c r="O57" s="92"/>
      <c r="P57" s="92"/>
      <c r="Q57" s="92"/>
      <c r="R57" s="292"/>
      <c r="S57" s="92" t="s">
        <v>9</v>
      </c>
      <c r="T57" s="112" t="e">
        <f>'2019-FORM GAO-70a'!#REF!</f>
        <v>#REF!</v>
      </c>
      <c r="U57" s="92"/>
      <c r="V57" s="92"/>
      <c r="W57" s="92"/>
      <c r="Y57" s="92" t="s">
        <v>9</v>
      </c>
      <c r="Z57" s="112">
        <f>'2019-FORM GAO-70a'!D12</f>
        <v>0</v>
      </c>
      <c r="AA57" s="92"/>
      <c r="AB57" s="92"/>
      <c r="AC57" s="92"/>
      <c r="AD57" s="83"/>
      <c r="AE57" s="92" t="s">
        <v>9</v>
      </c>
      <c r="AF57" s="112" t="e">
        <f>#REF!</f>
        <v>#REF!</v>
      </c>
      <c r="AG57" s="92"/>
      <c r="AH57" s="92"/>
      <c r="AI57" s="92"/>
      <c r="AJ57" s="83"/>
      <c r="AK57" s="92" t="s">
        <v>9</v>
      </c>
      <c r="AL57" s="112" t="e">
        <f>#REF!</f>
        <v>#REF!</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T57" s="83"/>
      <c r="BU57" s="92" t="s">
        <v>9</v>
      </c>
      <c r="BV57" s="112">
        <v>25</v>
      </c>
      <c r="CA57" s="92" t="s">
        <v>9</v>
      </c>
      <c r="CB57" s="112">
        <v>25</v>
      </c>
      <c r="CG57" s="92" t="s">
        <v>10</v>
      </c>
      <c r="CH57" s="112">
        <v>0</v>
      </c>
      <c r="CQ57" s="92"/>
      <c r="CR57" s="92"/>
      <c r="CS57" s="92"/>
      <c r="CT57" s="92"/>
      <c r="CW57"/>
      <c r="CX57"/>
      <c r="DA57" s="92"/>
      <c r="DB57" s="92"/>
      <c r="DC57" s="92"/>
      <c r="DD57" s="92"/>
    </row>
    <row r="58" spans="1:113" ht="14.25" thickTop="1" thickBot="1" x14ac:dyDescent="0.25">
      <c r="A58" s="170" t="s">
        <v>5</v>
      </c>
      <c r="B58" s="171">
        <f>ROUND(B56*2+B57,2)</f>
        <v>0</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f>ROUND(Z56*2+Z57,2)</f>
        <v>0</v>
      </c>
      <c r="AA58" s="92"/>
      <c r="AB58" s="92"/>
      <c r="AC58" s="92"/>
      <c r="AD58" s="83"/>
      <c r="AE58" s="170" t="s">
        <v>5</v>
      </c>
      <c r="AF58" s="171" t="e">
        <f>ROUND(AF56*2+AF57,2)</f>
        <v>#REF!</v>
      </c>
      <c r="AG58" s="92"/>
      <c r="AH58" s="92"/>
      <c r="AI58" s="92"/>
      <c r="AJ58" s="83"/>
      <c r="AK58" s="170" t="s">
        <v>5</v>
      </c>
      <c r="AL58" s="171" t="e">
        <f>ROUND(AL56*2+AL57,2)</f>
        <v>#REF!</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56" t="s">
        <v>5</v>
      </c>
      <c r="BP58" s="157" t="e">
        <f>ROUND(BP56*2+BP57,2)</f>
        <v>#REF!</v>
      </c>
      <c r="BT58" s="83"/>
      <c r="BU58" s="136" t="s">
        <v>5</v>
      </c>
      <c r="BV58" s="136">
        <f>BV56*2+BV57</f>
        <v>7137.1798076923069</v>
      </c>
      <c r="CA58" s="92" t="s">
        <v>5</v>
      </c>
      <c r="CB58" s="92">
        <f>CB56*2+CB57</f>
        <v>200.8005</v>
      </c>
      <c r="CG58" s="92" t="s">
        <v>5</v>
      </c>
      <c r="CH58" s="92">
        <f>SUM(CH56*2)+CH57</f>
        <v>196.4636923076923</v>
      </c>
      <c r="CQ58" s="92"/>
      <c r="CR58" s="92"/>
      <c r="CS58" s="92"/>
      <c r="CT58" s="92"/>
      <c r="CW58"/>
      <c r="CX58"/>
      <c r="DA58" s="92"/>
      <c r="DB58" s="92"/>
      <c r="DC58" s="92"/>
      <c r="DD58" s="92"/>
    </row>
    <row r="59" spans="1:113" x14ac:dyDescent="0.2">
      <c r="A59" s="92" t="s">
        <v>6</v>
      </c>
      <c r="B59" s="121">
        <f>'2021-FORM GAO-70a'!F9</f>
        <v>0</v>
      </c>
      <c r="C59" s="92"/>
      <c r="D59" s="92"/>
      <c r="E59" s="92"/>
      <c r="G59" s="92" t="s">
        <v>6</v>
      </c>
      <c r="H59" s="121" t="e">
        <f>'2019-FORM GAO-70a'!#REF!</f>
        <v>#REF!</v>
      </c>
      <c r="I59" s="92"/>
      <c r="J59" s="92"/>
      <c r="K59" s="92"/>
      <c r="M59" s="92" t="s">
        <v>6</v>
      </c>
      <c r="N59" s="121" t="e">
        <f>'2019-FORM GAO-70a'!#REF!</f>
        <v>#REF!</v>
      </c>
      <c r="O59" s="92"/>
      <c r="P59" s="92"/>
      <c r="Q59" s="92"/>
      <c r="S59" s="92" t="s">
        <v>6</v>
      </c>
      <c r="T59" s="121" t="e">
        <f>'2019-FORM GAO-70a'!#REF!</f>
        <v>#REF!</v>
      </c>
      <c r="U59" s="92"/>
      <c r="V59" s="92"/>
      <c r="W59" s="92"/>
      <c r="Y59" s="92" t="s">
        <v>6</v>
      </c>
      <c r="Z59" s="121">
        <f>'2019-FORM GAO-70a'!F9</f>
        <v>0</v>
      </c>
      <c r="AA59" s="92"/>
      <c r="AB59" s="92"/>
      <c r="AC59" s="92"/>
      <c r="AD59" s="83"/>
      <c r="AE59" s="92" t="s">
        <v>6</v>
      </c>
      <c r="AF59" s="121" t="e">
        <f>#REF!</f>
        <v>#REF!</v>
      </c>
      <c r="AG59" s="92"/>
      <c r="AH59" s="92"/>
      <c r="AI59" s="92"/>
      <c r="AJ59" s="83"/>
      <c r="AK59" s="92" t="s">
        <v>6</v>
      </c>
      <c r="AL59" s="121" t="e">
        <f>#REF!</f>
        <v>#REF!</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T59" s="83"/>
      <c r="BU59" s="92" t="s">
        <v>6</v>
      </c>
      <c r="BV59" s="121">
        <v>5.0999999999999997E-2</v>
      </c>
      <c r="CA59" s="92" t="s">
        <v>6</v>
      </c>
      <c r="CB59" s="121">
        <v>4.2000000000000003E-2</v>
      </c>
      <c r="CG59" s="92" t="s">
        <v>6</v>
      </c>
      <c r="CH59" s="120">
        <v>0.39500000000000002</v>
      </c>
      <c r="CQ59" s="92"/>
      <c r="CR59" s="92"/>
      <c r="CS59" s="92"/>
      <c r="CT59" s="92"/>
      <c r="CW59"/>
      <c r="CX59"/>
      <c r="DA59" s="92"/>
      <c r="DB59" s="92"/>
      <c r="DC59" s="92"/>
      <c r="DD59" s="92"/>
    </row>
    <row r="60" spans="1:113" ht="13.5" thickBot="1" x14ac:dyDescent="0.25">
      <c r="A60" s="92" t="s">
        <v>11</v>
      </c>
      <c r="B60" s="121">
        <f>'2021-FORM GAO-70a'!F11</f>
        <v>0</v>
      </c>
      <c r="C60" s="92"/>
      <c r="D60" s="92"/>
      <c r="E60" s="92"/>
      <c r="G60" s="92" t="s">
        <v>11</v>
      </c>
      <c r="H60" s="121" t="e">
        <f>'2019-FORM GAO-70a'!#REF!</f>
        <v>#REF!</v>
      </c>
      <c r="I60" s="92"/>
      <c r="J60" s="92"/>
      <c r="K60" s="92"/>
      <c r="M60" s="92" t="s">
        <v>11</v>
      </c>
      <c r="N60" s="121" t="e">
        <f>'2019-FORM GAO-70a'!#REF!</f>
        <v>#REF!</v>
      </c>
      <c r="O60" s="92"/>
      <c r="P60" s="92"/>
      <c r="Q60" s="92"/>
      <c r="S60" s="92" t="s">
        <v>11</v>
      </c>
      <c r="T60" s="121" t="e">
        <f>'2019-FORM GAO-70a'!#REF!</f>
        <v>#REF!</v>
      </c>
      <c r="U60" s="92"/>
      <c r="V60" s="92"/>
      <c r="W60" s="92"/>
      <c r="Y60" s="92" t="s">
        <v>11</v>
      </c>
      <c r="Z60" s="121">
        <f>'2019-FORM GAO-70a'!F11</f>
        <v>0</v>
      </c>
      <c r="AA60" s="92"/>
      <c r="AB60" s="92"/>
      <c r="AC60" s="92"/>
      <c r="AD60" s="83"/>
      <c r="AE60" s="92" t="s">
        <v>11</v>
      </c>
      <c r="AF60" s="121" t="e">
        <f>#REF!</f>
        <v>#REF!</v>
      </c>
      <c r="AG60" s="92"/>
      <c r="AH60" s="92"/>
      <c r="AI60" s="92"/>
      <c r="AJ60" s="83"/>
      <c r="AK60" s="92" t="s">
        <v>11</v>
      </c>
      <c r="AL60" s="121" t="e">
        <f>#REF!</f>
        <v>#REF!</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T60" s="83"/>
      <c r="BU60" s="92" t="s">
        <v>11</v>
      </c>
      <c r="BV60" s="121">
        <v>0</v>
      </c>
      <c r="CA60" s="92" t="s">
        <v>11</v>
      </c>
      <c r="CB60" s="121">
        <v>3</v>
      </c>
      <c r="CG60" s="92" t="s">
        <v>8</v>
      </c>
      <c r="CH60" s="92">
        <f>CH58*CH59</f>
        <v>77.603158461538456</v>
      </c>
      <c r="CQ60" s="92"/>
      <c r="CR60" s="92"/>
      <c r="CS60" s="92"/>
      <c r="CT60" s="92"/>
      <c r="CW60"/>
      <c r="CX60"/>
      <c r="DA60" s="92"/>
      <c r="DB60" s="92"/>
      <c r="DC60" s="92"/>
      <c r="DD60" s="92"/>
    </row>
    <row r="61" spans="1:113" ht="14.25" thickTop="1" thickBot="1" x14ac:dyDescent="0.25">
      <c r="A61" s="171" t="s">
        <v>8</v>
      </c>
      <c r="B61" s="171">
        <f>ROUND(D49*B59/26+B60,2)</f>
        <v>0</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f>ROUND(AB49*Z59/26+Z60,2)</f>
        <v>0</v>
      </c>
      <c r="AA61" s="92"/>
      <c r="AB61" s="92"/>
      <c r="AC61" s="92"/>
      <c r="AD61" s="83"/>
      <c r="AE61" s="171" t="s">
        <v>8</v>
      </c>
      <c r="AF61" s="171" t="e">
        <f>ROUND(AH49*AF59/26+AF60,2)</f>
        <v>#REF!</v>
      </c>
      <c r="AG61" s="92"/>
      <c r="AH61" s="92"/>
      <c r="AI61" s="92"/>
      <c r="AJ61" s="83"/>
      <c r="AK61" s="171" t="s">
        <v>8</v>
      </c>
      <c r="AL61" s="171" t="e">
        <f>ROUND(AN49*AL59/26+AL60,2)</f>
        <v>#REF!</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57" t="s">
        <v>8</v>
      </c>
      <c r="BP61" s="157" t="e">
        <f>ROUND(BR49*BP59/26+BP60,2)</f>
        <v>#REF!</v>
      </c>
      <c r="BT61" s="83"/>
      <c r="BU61" s="136" t="s">
        <v>8</v>
      </c>
      <c r="BV61" s="136">
        <f>BX49*BV59/26+BV60</f>
        <v>765.98175000000003</v>
      </c>
      <c r="CA61" s="92" t="s">
        <v>8</v>
      </c>
      <c r="CB61" s="92">
        <f>CD49*CB59/26+CB60</f>
        <v>80.224140000000006</v>
      </c>
      <c r="CQ61" s="92"/>
      <c r="CR61" s="92"/>
      <c r="CS61" s="92"/>
      <c r="CT61" s="92"/>
      <c r="CW61"/>
      <c r="CX61"/>
      <c r="DA61" s="92"/>
      <c r="DB61" s="92"/>
      <c r="DC61" s="92"/>
      <c r="DD61" s="92"/>
    </row>
    <row r="62" spans="1:113"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D62" s="83"/>
      <c r="AE62" s="92"/>
      <c r="AF62" s="92"/>
      <c r="AG62" s="92"/>
      <c r="AH62" s="92"/>
      <c r="AI62" s="92"/>
      <c r="AJ62" s="83"/>
      <c r="AK62" s="92"/>
      <c r="AL62" s="92"/>
      <c r="AM62" s="92"/>
      <c r="AN62" s="92"/>
      <c r="AO62" s="92"/>
      <c r="AP62" s="83"/>
      <c r="AQ62" s="92"/>
      <c r="AR62" s="92"/>
      <c r="AS62" s="92"/>
      <c r="AT62" s="92"/>
      <c r="AU62" s="92"/>
      <c r="AV62" s="83"/>
      <c r="AW62" s="92"/>
      <c r="AX62" s="92"/>
      <c r="AY62" s="92"/>
      <c r="AZ62" s="92"/>
      <c r="BA62" s="92"/>
      <c r="BB62" s="83"/>
      <c r="BC62" s="92"/>
      <c r="BD62" s="92"/>
      <c r="BE62" s="92"/>
      <c r="BF62" s="92"/>
      <c r="BG62" s="92"/>
      <c r="BH62" s="83"/>
      <c r="BI62" s="92"/>
      <c r="BJ62" s="92"/>
      <c r="BK62" s="92"/>
      <c r="BL62" s="92"/>
      <c r="BM62" s="92"/>
      <c r="BN62" s="83"/>
      <c r="BT62" s="83"/>
      <c r="CQ62" s="92"/>
      <c r="CR62" s="92"/>
      <c r="CS62" s="92"/>
      <c r="CT62" s="92"/>
      <c r="CW62"/>
      <c r="CX62"/>
      <c r="DA62" s="92"/>
      <c r="DB62" s="92"/>
      <c r="DC62" s="92"/>
      <c r="DD62" s="92"/>
    </row>
    <row r="63" spans="1:113" ht="15" x14ac:dyDescent="0.2">
      <c r="A63" s="299" t="s">
        <v>1981</v>
      </c>
      <c r="B63" s="331">
        <f>'2021-FORM GAO-70a'!D7</f>
        <v>0</v>
      </c>
      <c r="C63" s="337">
        <f>IF($B$63="M",12900,8600)</f>
        <v>8600</v>
      </c>
      <c r="D63" s="345">
        <v>8600</v>
      </c>
      <c r="M63" s="299" t="s">
        <v>1981</v>
      </c>
      <c r="N63" s="331">
        <f>'2020-FORM GAO-70a'!D7</f>
        <v>0</v>
      </c>
      <c r="O63" s="337">
        <f>IF($N$63="M",12900,8600)</f>
        <v>8600</v>
      </c>
      <c r="P63" s="345">
        <v>8600</v>
      </c>
    </row>
    <row r="64" spans="1:113" x14ac:dyDescent="0.2">
      <c r="A64" s="299" t="s">
        <v>1926</v>
      </c>
      <c r="B64" s="331">
        <f>'2021-FORM GAO-70a'!D8</f>
        <v>0</v>
      </c>
      <c r="D64" s="346"/>
      <c r="M64" s="299" t="s">
        <v>1926</v>
      </c>
      <c r="N64" s="331">
        <f>'2020-FORM GAO-70a'!D8</f>
        <v>0</v>
      </c>
      <c r="P64" s="346"/>
    </row>
    <row r="65" spans="1:17" x14ac:dyDescent="0.2">
      <c r="A65" s="299" t="s">
        <v>1927</v>
      </c>
      <c r="B65" s="332">
        <f>'2021-FORM GAO-70a'!D14</f>
        <v>0</v>
      </c>
      <c r="D65" s="346"/>
      <c r="M65" s="299" t="s">
        <v>1927</v>
      </c>
      <c r="N65" s="332">
        <f>'2020-FORM GAO-70a'!D14</f>
        <v>0</v>
      </c>
      <c r="P65" s="346"/>
    </row>
    <row r="66" spans="1:17" x14ac:dyDescent="0.2">
      <c r="A66" s="311" t="s">
        <v>1944</v>
      </c>
      <c r="B66" s="333">
        <f>'2021-FORM GAO-70a'!D13</f>
        <v>0</v>
      </c>
      <c r="D66" s="346"/>
      <c r="M66" s="311" t="s">
        <v>1944</v>
      </c>
      <c r="N66" s="333">
        <f>'2020-FORM GAO-70a'!D13</f>
        <v>0</v>
      </c>
      <c r="P66" s="346"/>
    </row>
    <row r="67" spans="1:17" x14ac:dyDescent="0.2">
      <c r="A67" s="311" t="s">
        <v>1967</v>
      </c>
      <c r="B67" s="334">
        <f>'2021-FORM GAO-70a'!F9</f>
        <v>0</v>
      </c>
      <c r="D67" s="346"/>
      <c r="M67" s="311" t="s">
        <v>1967</v>
      </c>
      <c r="N67" s="334">
        <f>'2020-FORM GAO-70a'!F9</f>
        <v>0</v>
      </c>
      <c r="P67" s="346"/>
    </row>
    <row r="68" spans="1:17" x14ac:dyDescent="0.2">
      <c r="A68" s="311" t="s">
        <v>1968</v>
      </c>
      <c r="B68" s="335">
        <f>'2021-FORM GAO-70a'!F11</f>
        <v>0</v>
      </c>
      <c r="D68" s="346"/>
      <c r="M68" s="311" t="s">
        <v>1968</v>
      </c>
      <c r="N68" s="335">
        <f>'2020-FORM GAO-70a'!F11</f>
        <v>0</v>
      </c>
      <c r="P68" s="346"/>
    </row>
    <row r="69" spans="1:17" x14ac:dyDescent="0.2">
      <c r="A69" s="92"/>
      <c r="B69" s="92" t="s">
        <v>1917</v>
      </c>
      <c r="C69" s="92" t="s">
        <v>1918</v>
      </c>
      <c r="D69" s="346" t="s">
        <v>1919</v>
      </c>
      <c r="E69" s="92" t="s">
        <v>1930</v>
      </c>
      <c r="M69" s="92"/>
      <c r="N69" s="92" t="s">
        <v>1917</v>
      </c>
      <c r="O69" s="92" t="s">
        <v>1918</v>
      </c>
      <c r="P69" s="346" t="s">
        <v>1919</v>
      </c>
      <c r="Q69" s="92" t="s">
        <v>1930</v>
      </c>
    </row>
    <row r="70" spans="1:17" x14ac:dyDescent="0.2">
      <c r="A70" s="92" t="s">
        <v>1923</v>
      </c>
      <c r="B70" s="341">
        <f>'2021-FORM GAO-70a'!D97</f>
        <v>0</v>
      </c>
      <c r="C70" s="357">
        <v>26</v>
      </c>
      <c r="D70" s="346"/>
      <c r="E70">
        <v>4300</v>
      </c>
      <c r="M70" s="92" t="s">
        <v>1923</v>
      </c>
      <c r="N70" s="341">
        <f>'2020-FORM GAO-70a'!D97</f>
        <v>0</v>
      </c>
      <c r="O70" s="357">
        <v>27</v>
      </c>
      <c r="P70" s="346"/>
      <c r="Q70">
        <v>4300</v>
      </c>
    </row>
    <row r="71" spans="1:17" ht="15" x14ac:dyDescent="0.2">
      <c r="A71" s="92" t="s">
        <v>1919</v>
      </c>
      <c r="B71" s="340">
        <f>ROUND((B70*C70),2)</f>
        <v>0</v>
      </c>
      <c r="D71" s="346"/>
      <c r="M71" s="92" t="s">
        <v>1919</v>
      </c>
      <c r="N71" s="340">
        <f>ROUND((N70*O70),2)</f>
        <v>0</v>
      </c>
      <c r="P71" s="346"/>
    </row>
    <row r="72" spans="1:17" x14ac:dyDescent="0.2">
      <c r="D72" s="347">
        <f>B71</f>
        <v>0</v>
      </c>
      <c r="P72" s="347">
        <f>N71</f>
        <v>0</v>
      </c>
    </row>
    <row r="73" spans="1:17" x14ac:dyDescent="0.2">
      <c r="A73" t="s">
        <v>1920</v>
      </c>
      <c r="D73" s="439">
        <f>ROUND(('2021-FORM GAO-70a'!D10),2)</f>
        <v>0</v>
      </c>
      <c r="M73" t="s">
        <v>1920</v>
      </c>
      <c r="P73" s="348">
        <f>ROUND(('2020-FORM GAO-70a'!D10),2)</f>
        <v>0</v>
      </c>
    </row>
    <row r="74" spans="1:17" x14ac:dyDescent="0.2">
      <c r="A74" t="s">
        <v>1924</v>
      </c>
      <c r="D74" s="346">
        <f>ROUND((SUM(D72:D73)),2)</f>
        <v>0</v>
      </c>
      <c r="M74" t="s">
        <v>1924</v>
      </c>
      <c r="P74" s="346">
        <f>ROUND((SUM(P72:P73)),2)</f>
        <v>0</v>
      </c>
    </row>
    <row r="75" spans="1:17" x14ac:dyDescent="0.2">
      <c r="A75" t="s">
        <v>1921</v>
      </c>
      <c r="D75" s="440">
        <f>'2021-FORM GAO-70a'!D11</f>
        <v>0</v>
      </c>
      <c r="E75" s="435"/>
      <c r="M75" t="s">
        <v>1921</v>
      </c>
      <c r="P75" s="346">
        <f>ROUND(('2020-FORM GAO-70a'!D11),2)</f>
        <v>0</v>
      </c>
    </row>
    <row r="76" spans="1:17" ht="15" x14ac:dyDescent="0.2">
      <c r="A76" t="s">
        <v>1922</v>
      </c>
      <c r="D76" s="436">
        <f>ROUND((IF($B$64="Y",0,IF($B$63="M",$C$63,$D$63))),2)</f>
        <v>8600</v>
      </c>
      <c r="M76" t="s">
        <v>1922</v>
      </c>
      <c r="P76" s="349">
        <f>ROUND((IF($N$64="Y",0,IF($N$63="M",$O$63,$P$63))),2)</f>
        <v>8600</v>
      </c>
    </row>
    <row r="77" spans="1:17" x14ac:dyDescent="0.2">
      <c r="A77" t="s">
        <v>1928</v>
      </c>
      <c r="D77" s="346">
        <f>ROUND((D75+D76),2)</f>
        <v>8600</v>
      </c>
      <c r="M77" t="s">
        <v>1928</v>
      </c>
      <c r="P77" s="346">
        <f>ROUND((P75+P76),2)</f>
        <v>8600</v>
      </c>
    </row>
    <row r="78" spans="1:17" x14ac:dyDescent="0.2">
      <c r="A78" s="343" t="s">
        <v>1929</v>
      </c>
      <c r="D78" s="346">
        <f>ROUND((D74-D77),2)</f>
        <v>-8600</v>
      </c>
      <c r="M78" s="343" t="s">
        <v>1929</v>
      </c>
      <c r="P78" s="346">
        <f>ROUND((P74-P77),2)</f>
        <v>-8600</v>
      </c>
    </row>
    <row r="79" spans="1:17" x14ac:dyDescent="0.2">
      <c r="A79" t="s">
        <v>1927</v>
      </c>
      <c r="D79" s="346">
        <f>ROUND((B65*E70),2)</f>
        <v>0</v>
      </c>
      <c r="M79" t="s">
        <v>1927</v>
      </c>
      <c r="P79" s="346">
        <f>ROUND((N65*Q70),2)</f>
        <v>0</v>
      </c>
    </row>
    <row r="80" spans="1:17" x14ac:dyDescent="0.2">
      <c r="A80" s="338" t="s">
        <v>1931</v>
      </c>
      <c r="D80" s="346">
        <f>ROUND((D72-D79),2)</f>
        <v>0</v>
      </c>
      <c r="M80" s="338" t="s">
        <v>1931</v>
      </c>
      <c r="P80" s="346">
        <f>ROUND((P72-P79),2)</f>
        <v>0</v>
      </c>
    </row>
    <row r="81" spans="1:16" x14ac:dyDescent="0.2">
      <c r="A81" s="344" t="s">
        <v>1969</v>
      </c>
      <c r="B81" s="344"/>
      <c r="C81" s="344"/>
      <c r="D81" s="350"/>
      <c r="M81" s="344" t="s">
        <v>1969</v>
      </c>
      <c r="N81" s="344"/>
      <c r="O81" s="344"/>
      <c r="P81" s="350"/>
    </row>
    <row r="82" spans="1:16" x14ac:dyDescent="0.2">
      <c r="A82" t="s">
        <v>1936</v>
      </c>
      <c r="D82" s="346">
        <f>D78</f>
        <v>-8600</v>
      </c>
      <c r="M82" t="s">
        <v>1936</v>
      </c>
      <c r="P82" s="346">
        <f>P78</f>
        <v>-8600</v>
      </c>
    </row>
    <row r="83" spans="1:16" ht="15" x14ac:dyDescent="0.2">
      <c r="A83" t="s">
        <v>1937</v>
      </c>
      <c r="D83" s="437">
        <f>ROUND((IF(D78&lt;0,0,IF($B$63="S",VLOOKUP($D$78,$A$7:$E$14,5,TRUE),0))),2)</f>
        <v>0</v>
      </c>
      <c r="M83" t="s">
        <v>1937</v>
      </c>
      <c r="P83" s="349">
        <f>ROUND((IF(P78&lt;0,0,IF($N$63="S",VLOOKUP($P$78,$M$7:$Q$14,5,TRUE),0))),2)</f>
        <v>0</v>
      </c>
    </row>
    <row r="84" spans="1:16" ht="15" x14ac:dyDescent="0.2">
      <c r="A84" t="s">
        <v>1938</v>
      </c>
      <c r="D84" s="437">
        <f>ROUND((IF($D$78&lt;0,0,IF($B$63="M",VLOOKUP($D$78,$A$21:$E$28,5,TRUE),0))),2)</f>
        <v>0</v>
      </c>
      <c r="M84" t="s">
        <v>1938</v>
      </c>
      <c r="P84" s="349">
        <f>ROUND((IF($P$78&lt;0,0,IF($N$63="M",VLOOKUP($P$78,$M$21:$Q$28,5,TRUE),0))),2)</f>
        <v>0</v>
      </c>
    </row>
    <row r="85" spans="1:16" ht="15" x14ac:dyDescent="0.2">
      <c r="A85" t="s">
        <v>1935</v>
      </c>
      <c r="D85" s="437">
        <f>ROUND((IF($D$78&lt;0,0,IF($B$63="H",VLOOKUP($D$78,$A$35:$E$42,5,TRUE),0))),2)</f>
        <v>0</v>
      </c>
      <c r="M85" t="s">
        <v>1935</v>
      </c>
      <c r="P85" s="349">
        <f>ROUND((IF($P$78&lt;0,0,IF($N$63="H",VLOOKUP($P$78,$M$35:$Q$42,5,TRUE),0))),2)</f>
        <v>0</v>
      </c>
    </row>
    <row r="86" spans="1:16" x14ac:dyDescent="0.2">
      <c r="A86" s="351" t="s">
        <v>1945</v>
      </c>
      <c r="D86" s="346">
        <f>ROUND((SUM(D83:D85)),2)</f>
        <v>0</v>
      </c>
      <c r="M86" s="351" t="s">
        <v>1945</v>
      </c>
      <c r="P86" s="346">
        <f>ROUND((SUM(P83:P85)),2)</f>
        <v>0</v>
      </c>
    </row>
    <row r="87" spans="1:16" ht="15" x14ac:dyDescent="0.2">
      <c r="A87" t="s">
        <v>1940</v>
      </c>
      <c r="D87" s="437">
        <f>ROUND((IF($D$78&lt;0,0,IF($B$63="S",VLOOKUP($D$78,$A$7:$E$14,4,TRUE),0))),2)</f>
        <v>0</v>
      </c>
      <c r="M87" t="s">
        <v>1940</v>
      </c>
      <c r="P87" s="349">
        <f>ROUND((IF($P$78&lt;0,0,IF($N$63="S",VLOOKUP($P$78,$M$7:$Q$14,4,TRUE),0))),2)</f>
        <v>0</v>
      </c>
    </row>
    <row r="88" spans="1:16" ht="15" x14ac:dyDescent="0.2">
      <c r="A88" t="s">
        <v>1939</v>
      </c>
      <c r="D88" s="437">
        <f>ROUND((IF($D$78&lt;0,0,IF($B$63="M",VLOOKUP($D$78,$A$21:$E$28,4,TRUE),0))),2)</f>
        <v>0</v>
      </c>
      <c r="M88" t="s">
        <v>1939</v>
      </c>
      <c r="P88" s="349">
        <f>ROUND((IF($P$78&lt;0,0,IF($N$63="M",VLOOKUP($P$78,$M$21:$Q$28,4,TRUE),0))),2)</f>
        <v>0</v>
      </c>
    </row>
    <row r="89" spans="1:16" ht="15" x14ac:dyDescent="0.25">
      <c r="A89" t="s">
        <v>1933</v>
      </c>
      <c r="D89" s="441">
        <f>ROUND((IF($D$78&lt;0,0,IF($B$63="H",VLOOKUP($D$78,$A$35:$E$42,4,TRUE),0))),2)</f>
        <v>0</v>
      </c>
      <c r="M89" t="s">
        <v>1933</v>
      </c>
      <c r="P89" s="355">
        <f>ROUND((IF($P$78&lt;0,0,IF($N$63="H",VLOOKUP($P$78,$M$35:$Q$42,4,TRUE),0))),2)</f>
        <v>0</v>
      </c>
    </row>
    <row r="90" spans="1:16" x14ac:dyDescent="0.2">
      <c r="D90" s="346">
        <f>ROUND((SUM(D87:D89)),2)</f>
        <v>0</v>
      </c>
      <c r="P90" s="346">
        <f>ROUND((SUM(P87:P89)),2)</f>
        <v>0</v>
      </c>
    </row>
    <row r="91" spans="1:16" x14ac:dyDescent="0.2">
      <c r="A91" t="s">
        <v>1934</v>
      </c>
      <c r="D91" s="346">
        <f>ROUND((D78-D86),2)</f>
        <v>-8600</v>
      </c>
      <c r="M91" t="s">
        <v>1934</v>
      </c>
      <c r="P91" s="346">
        <f>ROUND((P78-P86),2)</f>
        <v>-8600</v>
      </c>
    </row>
    <row r="92" spans="1:16" x14ac:dyDescent="0.2">
      <c r="A92" t="s">
        <v>1946</v>
      </c>
      <c r="D92" s="346">
        <f>ROUND((D91*D90),2)</f>
        <v>0</v>
      </c>
      <c r="M92" t="s">
        <v>1946</v>
      </c>
      <c r="P92" s="346">
        <f>ROUND((P91*P90),2)</f>
        <v>0</v>
      </c>
    </row>
    <row r="93" spans="1:16" ht="15" x14ac:dyDescent="0.2">
      <c r="A93" t="s">
        <v>1941</v>
      </c>
      <c r="D93" s="437">
        <f>ROUND((IF($D$78&lt;0,0,IF($B$63="S",VLOOKUP($D$78,$A$7:$E$14,3,TRUE),0))),2)</f>
        <v>0</v>
      </c>
      <c r="M93" t="s">
        <v>1941</v>
      </c>
      <c r="P93" s="349">
        <f>ROUND((IF($P$78&lt;0,0,IF($N$63="S",VLOOKUP($P$78,$M$7:$Q$14,3,TRUE),0))),2)</f>
        <v>0</v>
      </c>
    </row>
    <row r="94" spans="1:16" ht="15" x14ac:dyDescent="0.2">
      <c r="A94" t="s">
        <v>1942</v>
      </c>
      <c r="D94" s="437">
        <f>ROUND((IF($D$78&lt;0,0,IF($B$63="M",VLOOKUP($D$78,$A21:$E$28,3,TRUE),0))),2)</f>
        <v>0</v>
      </c>
      <c r="M94" t="s">
        <v>1942</v>
      </c>
      <c r="P94" s="349">
        <f>ROUND((IF($P$78&lt;0,0,IF($N$63="M",VLOOKUP($P$78,$M21:$Q$28,3,TRUE),0))),2)</f>
        <v>0</v>
      </c>
    </row>
    <row r="95" spans="1:16" ht="15" x14ac:dyDescent="0.25">
      <c r="A95" t="s">
        <v>1943</v>
      </c>
      <c r="D95" s="441">
        <f>ROUND((IF($D$78&lt;0,0,IF($B$63="H",VLOOKUP($D$78,$A$35:$E$42,3,TRUE),0))),2)</f>
        <v>0</v>
      </c>
      <c r="M95" t="s">
        <v>1943</v>
      </c>
      <c r="P95" s="355">
        <f>ROUND((IF($P$78&lt;0,0,IF($N$63="H",VLOOKUP($P$78,$M$35:$Q$42,3,TRUE),0))),2)</f>
        <v>0</v>
      </c>
    </row>
    <row r="96" spans="1:16" x14ac:dyDescent="0.2">
      <c r="A96" t="s">
        <v>1947</v>
      </c>
      <c r="D96" s="346">
        <f>ROUND((SUM(D92:D95)),2)</f>
        <v>0</v>
      </c>
      <c r="M96" t="s">
        <v>1947</v>
      </c>
      <c r="P96" s="346">
        <f>ROUND((SUM(P92:P95)),2)</f>
        <v>0</v>
      </c>
    </row>
    <row r="97" spans="1:16" x14ac:dyDescent="0.2">
      <c r="A97" t="s">
        <v>1948</v>
      </c>
      <c r="D97" s="346">
        <f>ROUND(($D$96/$C$70),2)</f>
        <v>0</v>
      </c>
      <c r="M97" t="s">
        <v>1948</v>
      </c>
      <c r="P97" s="346">
        <f>ROUND(($P$96/$O$70),2)</f>
        <v>0</v>
      </c>
    </row>
    <row r="98" spans="1:16" x14ac:dyDescent="0.2">
      <c r="A98" t="s">
        <v>1949</v>
      </c>
      <c r="D98" s="438">
        <f>'2021-FORM GAO-70a'!D9</f>
        <v>0</v>
      </c>
      <c r="M98" t="s">
        <v>1949</v>
      </c>
      <c r="P98" s="352">
        <f>ROUND(('2020-FORM GAO-70a'!D9),2)</f>
        <v>0</v>
      </c>
    </row>
    <row r="99" spans="1:16" ht="15" x14ac:dyDescent="0.2">
      <c r="A99" t="s">
        <v>1950</v>
      </c>
      <c r="D99" s="349">
        <f>ROUND((IF($D$98="",0,($D$98/$C$70))),2)</f>
        <v>0</v>
      </c>
      <c r="M99" t="s">
        <v>1950</v>
      </c>
      <c r="P99" s="349">
        <f>ROUND((IF($P$98="",0,($P$98/$O$70))),2)</f>
        <v>0</v>
      </c>
    </row>
    <row r="100" spans="1:16" ht="15" x14ac:dyDescent="0.2">
      <c r="A100" t="s">
        <v>1952</v>
      </c>
      <c r="D100" s="349">
        <f>ROUND((IF($D$97-$D$99&lt;0,0,$D$97-$D$99)),2)</f>
        <v>0</v>
      </c>
      <c r="M100" t="s">
        <v>1952</v>
      </c>
      <c r="P100" s="349">
        <f>ROUND((IF($P$97-$P$99&lt;0,0,$P$97-$P$99)),2)</f>
        <v>0</v>
      </c>
    </row>
    <row r="101" spans="1:16" x14ac:dyDescent="0.2">
      <c r="A101" t="s">
        <v>1951</v>
      </c>
      <c r="D101" s="438">
        <f>ROUND(('2021-FORM GAO-70a'!D12),2)</f>
        <v>0</v>
      </c>
      <c r="M101" t="s">
        <v>1951</v>
      </c>
      <c r="P101" s="352">
        <f>ROUND(('2020-FORM GAO-70a'!D12),2)</f>
        <v>0</v>
      </c>
    </row>
    <row r="102" spans="1:16" x14ac:dyDescent="0.2">
      <c r="A102" s="342" t="s">
        <v>1953</v>
      </c>
      <c r="B102" s="342"/>
      <c r="C102" s="342"/>
      <c r="D102" s="353">
        <f>ROUND((SUM(D100:D101)),2)</f>
        <v>0</v>
      </c>
      <c r="M102" s="342" t="s">
        <v>1953</v>
      </c>
      <c r="N102" s="342"/>
      <c r="O102" s="342"/>
      <c r="P102" s="353">
        <f>ROUND((SUM(P100:P101)),2)</f>
        <v>0</v>
      </c>
    </row>
    <row r="103" spans="1:16" x14ac:dyDescent="0.2">
      <c r="A103" s="344" t="s">
        <v>1954</v>
      </c>
      <c r="B103" s="344"/>
      <c r="C103" s="344"/>
      <c r="D103" s="350"/>
      <c r="M103" s="344" t="s">
        <v>1954</v>
      </c>
      <c r="N103" s="344"/>
      <c r="O103" s="344"/>
      <c r="P103" s="350"/>
    </row>
    <row r="104" spans="1:16" x14ac:dyDescent="0.2">
      <c r="A104" t="s">
        <v>1936</v>
      </c>
      <c r="D104" s="346">
        <f>$D$78</f>
        <v>-8600</v>
      </c>
      <c r="M104" t="s">
        <v>1936</v>
      </c>
      <c r="P104" s="346">
        <f>$P$78</f>
        <v>-8600</v>
      </c>
    </row>
    <row r="105" spans="1:16" ht="15" x14ac:dyDescent="0.2">
      <c r="A105" t="s">
        <v>1937</v>
      </c>
      <c r="D105" s="437">
        <f>ROUND((IF($D$104&lt;0,0,IF($B$63="S",VLOOKUP($D$104,$G$7:$K$14,5,TRUE),0))),2)</f>
        <v>0</v>
      </c>
      <c r="M105" t="s">
        <v>1937</v>
      </c>
      <c r="P105" s="349">
        <f>ROUND((IF($P$104&lt;0,0,IF($N$63="S",VLOOKUP($P$104,$S$7:$W$14,5,TRUE),0))),2)</f>
        <v>0</v>
      </c>
    </row>
    <row r="106" spans="1:16" ht="15" x14ac:dyDescent="0.2">
      <c r="A106" t="s">
        <v>1938</v>
      </c>
      <c r="D106" s="437">
        <f>ROUND((IF($D$104&lt;0,0,IF($B$63="M",VLOOKUP($D$104,$G$21:$K$28,5,TRUE),0))),2)</f>
        <v>0</v>
      </c>
      <c r="M106" t="s">
        <v>1938</v>
      </c>
      <c r="P106" s="349">
        <f>ROUND((IF($P$104&lt;0,0,IF($N$63="M",VLOOKUP($P$104,$S$21:$W$28,5,TRUE),0))),2)</f>
        <v>0</v>
      </c>
    </row>
    <row r="107" spans="1:16" ht="15" x14ac:dyDescent="0.2">
      <c r="A107" t="s">
        <v>1935</v>
      </c>
      <c r="D107" s="437">
        <f>ROUND((IF($D$104&lt;0,0,IF($B$63="H",VLOOKUP($D$104,$G35:$K$42,5,TRUE),0))),2)</f>
        <v>0</v>
      </c>
      <c r="M107" t="s">
        <v>1935</v>
      </c>
      <c r="P107" s="349">
        <f>ROUND((IF($P$104&lt;0,0,IF($N$63="H",VLOOKUP($P$104,$S35:$W$42,5,TRUE),0))),2)</f>
        <v>0</v>
      </c>
    </row>
    <row r="108" spans="1:16" x14ac:dyDescent="0.2">
      <c r="A108" t="s">
        <v>1945</v>
      </c>
      <c r="D108" s="346">
        <f>ROUND((SUM(D105:D107)),2)</f>
        <v>0</v>
      </c>
      <c r="M108" t="s">
        <v>1945</v>
      </c>
      <c r="P108" s="346">
        <f>ROUND((SUM(P105:P107)),2)</f>
        <v>0</v>
      </c>
    </row>
    <row r="109" spans="1:16" ht="15" x14ac:dyDescent="0.2">
      <c r="A109" t="s">
        <v>1955</v>
      </c>
      <c r="D109" s="437">
        <f>ROUND((IF($D$104&lt;0,0,IF($B$63="S",VLOOKUP($D$104,$G$7:$K$14,4,TRUE),0))),2)</f>
        <v>0</v>
      </c>
      <c r="M109" t="s">
        <v>1955</v>
      </c>
      <c r="P109" s="349">
        <f>ROUND((IF($P$104&lt;0,0,IF($N$63="S",VLOOKUP($P$104,$S$7:$W$14,4,TRUE),0))),2)</f>
        <v>0</v>
      </c>
    </row>
    <row r="110" spans="1:16" ht="15" x14ac:dyDescent="0.2">
      <c r="A110" t="s">
        <v>1939</v>
      </c>
      <c r="D110" s="437">
        <f>ROUND((IF($D$104&lt;0,0,IF($B$63="M",VLOOKUP($D$104,$G$21:$K$28,4,TRUE),0))),2)</f>
        <v>0</v>
      </c>
      <c r="M110" t="s">
        <v>1939</v>
      </c>
      <c r="P110" s="349">
        <f>ROUND((IF($P$104&lt;0,0,IF($N$63="M",VLOOKUP($P$104,$S$21:$W$28,4,TRUE),0))),2)</f>
        <v>0</v>
      </c>
    </row>
    <row r="111" spans="1:16" ht="15" x14ac:dyDescent="0.2">
      <c r="A111" t="s">
        <v>1933</v>
      </c>
      <c r="D111" s="437">
        <f>ROUND((IF($D$104&lt;0,0,IF($B$63="H",VLOOKUP($D$104,$G$35:$K$42,4,TRUE),0))),2)</f>
        <v>0</v>
      </c>
      <c r="M111" t="s">
        <v>1933</v>
      </c>
      <c r="P111" s="349">
        <f>ROUND((IF($P$104&lt;0,0,IF($N$63="H",VLOOKUP($P$104,$S$35:$W$42,4,TRUE),0))),2)</f>
        <v>0</v>
      </c>
    </row>
    <row r="112" spans="1:16" x14ac:dyDescent="0.2">
      <c r="A112" t="s">
        <v>1973</v>
      </c>
      <c r="D112" s="354">
        <f>ROUND((SUM(D109:D111)),2)</f>
        <v>0</v>
      </c>
      <c r="M112" t="s">
        <v>1973</v>
      </c>
      <c r="P112" s="354">
        <f>ROUND((SUM(P109:P111)),2)</f>
        <v>0</v>
      </c>
    </row>
    <row r="113" spans="1:16" x14ac:dyDescent="0.2">
      <c r="A113" t="s">
        <v>1934</v>
      </c>
      <c r="D113" s="346">
        <f>ROUND((D104-D108),2)</f>
        <v>-8600</v>
      </c>
      <c r="M113" t="s">
        <v>1934</v>
      </c>
      <c r="P113" s="346">
        <f>ROUND((P104-P108),2)</f>
        <v>-8600</v>
      </c>
    </row>
    <row r="114" spans="1:16" x14ac:dyDescent="0.2">
      <c r="A114" t="s">
        <v>1946</v>
      </c>
      <c r="D114" s="346">
        <f>ROUND((D113*D112),2)</f>
        <v>0</v>
      </c>
      <c r="M114" t="s">
        <v>1946</v>
      </c>
      <c r="P114" s="346">
        <f>ROUND((P113*P112),2)</f>
        <v>0</v>
      </c>
    </row>
    <row r="115" spans="1:16" ht="15" x14ac:dyDescent="0.2">
      <c r="A115" t="s">
        <v>1941</v>
      </c>
      <c r="D115" s="437">
        <f>ROUND((IF($D$104&lt;0,0,IF($B$63="S",VLOOKUP($D$104,G$7:$K14,3,TRUE),0))),2)</f>
        <v>0</v>
      </c>
      <c r="M115" t="s">
        <v>1941</v>
      </c>
      <c r="P115" s="349">
        <f>ROUND((IF($P$104&lt;0,0,IF($N$63="S",VLOOKUP($P$104,S$7:$W14,3,TRUE),0))),2)</f>
        <v>0</v>
      </c>
    </row>
    <row r="116" spans="1:16" ht="15" x14ac:dyDescent="0.2">
      <c r="A116" t="s">
        <v>1942</v>
      </c>
      <c r="D116" s="437">
        <f>ROUND((IF($D$104&lt;0,0,IF($B$63="M",VLOOKUP($D$104,$G$21:$K$28,3,TRUE),0))),2)</f>
        <v>0</v>
      </c>
      <c r="M116" t="s">
        <v>1942</v>
      </c>
      <c r="P116" s="349">
        <f>ROUND((IF($P$104&lt;0,0,IF($N$63="M",VLOOKUP($P$104,$S$21:$W$28,3,TRUE),0))),2)</f>
        <v>0</v>
      </c>
    </row>
    <row r="117" spans="1:16" ht="15" x14ac:dyDescent="0.2">
      <c r="A117" t="s">
        <v>1943</v>
      </c>
      <c r="D117" s="437">
        <f>ROUND((IF($D$104&lt;0,0,IF($B$63="H",VLOOKUP($D$104,$G$35:$K$42,3,TRUE),0))),2)</f>
        <v>0</v>
      </c>
      <c r="M117" t="s">
        <v>1943</v>
      </c>
      <c r="P117" s="349">
        <f>ROUND((IF($P$104&lt;0,0,IF($N$63="H",VLOOKUP($P$104,$S$35:$W$42,3,TRUE),0))),2)</f>
        <v>0</v>
      </c>
    </row>
    <row r="118" spans="1:16" x14ac:dyDescent="0.2">
      <c r="A118" t="s">
        <v>1947</v>
      </c>
      <c r="D118" s="346">
        <f>ROUND((SUM(D114:D117)),2)</f>
        <v>0</v>
      </c>
      <c r="M118" t="s">
        <v>1947</v>
      </c>
      <c r="P118" s="346">
        <f>ROUND((SUM(P114:P117)),2)</f>
        <v>0</v>
      </c>
    </row>
    <row r="119" spans="1:16" x14ac:dyDescent="0.2">
      <c r="A119" t="s">
        <v>1948</v>
      </c>
      <c r="D119" s="346">
        <f>ROUND(($D$118/$C$70),2)</f>
        <v>0</v>
      </c>
      <c r="M119" t="s">
        <v>1948</v>
      </c>
      <c r="P119" s="346">
        <f>ROUND(($P$118/$O$70),2)</f>
        <v>0</v>
      </c>
    </row>
    <row r="120" spans="1:16" x14ac:dyDescent="0.2">
      <c r="A120" t="s">
        <v>1956</v>
      </c>
      <c r="D120" s="438">
        <f>'2021-FORM GAO-70a'!D9</f>
        <v>0</v>
      </c>
      <c r="M120" t="s">
        <v>1956</v>
      </c>
      <c r="P120" s="352">
        <f>ROUND(('2020-FORM GAO-70a'!D9),2)</f>
        <v>0</v>
      </c>
    </row>
    <row r="121" spans="1:16" ht="15" x14ac:dyDescent="0.2">
      <c r="A121" t="s">
        <v>1957</v>
      </c>
      <c r="D121" s="349">
        <f>ROUND((IF($D$120=" ",0,($D$120/$C$70))),2)</f>
        <v>0</v>
      </c>
      <c r="M121" t="s">
        <v>1957</v>
      </c>
      <c r="P121" s="349">
        <f>ROUND((IF($P$120=" ",0,($P$120/$O$70))),2)</f>
        <v>0</v>
      </c>
    </row>
    <row r="122" spans="1:16" ht="15" x14ac:dyDescent="0.2">
      <c r="A122" t="s">
        <v>1958</v>
      </c>
      <c r="D122" s="349">
        <f>ROUND((IF($D$119-$D$121&lt;0,0,$D$119-$D$121)),2)</f>
        <v>0</v>
      </c>
      <c r="M122" t="s">
        <v>1958</v>
      </c>
      <c r="P122" s="349">
        <f>ROUND((IF($P$119-$P$121&lt;0,0,$P$119-$P$121)),2)</f>
        <v>0</v>
      </c>
    </row>
    <row r="123" spans="1:16" x14ac:dyDescent="0.2">
      <c r="A123" t="s">
        <v>1951</v>
      </c>
      <c r="D123" s="440">
        <f>'2021-FORM GAO-70a'!D12</f>
        <v>0</v>
      </c>
      <c r="M123" t="s">
        <v>1951</v>
      </c>
      <c r="P123" s="346">
        <f>ROUND(('2020-FORM GAO-70a'!D12),2)</f>
        <v>0</v>
      </c>
    </row>
    <row r="124" spans="1:16" x14ac:dyDescent="0.2">
      <c r="A124" t="s">
        <v>1959</v>
      </c>
      <c r="D124" s="346">
        <f>ROUND((SUM(D122:D123)),2)</f>
        <v>0</v>
      </c>
      <c r="M124" t="s">
        <v>1959</v>
      </c>
      <c r="P124" s="346">
        <f>ROUND((SUM(P122:P123)),2)</f>
        <v>0</v>
      </c>
    </row>
    <row r="125" spans="1:16" x14ac:dyDescent="0.2">
      <c r="A125" s="344" t="s">
        <v>1960</v>
      </c>
      <c r="B125" s="344"/>
      <c r="C125" s="344"/>
      <c r="D125" s="350"/>
      <c r="M125" s="344" t="s">
        <v>1960</v>
      </c>
      <c r="N125" s="344"/>
      <c r="O125" s="344"/>
      <c r="P125" s="350"/>
    </row>
    <row r="126" spans="1:16" x14ac:dyDescent="0.2">
      <c r="A126" t="s">
        <v>1961</v>
      </c>
      <c r="D126" s="346">
        <f>$D$80</f>
        <v>0</v>
      </c>
      <c r="M126" t="s">
        <v>1961</v>
      </c>
      <c r="P126" s="346">
        <f>$P$80</f>
        <v>0</v>
      </c>
    </row>
    <row r="127" spans="1:16" ht="15" x14ac:dyDescent="0.2">
      <c r="A127" t="s">
        <v>1962</v>
      </c>
      <c r="D127" s="437">
        <f>ROUND((IF($D$126&lt;0,0,IF($B$63="S",VLOOKUP($D$126,A$7:$E$14,5,TRUE),0))),2)</f>
        <v>0</v>
      </c>
      <c r="M127" t="s">
        <v>1962</v>
      </c>
      <c r="P127" s="349">
        <f>ROUND((IF($P$126&lt;0,0,IF($N$63="S",VLOOKUP($P$126,M$7:$Q$14,5,TRUE),0))),2)</f>
        <v>0</v>
      </c>
    </row>
    <row r="128" spans="1:16" ht="15" x14ac:dyDescent="0.2">
      <c r="A128" t="s">
        <v>1963</v>
      </c>
      <c r="D128" s="437">
        <f>ROUND((IF($D$126&lt;0,0,IF($B$63="M",VLOOKUP($D$126,$A$21:$E$28,5,TRUE),0))),2)</f>
        <v>0</v>
      </c>
      <c r="M128" t="s">
        <v>1963</v>
      </c>
      <c r="P128" s="349">
        <f>ROUND((IF($P$126&lt;0,0,IF($N$63="M",VLOOKUP($P$126,$M$21:$Q$28,5,TRUE),0))),2)</f>
        <v>0</v>
      </c>
    </row>
    <row r="129" spans="1:16" x14ac:dyDescent="0.2">
      <c r="A129" t="s">
        <v>1945</v>
      </c>
      <c r="D129" s="346">
        <f>ROUND((SUM(D127:D128)),2)</f>
        <v>0</v>
      </c>
      <c r="M129" t="s">
        <v>1945</v>
      </c>
      <c r="P129" s="346">
        <f>ROUND((SUM(P127:P128)),2)</f>
        <v>0</v>
      </c>
    </row>
    <row r="130" spans="1:16" ht="15" x14ac:dyDescent="0.2">
      <c r="A130" t="s">
        <v>1940</v>
      </c>
      <c r="D130" s="437">
        <f>ROUND((IF($D$126&lt;0,0,IF($B$63="S",VLOOKUP($D$126,$A$7:$E$14,4,TRUE),0))),2)</f>
        <v>0</v>
      </c>
      <c r="M130" t="s">
        <v>1940</v>
      </c>
      <c r="P130" s="349">
        <f>ROUND((IF($P$126&lt;0,0,IF($N$63="S",VLOOKUP($P$126,$M$7:$Q$14,4,TRUE),0))),2)</f>
        <v>0</v>
      </c>
    </row>
    <row r="131" spans="1:16" ht="15" x14ac:dyDescent="0.2">
      <c r="A131" t="s">
        <v>1939</v>
      </c>
      <c r="D131" s="437">
        <f>ROUND((IF($D$126&lt;0,0,IF($B$63="M",VLOOKUP($D$126,$A$21:$E$28,4,TRUE),0))),2)</f>
        <v>0</v>
      </c>
      <c r="M131" t="s">
        <v>1939</v>
      </c>
      <c r="P131" s="349">
        <f>ROUND((IF($P$126&lt;0,0,IF($N$63="M",VLOOKUP($P$126,$M$21:$Q$28,4,TRUE),0))),2)</f>
        <v>0</v>
      </c>
    </row>
    <row r="132" spans="1:16" x14ac:dyDescent="0.2">
      <c r="D132" s="354">
        <f>ROUND((SUM(D130:D131)),2)</f>
        <v>0</v>
      </c>
      <c r="P132" s="354">
        <f>ROUND((SUM(P130:P131)),2)</f>
        <v>0</v>
      </c>
    </row>
    <row r="133" spans="1:16" x14ac:dyDescent="0.2">
      <c r="A133" t="s">
        <v>1964</v>
      </c>
      <c r="D133" s="346">
        <f>ROUND(($D$126-$D$129),2)</f>
        <v>0</v>
      </c>
      <c r="M133" t="s">
        <v>1964</v>
      </c>
      <c r="P133" s="346">
        <f>ROUND(($P$126-$P$129),2)</f>
        <v>0</v>
      </c>
    </row>
    <row r="134" spans="1:16" x14ac:dyDescent="0.2">
      <c r="A134" t="s">
        <v>1965</v>
      </c>
      <c r="D134" s="346">
        <f>ROUND((D133*D132),2)</f>
        <v>0</v>
      </c>
      <c r="M134" t="s">
        <v>1965</v>
      </c>
      <c r="P134" s="346">
        <f>ROUND((P133*P132),2)</f>
        <v>0</v>
      </c>
    </row>
    <row r="135" spans="1:16" ht="15" x14ac:dyDescent="0.2">
      <c r="A135" t="s">
        <v>1941</v>
      </c>
      <c r="D135" s="437">
        <f>ROUND((IF($D$126&lt;0,0,IF($B$63="S",VLOOKUP($D$126,$A$7:$E14,3,TRUE),0))),2)</f>
        <v>0</v>
      </c>
      <c r="M135" t="s">
        <v>1941</v>
      </c>
      <c r="P135" s="349">
        <f>ROUND((IF($P$126&lt;0,0,IF($N$63="S",VLOOKUP($P$126,$M$7:$Q14,3,TRUE),0))),2)</f>
        <v>0</v>
      </c>
    </row>
    <row r="136" spans="1:16" ht="15" x14ac:dyDescent="0.2">
      <c r="A136" t="s">
        <v>1942</v>
      </c>
      <c r="D136" s="349">
        <f>ROUND((IF($D$126&lt;0,0,IF($B$63="M",VLOOKUP($D$126,$A$21:$E$28,3,TRUE),0))),2)</f>
        <v>0</v>
      </c>
      <c r="M136" t="s">
        <v>1942</v>
      </c>
      <c r="P136" s="349">
        <f>ROUND((IF($P$126&lt;0,0,IF($N$63="M",VLOOKUP($P$126,$M$21:$Q$28,3,TRUE),0))),2)</f>
        <v>0</v>
      </c>
    </row>
    <row r="137" spans="1:16" x14ac:dyDescent="0.2">
      <c r="A137" t="s">
        <v>1947</v>
      </c>
      <c r="D137" s="346">
        <f>ROUND((SUM(D134:D136)),2)</f>
        <v>0</v>
      </c>
      <c r="M137" t="s">
        <v>1947</v>
      </c>
      <c r="P137" s="346">
        <f>ROUND((SUM(P134:P136)),2)</f>
        <v>0</v>
      </c>
    </row>
    <row r="138" spans="1:16" x14ac:dyDescent="0.2">
      <c r="A138" t="s">
        <v>1948</v>
      </c>
      <c r="D138" s="346">
        <f>ROUND((D137/$C$70),2)</f>
        <v>0</v>
      </c>
      <c r="M138" t="s">
        <v>1948</v>
      </c>
      <c r="P138" s="346">
        <f>ROUND((P137/$O$70),2)</f>
        <v>0</v>
      </c>
    </row>
    <row r="139" spans="1:16" x14ac:dyDescent="0.2">
      <c r="A139" t="s">
        <v>1951</v>
      </c>
      <c r="D139" s="438">
        <f>'2021-FORM GAO-70a'!D12</f>
        <v>0</v>
      </c>
      <c r="M139" t="s">
        <v>1951</v>
      </c>
      <c r="P139" s="352">
        <f>ROUND(('2020-FORM GAO-70a'!D12),2)</f>
        <v>0</v>
      </c>
    </row>
    <row r="140" spans="1:16" x14ac:dyDescent="0.2">
      <c r="A140" s="342" t="s">
        <v>1966</v>
      </c>
      <c r="B140" s="342"/>
      <c r="C140" s="342"/>
      <c r="D140" s="353">
        <f>ROUND((SUM(D138:D139)),2)</f>
        <v>0</v>
      </c>
      <c r="M140" s="342" t="s">
        <v>1966</v>
      </c>
      <c r="N140" s="342"/>
      <c r="O140" s="342"/>
      <c r="P140" s="353">
        <f>ROUND((SUM(P138:P139)),2)</f>
        <v>0</v>
      </c>
    </row>
    <row r="141" spans="1:16" ht="15" x14ac:dyDescent="0.2">
      <c r="A141" t="s">
        <v>1972</v>
      </c>
      <c r="D141" s="437">
        <f>ROUND((IF($B$64="Y",0,IF($B$66&gt;=2020,$D$102,0))),2)</f>
        <v>0</v>
      </c>
      <c r="M141" t="s">
        <v>1972</v>
      </c>
      <c r="P141" s="349">
        <f>ROUND((IF($N$64="Y",0,IF($N$66&gt;=2020,$P$102,0))),2)</f>
        <v>0</v>
      </c>
    </row>
    <row r="142" spans="1:16" ht="15" x14ac:dyDescent="0.2">
      <c r="A142" t="s">
        <v>1971</v>
      </c>
      <c r="D142" s="437">
        <f>ROUND((IF($B$66&lt;2020,0,IF($B$64="Y",$D$124,0))),2)</f>
        <v>0</v>
      </c>
      <c r="M142" t="s">
        <v>1971</v>
      </c>
      <c r="P142" s="349">
        <f>ROUND((IF($N$66&lt;2020,0,IF($N$64="Y",$P$124,0))),2)</f>
        <v>0</v>
      </c>
    </row>
    <row r="143" spans="1:16" ht="15" x14ac:dyDescent="0.2">
      <c r="A143" t="s">
        <v>1970</v>
      </c>
      <c r="D143" s="437">
        <f>ROUND((IF($B$66=" ",0,IF($B$66&lt;2020,$D$140,0))),2)</f>
        <v>0</v>
      </c>
      <c r="M143" t="s">
        <v>1970</v>
      </c>
      <c r="P143" s="349">
        <f>ROUND((IF($N$66=" ",0,IF($N$66&lt;2020,$P$140,0))),2)</f>
        <v>0</v>
      </c>
    </row>
    <row r="144" spans="1:16" ht="15" x14ac:dyDescent="0.2">
      <c r="A144" s="343" t="s">
        <v>5</v>
      </c>
      <c r="B144" s="343"/>
      <c r="C144" s="343"/>
      <c r="D144" s="356">
        <f>ROUND((IF($B$63="E",0,SUM($D$141:$D$143))),2)</f>
        <v>0</v>
      </c>
      <c r="M144" s="343" t="s">
        <v>5</v>
      </c>
      <c r="N144" s="343"/>
      <c r="O144" s="343"/>
      <c r="P144" s="356">
        <f>ROUND((IF($N$63="E",0,SUM($P$141:$P$143))),2)</f>
        <v>0</v>
      </c>
    </row>
    <row r="145" spans="1:16" ht="15" x14ac:dyDescent="0.2">
      <c r="A145" s="343" t="s">
        <v>1974</v>
      </c>
      <c r="B145" s="343"/>
      <c r="C145" s="343"/>
      <c r="D145" s="356">
        <f>ROUND(((B70*B67)+B68),2)</f>
        <v>0</v>
      </c>
      <c r="M145" s="343" t="s">
        <v>1974</v>
      </c>
      <c r="N145" s="343"/>
      <c r="O145" s="343"/>
      <c r="P145" s="356">
        <f>ROUND(((N70*N67)+N68),2)</f>
        <v>0</v>
      </c>
    </row>
    <row r="146" spans="1:16" x14ac:dyDescent="0.2">
      <c r="D146" s="346"/>
      <c r="P146" s="346"/>
    </row>
    <row r="147" spans="1:16" x14ac:dyDescent="0.2">
      <c r="D147" s="346"/>
      <c r="P147" s="346"/>
    </row>
    <row r="148" spans="1:16" x14ac:dyDescent="0.2">
      <c r="D148" s="346"/>
      <c r="P148" s="346"/>
    </row>
    <row r="149" spans="1:16" x14ac:dyDescent="0.2">
      <c r="D149" s="346"/>
      <c r="P149" s="346"/>
    </row>
    <row r="150" spans="1:16" x14ac:dyDescent="0.2">
      <c r="D150" s="346"/>
      <c r="P150" s="346"/>
    </row>
    <row r="291" spans="1:89"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D291" s="153"/>
      <c r="AE291" s="122" t="s">
        <v>12</v>
      </c>
      <c r="AF291" s="122"/>
      <c r="AG291" s="122"/>
      <c r="AH291" s="122"/>
      <c r="AI291" s="122"/>
      <c r="AJ291" s="153"/>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c r="BV291" s="122"/>
      <c r="BW291" s="122"/>
      <c r="BX291" s="122"/>
      <c r="BY291" s="122"/>
      <c r="BZ291" s="122"/>
      <c r="CA291" s="122"/>
      <c r="CB291" s="122"/>
      <c r="CC291" s="122"/>
      <c r="CD291" s="122"/>
      <c r="CE291" s="122"/>
      <c r="CF291" s="122"/>
      <c r="CG291" s="122"/>
      <c r="CH291" s="122"/>
      <c r="CI291" s="122"/>
      <c r="CJ291" s="122"/>
      <c r="CK291" s="122"/>
    </row>
  </sheetData>
  <sheetProtection password="E451" sheet="1" objects="1" scenarios="1"/>
  <mergeCells count="120">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 ref="CG1:CK1"/>
    <mergeCell ref="CM1:CQ1"/>
    <mergeCell ref="CS1:CW1"/>
    <mergeCell ref="CY1:DC1"/>
    <mergeCell ref="DE1:DI1"/>
    <mergeCell ref="M3:Q3"/>
    <mergeCell ref="S3:W3"/>
    <mergeCell ref="Y3:AC3"/>
    <mergeCell ref="AE3:AI3"/>
    <mergeCell ref="AK3:AO3"/>
    <mergeCell ref="AW1:BA1"/>
    <mergeCell ref="BC1:BG1"/>
    <mergeCell ref="BI1:BM1"/>
    <mergeCell ref="BO1:BS1"/>
    <mergeCell ref="BU1:BY1"/>
    <mergeCell ref="CA1:CE1"/>
    <mergeCell ref="M1:Q1"/>
    <mergeCell ref="S1:W1"/>
    <mergeCell ref="Y1:AC1"/>
    <mergeCell ref="AE1:AI1"/>
    <mergeCell ref="AK1:AO1"/>
    <mergeCell ref="AQ1:AU1"/>
    <mergeCell ref="CA3:CE3"/>
    <mergeCell ref="CG3:CK3"/>
    <mergeCell ref="CM3:CQ3"/>
    <mergeCell ref="CS3:CV3"/>
    <mergeCell ref="M5:N5"/>
    <mergeCell ref="O5:P5"/>
    <mergeCell ref="S5:T5"/>
    <mergeCell ref="U5:V5"/>
    <mergeCell ref="Y5:Z5"/>
    <mergeCell ref="AA5:AB5"/>
    <mergeCell ref="AQ3:AU3"/>
    <mergeCell ref="AW3:BA3"/>
    <mergeCell ref="BC3:BG3"/>
    <mergeCell ref="BI3:BM3"/>
    <mergeCell ref="BO3:BS3"/>
    <mergeCell ref="BU3:BY3"/>
    <mergeCell ref="BC5:BD5"/>
    <mergeCell ref="BE5:BF5"/>
    <mergeCell ref="BI5:BJ5"/>
    <mergeCell ref="BK5:BL5"/>
    <mergeCell ref="AE5:AF5"/>
    <mergeCell ref="AG5:AH5"/>
    <mergeCell ref="AK5:AL5"/>
    <mergeCell ref="AM5:AN5"/>
    <mergeCell ref="AQ5:AR5"/>
    <mergeCell ref="AS5:AT5"/>
    <mergeCell ref="CY5:CZ5"/>
    <mergeCell ref="DA5:DB5"/>
    <mergeCell ref="DE5:DF5"/>
    <mergeCell ref="DG5:DH5"/>
    <mergeCell ref="CM15:CQ15"/>
    <mergeCell ref="M17:Q17"/>
    <mergeCell ref="S17:W17"/>
    <mergeCell ref="Y17:AC17"/>
    <mergeCell ref="AE17:AI17"/>
    <mergeCell ref="AK17:AO17"/>
    <mergeCell ref="CG5:CH5"/>
    <mergeCell ref="CI5:CJ5"/>
    <mergeCell ref="CM5:CN5"/>
    <mergeCell ref="CO5:CP5"/>
    <mergeCell ref="CS5:CT5"/>
    <mergeCell ref="CU5:CV5"/>
    <mergeCell ref="BO5:BP5"/>
    <mergeCell ref="BQ5:BR5"/>
    <mergeCell ref="BU5:BV5"/>
    <mergeCell ref="BW5:BX5"/>
    <mergeCell ref="CA5:CB5"/>
    <mergeCell ref="CC5:CD5"/>
    <mergeCell ref="AW5:AX5"/>
    <mergeCell ref="AY5:AZ5"/>
    <mergeCell ref="CG19:CH19"/>
    <mergeCell ref="DA17:DB17"/>
    <mergeCell ref="DE17:DF17"/>
    <mergeCell ref="DG17:DH17"/>
    <mergeCell ref="M19:N19"/>
    <mergeCell ref="S19:T19"/>
    <mergeCell ref="Y19:Z19"/>
    <mergeCell ref="AE19:AF19"/>
    <mergeCell ref="AK19:AL19"/>
    <mergeCell ref="AQ19:AR19"/>
    <mergeCell ref="AW19:AX19"/>
    <mergeCell ref="CA17:CE17"/>
    <mergeCell ref="CG17:CK17"/>
    <mergeCell ref="CM17:CN17"/>
    <mergeCell ref="CS17:CT17"/>
    <mergeCell ref="CU17:CV17"/>
    <mergeCell ref="CY17:CZ17"/>
    <mergeCell ref="AQ17:AU17"/>
    <mergeCell ref="AW17:BA17"/>
    <mergeCell ref="BC17:BG17"/>
    <mergeCell ref="BI17:BM17"/>
    <mergeCell ref="BO17:BS17"/>
    <mergeCell ref="BU17:BY17"/>
    <mergeCell ref="M31:Q31"/>
    <mergeCell ref="S31:W31"/>
    <mergeCell ref="M33:N33"/>
    <mergeCell ref="S33:T33"/>
    <mergeCell ref="BC19:BD19"/>
    <mergeCell ref="BI19:BJ19"/>
    <mergeCell ref="BO19:BP19"/>
    <mergeCell ref="BU19:BV19"/>
    <mergeCell ref="CA19:CB19"/>
  </mergeCells>
  <pageMargins left="0.75" right="0.75" top="1" bottom="1" header="0.5" footer="0.5"/>
  <pageSetup orientation="portrait"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291"/>
  <sheetViews>
    <sheetView topLeftCell="A43" zoomScale="87" zoomScaleNormal="87" workbookViewId="0">
      <selection activeCell="A17" sqref="A17:E17"/>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5703125" style="154"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140625" style="92"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85546875" style="92" customWidth="1"/>
    <col min="80" max="82" width="19.42578125" style="92" customWidth="1"/>
    <col min="83" max="83" width="12.7109375" customWidth="1"/>
    <col min="85" max="85" width="26.5703125" customWidth="1"/>
    <col min="86" max="86" width="13.7109375" customWidth="1"/>
    <col min="87" max="87" width="28.28515625" style="92" customWidth="1"/>
    <col min="88" max="88" width="12.85546875" style="92" customWidth="1"/>
    <col min="89" max="89" width="22.7109375" style="92" customWidth="1"/>
    <col min="90" max="90" width="22.5703125" style="92" customWidth="1"/>
    <col min="91" max="91" width="27.28515625" customWidth="1"/>
    <col min="92" max="92" width="13.7109375" customWidth="1"/>
    <col min="93" max="93" width="11.28515625" customWidth="1"/>
    <col min="94" max="94" width="12.85546875" customWidth="1"/>
    <col min="95" max="95" width="12.5703125" customWidth="1"/>
  </cols>
  <sheetData>
    <row r="1" spans="1:101" ht="23.25" x14ac:dyDescent="0.35">
      <c r="A1" s="734" t="s">
        <v>1907</v>
      </c>
      <c r="B1" s="734"/>
      <c r="C1" s="734"/>
      <c r="D1" s="734"/>
      <c r="E1" s="734"/>
      <c r="F1" s="288"/>
      <c r="G1" s="734" t="s">
        <v>1907</v>
      </c>
      <c r="H1" s="734"/>
      <c r="I1" s="734"/>
      <c r="J1" s="734"/>
      <c r="K1" s="734"/>
      <c r="M1" s="734" t="s">
        <v>1868</v>
      </c>
      <c r="N1" s="734"/>
      <c r="O1" s="734"/>
      <c r="P1" s="734"/>
      <c r="Q1" s="734"/>
      <c r="R1" s="83"/>
      <c r="S1" s="734" t="s">
        <v>1867</v>
      </c>
      <c r="T1" s="734"/>
      <c r="U1" s="734"/>
      <c r="V1" s="734"/>
      <c r="W1" s="734"/>
      <c r="X1" s="83"/>
      <c r="Y1" s="734" t="s">
        <v>1471</v>
      </c>
      <c r="Z1" s="734"/>
      <c r="AA1" s="734"/>
      <c r="AB1" s="734"/>
      <c r="AC1" s="734"/>
      <c r="AD1" s="83"/>
      <c r="AE1" s="734" t="s">
        <v>1360</v>
      </c>
      <c r="AF1" s="734"/>
      <c r="AG1" s="734"/>
      <c r="AH1" s="734"/>
      <c r="AI1" s="734"/>
      <c r="AJ1" s="83"/>
      <c r="AK1" s="734" t="s">
        <v>1227</v>
      </c>
      <c r="AL1" s="734"/>
      <c r="AM1" s="734"/>
      <c r="AN1" s="734"/>
      <c r="AO1" s="734"/>
      <c r="AP1" s="83"/>
      <c r="AQ1" s="734" t="s">
        <v>1190</v>
      </c>
      <c r="AR1" s="734"/>
      <c r="AS1" s="734"/>
      <c r="AT1" s="734"/>
      <c r="AU1" s="734"/>
      <c r="AV1" s="83"/>
      <c r="AW1" s="734" t="s">
        <v>1138</v>
      </c>
      <c r="AX1" s="734"/>
      <c r="AY1" s="734"/>
      <c r="AZ1" s="734"/>
      <c r="BA1" s="734"/>
      <c r="BB1" s="83"/>
      <c r="BC1" s="734" t="s">
        <v>139</v>
      </c>
      <c r="BD1" s="734"/>
      <c r="BE1" s="734"/>
      <c r="BF1" s="734"/>
      <c r="BG1" s="734"/>
      <c r="BH1" s="83"/>
      <c r="BI1" s="734" t="s">
        <v>97</v>
      </c>
      <c r="BJ1" s="734"/>
      <c r="BK1" s="734"/>
      <c r="BL1" s="734"/>
      <c r="BM1" s="734"/>
      <c r="BO1" s="734" t="s">
        <v>1036</v>
      </c>
      <c r="BP1" s="734"/>
      <c r="BQ1" s="734"/>
      <c r="BR1" s="734"/>
      <c r="BS1" s="734"/>
      <c r="BU1" s="734" t="s">
        <v>1037</v>
      </c>
      <c r="BV1" s="734"/>
      <c r="BW1" s="734"/>
      <c r="BX1" s="734"/>
      <c r="BY1" s="734"/>
      <c r="CA1" s="734" t="s">
        <v>1038</v>
      </c>
      <c r="CB1" s="734"/>
      <c r="CC1" s="734"/>
      <c r="CD1" s="734"/>
      <c r="CE1" s="734"/>
      <c r="CF1" s="92"/>
      <c r="CG1" s="734" t="s">
        <v>1039</v>
      </c>
      <c r="CH1" s="734"/>
      <c r="CI1" s="734"/>
      <c r="CJ1" s="734"/>
      <c r="CK1" s="734"/>
      <c r="CL1"/>
      <c r="CM1" s="735" t="s">
        <v>1040</v>
      </c>
      <c r="CN1" s="735"/>
      <c r="CO1" s="735"/>
      <c r="CP1" s="735"/>
      <c r="CQ1" s="735"/>
      <c r="CS1" s="735" t="s">
        <v>1041</v>
      </c>
      <c r="CT1" s="735"/>
      <c r="CU1" s="735"/>
      <c r="CV1" s="735"/>
      <c r="CW1" s="735"/>
    </row>
    <row r="2" spans="1:101" ht="15.75" x14ac:dyDescent="0.25">
      <c r="A2" s="92"/>
      <c r="B2" s="92"/>
      <c r="C2" s="92"/>
      <c r="D2" s="92"/>
      <c r="E2" s="92"/>
      <c r="F2" s="92"/>
      <c r="G2" s="92"/>
      <c r="H2" s="92"/>
      <c r="I2" s="92"/>
      <c r="J2" s="92"/>
      <c r="K2" s="92"/>
      <c r="M2" s="92"/>
      <c r="N2" s="92"/>
      <c r="O2" s="92"/>
      <c r="P2" s="92"/>
      <c r="Q2" s="92"/>
      <c r="R2" s="83"/>
      <c r="S2" s="92"/>
      <c r="T2" s="92"/>
      <c r="U2" s="92"/>
      <c r="V2" s="92"/>
      <c r="W2" s="92"/>
      <c r="X2" s="83"/>
      <c r="Y2" s="92"/>
      <c r="Z2" s="92"/>
      <c r="AA2" s="92"/>
      <c r="AB2" s="92"/>
      <c r="AC2" s="92"/>
      <c r="AD2" s="83"/>
      <c r="AE2" s="92"/>
      <c r="AF2" s="92"/>
      <c r="AG2" s="92"/>
      <c r="AH2" s="92"/>
      <c r="AI2" s="92"/>
      <c r="AJ2" s="83"/>
      <c r="AK2" s="92"/>
      <c r="AL2" s="92"/>
      <c r="AM2" s="92"/>
      <c r="AN2" s="92"/>
      <c r="AO2" s="92"/>
      <c r="AP2" s="83"/>
      <c r="AQ2" s="92"/>
      <c r="AR2" s="92"/>
      <c r="AS2" s="92"/>
      <c r="AT2" s="92"/>
      <c r="AU2" s="92"/>
      <c r="AV2" s="83"/>
      <c r="AW2" s="92"/>
      <c r="AX2" s="92"/>
      <c r="AY2" s="92"/>
      <c r="AZ2" s="92"/>
      <c r="BA2" s="92"/>
      <c r="BB2" s="83"/>
      <c r="BH2" s="83"/>
      <c r="CA2" s="93" t="s">
        <v>1042</v>
      </c>
      <c r="CE2" s="92"/>
      <c r="CF2" s="92"/>
      <c r="CG2" s="93" t="s">
        <v>1042</v>
      </c>
      <c r="CH2" s="92"/>
      <c r="CL2"/>
      <c r="CM2" s="94" t="s">
        <v>1043</v>
      </c>
      <c r="CN2" s="95">
        <v>3500</v>
      </c>
      <c r="CO2" s="92"/>
      <c r="CP2" s="92"/>
      <c r="CQ2" s="96"/>
      <c r="CR2" s="97"/>
      <c r="CS2" s="94" t="s">
        <v>1043</v>
      </c>
      <c r="CT2" s="95">
        <v>3400</v>
      </c>
      <c r="CU2" s="92"/>
      <c r="CV2" s="92"/>
      <c r="CW2" s="96"/>
    </row>
    <row r="3" spans="1:101" ht="17.25" x14ac:dyDescent="0.25">
      <c r="A3" s="736" t="s">
        <v>1979</v>
      </c>
      <c r="B3" s="736"/>
      <c r="C3" s="736"/>
      <c r="D3" s="736"/>
      <c r="E3" s="736"/>
      <c r="F3" s="289"/>
      <c r="G3" s="736" t="s">
        <v>1980</v>
      </c>
      <c r="H3" s="736"/>
      <c r="I3" s="736"/>
      <c r="J3" s="736"/>
      <c r="K3" s="736"/>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92"/>
      <c r="CG3" s="738" t="s">
        <v>1044</v>
      </c>
      <c r="CH3" s="738"/>
      <c r="CI3" s="738"/>
      <c r="CJ3" s="738"/>
      <c r="CK3"/>
      <c r="CL3"/>
      <c r="CM3" s="98" t="s">
        <v>1045</v>
      </c>
      <c r="CN3" s="92"/>
      <c r="CO3" s="92"/>
      <c r="CP3" s="92"/>
      <c r="CQ3" s="92"/>
      <c r="CS3" s="98" t="s">
        <v>1045</v>
      </c>
      <c r="CT3" s="92"/>
      <c r="CU3" s="92"/>
      <c r="CV3" s="92"/>
      <c r="CW3" s="92"/>
    </row>
    <row r="4" spans="1:101" ht="17.25" x14ac:dyDescent="0.25">
      <c r="A4" s="99"/>
      <c r="B4" s="92"/>
      <c r="C4" s="92"/>
      <c r="D4" s="92"/>
      <c r="E4" s="92"/>
      <c r="F4" s="92"/>
      <c r="G4" s="99"/>
      <c r="H4" s="92"/>
      <c r="I4" s="92"/>
      <c r="J4" s="92"/>
      <c r="K4" s="92"/>
      <c r="M4" s="99"/>
      <c r="N4" s="92"/>
      <c r="O4" s="92"/>
      <c r="P4" s="92"/>
      <c r="Q4" s="92"/>
      <c r="R4" s="83"/>
      <c r="S4" s="99"/>
      <c r="T4" s="92"/>
      <c r="U4" s="92"/>
      <c r="V4" s="92"/>
      <c r="W4" s="92"/>
      <c r="X4" s="83"/>
      <c r="Y4" s="99"/>
      <c r="Z4" s="92"/>
      <c r="AA4" s="92"/>
      <c r="AB4" s="92"/>
      <c r="AC4" s="92"/>
      <c r="AD4" s="83"/>
      <c r="AE4" s="99"/>
      <c r="AF4" s="92"/>
      <c r="AG4" s="92"/>
      <c r="AH4" s="92"/>
      <c r="AI4" s="92"/>
      <c r="AJ4" s="83"/>
      <c r="AK4" s="99"/>
      <c r="AL4" s="92"/>
      <c r="AM4" s="92"/>
      <c r="AN4" s="92"/>
      <c r="AO4" s="92"/>
      <c r="AP4" s="83"/>
      <c r="AQ4" s="99"/>
      <c r="AR4" s="92"/>
      <c r="AS4" s="92"/>
      <c r="AT4" s="92"/>
      <c r="AU4" s="92"/>
      <c r="AV4" s="83"/>
      <c r="AW4" s="99"/>
      <c r="AX4" s="92"/>
      <c r="AY4" s="92"/>
      <c r="AZ4" s="92"/>
      <c r="BA4" s="92"/>
      <c r="BB4" s="83"/>
      <c r="BC4" s="99"/>
      <c r="BH4" s="83"/>
      <c r="BI4" s="99"/>
      <c r="BO4" s="99"/>
      <c r="BU4" s="99"/>
      <c r="CA4" s="99"/>
      <c r="CE4" s="92"/>
      <c r="CF4" s="92"/>
      <c r="CG4" s="100" t="s">
        <v>1042</v>
      </c>
      <c r="CI4"/>
      <c r="CJ4"/>
      <c r="CK4"/>
      <c r="CL4"/>
      <c r="CM4" s="92"/>
      <c r="CN4" s="92"/>
      <c r="CO4" s="92"/>
      <c r="CP4" s="92"/>
      <c r="CQ4" s="92"/>
      <c r="CS4" s="92"/>
      <c r="CT4" s="92"/>
      <c r="CU4" s="92"/>
      <c r="CV4" s="92"/>
      <c r="CW4" s="92"/>
    </row>
    <row r="5" spans="1:101" ht="12.75" customHeight="1" x14ac:dyDescent="0.2">
      <c r="A5" s="739" t="s">
        <v>1046</v>
      </c>
      <c r="B5" s="740"/>
      <c r="C5" s="741"/>
      <c r="D5" s="742"/>
      <c r="E5" s="92"/>
      <c r="F5" s="92"/>
      <c r="G5" s="739" t="s">
        <v>1046</v>
      </c>
      <c r="H5" s="740"/>
      <c r="I5" s="741"/>
      <c r="J5" s="742"/>
      <c r="K5" s="92"/>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H5" s="83"/>
      <c r="BI5" s="739" t="s">
        <v>1046</v>
      </c>
      <c r="BJ5" s="740"/>
      <c r="BK5" s="741"/>
      <c r="BL5" s="742"/>
      <c r="BO5" s="739" t="s">
        <v>1046</v>
      </c>
      <c r="BP5" s="740"/>
      <c r="BQ5" s="741"/>
      <c r="BR5" s="742"/>
      <c r="BU5" s="739" t="s">
        <v>1046</v>
      </c>
      <c r="BV5" s="740"/>
      <c r="BW5" s="741"/>
      <c r="BX5" s="742"/>
      <c r="CA5" s="739" t="s">
        <v>1046</v>
      </c>
      <c r="CB5" s="740"/>
      <c r="CC5" s="741"/>
      <c r="CD5" s="742"/>
      <c r="CE5" s="92"/>
      <c r="CF5" s="92"/>
      <c r="CG5" s="743" t="s">
        <v>1046</v>
      </c>
      <c r="CH5" s="744"/>
      <c r="CI5" s="745"/>
      <c r="CJ5" s="746"/>
      <c r="CK5"/>
      <c r="CL5"/>
      <c r="CM5" s="739" t="s">
        <v>1046</v>
      </c>
      <c r="CN5" s="740"/>
      <c r="CO5" s="741"/>
      <c r="CP5" s="742"/>
      <c r="CQ5" s="92"/>
      <c r="CS5" s="739" t="s">
        <v>1046</v>
      </c>
      <c r="CT5" s="740"/>
      <c r="CU5" s="741"/>
      <c r="CV5" s="742"/>
      <c r="CW5" s="92"/>
    </row>
    <row r="6" spans="1:101"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92"/>
      <c r="CG6" s="102" t="s">
        <v>1047</v>
      </c>
      <c r="CH6" s="102" t="s">
        <v>1048</v>
      </c>
      <c r="CI6" s="102" t="s">
        <v>1052</v>
      </c>
      <c r="CJ6" s="101" t="s">
        <v>1050</v>
      </c>
      <c r="CK6" s="101" t="s">
        <v>1051</v>
      </c>
      <c r="CL6"/>
      <c r="CM6" s="101" t="s">
        <v>1047</v>
      </c>
      <c r="CN6" s="101" t="s">
        <v>1048</v>
      </c>
      <c r="CO6" s="101" t="s">
        <v>1049</v>
      </c>
      <c r="CP6" s="101" t="s">
        <v>1050</v>
      </c>
      <c r="CQ6" s="101" t="s">
        <v>1051</v>
      </c>
      <c r="CS6" s="101" t="s">
        <v>1047</v>
      </c>
      <c r="CT6" s="101" t="s">
        <v>1048</v>
      </c>
      <c r="CU6" s="101" t="s">
        <v>1049</v>
      </c>
      <c r="CV6" s="101" t="s">
        <v>1050</v>
      </c>
      <c r="CW6" s="101" t="s">
        <v>1051</v>
      </c>
    </row>
    <row r="7" spans="1:101" x14ac:dyDescent="0.2">
      <c r="A7" s="103">
        <v>0</v>
      </c>
      <c r="B7" s="103">
        <v>3800</v>
      </c>
      <c r="C7" s="103">
        <v>0</v>
      </c>
      <c r="D7" s="103">
        <v>0</v>
      </c>
      <c r="E7" s="103">
        <v>0</v>
      </c>
      <c r="F7" s="292"/>
      <c r="G7" s="103">
        <v>0</v>
      </c>
      <c r="H7" s="103">
        <v>6200</v>
      </c>
      <c r="I7" s="103">
        <v>0</v>
      </c>
      <c r="J7" s="103">
        <v>0</v>
      </c>
      <c r="K7" s="103">
        <v>0</v>
      </c>
      <c r="M7" s="103">
        <v>0</v>
      </c>
      <c r="N7" s="103">
        <v>3800</v>
      </c>
      <c r="O7" s="103">
        <v>0</v>
      </c>
      <c r="P7" s="103">
        <v>0</v>
      </c>
      <c r="Q7" s="103">
        <v>0</v>
      </c>
      <c r="R7" s="83"/>
      <c r="S7" s="103">
        <v>0</v>
      </c>
      <c r="T7" s="103">
        <v>3700</v>
      </c>
      <c r="U7" s="103">
        <v>0</v>
      </c>
      <c r="V7" s="103">
        <v>0</v>
      </c>
      <c r="W7" s="103">
        <v>0</v>
      </c>
      <c r="X7" s="83"/>
      <c r="Y7" s="103">
        <v>0</v>
      </c>
      <c r="Z7" s="103">
        <v>2300</v>
      </c>
      <c r="AA7" s="103">
        <v>0</v>
      </c>
      <c r="AB7" s="103">
        <v>0</v>
      </c>
      <c r="AC7" s="103">
        <v>0</v>
      </c>
      <c r="AD7" s="83"/>
      <c r="AE7" s="103">
        <v>0</v>
      </c>
      <c r="AF7" s="103">
        <v>2250</v>
      </c>
      <c r="AG7" s="103">
        <v>0</v>
      </c>
      <c r="AH7" s="103">
        <v>0</v>
      </c>
      <c r="AI7" s="103">
        <v>0</v>
      </c>
      <c r="AJ7" s="83"/>
      <c r="AK7" s="103">
        <v>0</v>
      </c>
      <c r="AL7" s="103">
        <v>2300</v>
      </c>
      <c r="AM7" s="103">
        <v>0</v>
      </c>
      <c r="AN7" s="103">
        <v>0</v>
      </c>
      <c r="AO7" s="103">
        <v>0</v>
      </c>
      <c r="AP7" s="83"/>
      <c r="AQ7" s="103">
        <v>0</v>
      </c>
      <c r="AR7" s="103">
        <v>2250</v>
      </c>
      <c r="AS7" s="103">
        <v>0</v>
      </c>
      <c r="AT7" s="103">
        <v>0</v>
      </c>
      <c r="AU7" s="103">
        <v>0</v>
      </c>
      <c r="AV7" s="83"/>
      <c r="AW7" s="103">
        <v>0</v>
      </c>
      <c r="AX7" s="103">
        <v>2200</v>
      </c>
      <c r="AY7" s="103">
        <v>0</v>
      </c>
      <c r="AZ7" s="103">
        <v>0</v>
      </c>
      <c r="BA7" s="103">
        <v>0</v>
      </c>
      <c r="BB7" s="83"/>
      <c r="BC7" s="103">
        <v>0</v>
      </c>
      <c r="BD7" s="103">
        <v>2150</v>
      </c>
      <c r="BE7" s="103">
        <v>0</v>
      </c>
      <c r="BF7" s="103">
        <v>0</v>
      </c>
      <c r="BG7" s="103">
        <v>0</v>
      </c>
      <c r="BH7" s="83"/>
      <c r="BI7" s="103">
        <v>0</v>
      </c>
      <c r="BJ7" s="103">
        <v>2100</v>
      </c>
      <c r="BK7" s="103">
        <v>0</v>
      </c>
      <c r="BL7" s="103">
        <v>0</v>
      </c>
      <c r="BM7" s="103" t="s">
        <v>1053</v>
      </c>
      <c r="BO7" s="103">
        <v>0</v>
      </c>
      <c r="BP7" s="103">
        <v>6050</v>
      </c>
      <c r="BQ7" s="103">
        <v>0</v>
      </c>
      <c r="BR7" s="103">
        <v>0</v>
      </c>
      <c r="BS7" s="103" t="s">
        <v>1053</v>
      </c>
      <c r="BU7" s="103">
        <v>0</v>
      </c>
      <c r="BV7" s="103">
        <v>6050</v>
      </c>
      <c r="BW7" s="103">
        <v>0</v>
      </c>
      <c r="BX7" s="103">
        <v>0</v>
      </c>
      <c r="BY7" s="103" t="s">
        <v>1053</v>
      </c>
      <c r="CA7" s="103">
        <v>0</v>
      </c>
      <c r="CB7" s="103">
        <v>7180</v>
      </c>
      <c r="CC7" s="103">
        <v>0</v>
      </c>
      <c r="CD7" s="103">
        <v>0</v>
      </c>
      <c r="CE7" s="103" t="s">
        <v>1053</v>
      </c>
      <c r="CF7" s="92"/>
      <c r="CG7" s="104">
        <v>0</v>
      </c>
      <c r="CH7" s="104">
        <v>2650</v>
      </c>
      <c r="CI7" s="103">
        <v>0</v>
      </c>
      <c r="CJ7" s="103">
        <v>0</v>
      </c>
      <c r="CK7" s="105" t="s">
        <v>1053</v>
      </c>
      <c r="CL7"/>
      <c r="CM7" s="103">
        <v>0</v>
      </c>
      <c r="CN7" s="103">
        <v>2650</v>
      </c>
      <c r="CO7" s="103">
        <v>0</v>
      </c>
      <c r="CP7" s="103">
        <v>0</v>
      </c>
      <c r="CQ7" s="103" t="s">
        <v>1053</v>
      </c>
      <c r="CS7" s="103">
        <v>0</v>
      </c>
      <c r="CT7" s="103">
        <v>2650</v>
      </c>
      <c r="CU7" s="103">
        <v>0</v>
      </c>
      <c r="CV7" s="103">
        <v>0</v>
      </c>
      <c r="CW7" s="103" t="s">
        <v>1053</v>
      </c>
    </row>
    <row r="8" spans="1:101" x14ac:dyDescent="0.2">
      <c r="A8" s="103">
        <v>3800</v>
      </c>
      <c r="B8" s="103">
        <v>13675</v>
      </c>
      <c r="C8" s="103">
        <v>0</v>
      </c>
      <c r="D8" s="106">
        <v>0.1</v>
      </c>
      <c r="E8" s="103">
        <v>3800</v>
      </c>
      <c r="F8" s="292"/>
      <c r="G8" s="103">
        <v>6200</v>
      </c>
      <c r="H8" s="103">
        <v>11138</v>
      </c>
      <c r="I8" s="103">
        <v>0</v>
      </c>
      <c r="J8" s="106">
        <v>0.1</v>
      </c>
      <c r="K8" s="103">
        <v>6200</v>
      </c>
      <c r="M8" s="103">
        <v>3800</v>
      </c>
      <c r="N8" s="103">
        <v>13500</v>
      </c>
      <c r="O8" s="103">
        <v>0</v>
      </c>
      <c r="P8" s="106">
        <v>0.1</v>
      </c>
      <c r="Q8" s="103">
        <v>3800</v>
      </c>
      <c r="R8" s="83"/>
      <c r="S8" s="103">
        <v>3700</v>
      </c>
      <c r="T8" s="103">
        <v>13225</v>
      </c>
      <c r="U8" s="103">
        <v>0</v>
      </c>
      <c r="V8" s="106">
        <v>0.1</v>
      </c>
      <c r="W8" s="103">
        <v>3700</v>
      </c>
      <c r="X8" s="83"/>
      <c r="Y8" s="103">
        <v>2300</v>
      </c>
      <c r="Z8" s="103">
        <v>11625</v>
      </c>
      <c r="AA8" s="103">
        <v>0</v>
      </c>
      <c r="AB8" s="106">
        <v>0.1</v>
      </c>
      <c r="AC8" s="103">
        <v>2300</v>
      </c>
      <c r="AD8" s="83"/>
      <c r="AE8" s="103">
        <v>2250</v>
      </c>
      <c r="AF8" s="103">
        <v>11525</v>
      </c>
      <c r="AG8" s="103">
        <v>0</v>
      </c>
      <c r="AH8" s="106">
        <v>0.1</v>
      </c>
      <c r="AI8" s="103">
        <v>2250</v>
      </c>
      <c r="AJ8" s="83"/>
      <c r="AK8" s="103">
        <v>2300</v>
      </c>
      <c r="AL8" s="103">
        <v>11525</v>
      </c>
      <c r="AM8" s="103">
        <v>0</v>
      </c>
      <c r="AN8" s="106">
        <v>0.1</v>
      </c>
      <c r="AO8" s="103">
        <v>2300</v>
      </c>
      <c r="AP8" s="83"/>
      <c r="AQ8" s="103">
        <v>2250</v>
      </c>
      <c r="AR8" s="103">
        <v>11325</v>
      </c>
      <c r="AS8" s="103">
        <v>0</v>
      </c>
      <c r="AT8" s="106">
        <v>0.1</v>
      </c>
      <c r="AU8" s="103">
        <v>2250</v>
      </c>
      <c r="AV8" s="83"/>
      <c r="AW8" s="103">
        <v>2200</v>
      </c>
      <c r="AX8" s="103">
        <v>11125</v>
      </c>
      <c r="AY8" s="103">
        <v>0</v>
      </c>
      <c r="AZ8" s="106">
        <v>0.1</v>
      </c>
      <c r="BA8" s="103">
        <v>2200</v>
      </c>
      <c r="BB8" s="83"/>
      <c r="BC8" s="103">
        <v>2150</v>
      </c>
      <c r="BD8" s="103">
        <v>10850</v>
      </c>
      <c r="BE8" s="103">
        <v>0</v>
      </c>
      <c r="BF8" s="106">
        <v>0.1</v>
      </c>
      <c r="BG8" s="103">
        <v>2150</v>
      </c>
      <c r="BH8" s="83"/>
      <c r="BI8" s="103">
        <v>2100</v>
      </c>
      <c r="BJ8" s="103">
        <v>10600</v>
      </c>
      <c r="BK8" s="103">
        <v>0</v>
      </c>
      <c r="BL8" s="106">
        <v>0.1</v>
      </c>
      <c r="BM8" s="103">
        <v>2100</v>
      </c>
      <c r="BO8" s="103">
        <v>6050</v>
      </c>
      <c r="BP8" s="103">
        <v>10425</v>
      </c>
      <c r="BQ8" s="103">
        <v>0</v>
      </c>
      <c r="BR8" s="106">
        <v>0.1</v>
      </c>
      <c r="BS8" s="103">
        <v>6050</v>
      </c>
      <c r="BU8" s="103">
        <v>6050</v>
      </c>
      <c r="BV8" s="103">
        <v>10425</v>
      </c>
      <c r="BW8" s="103">
        <v>0</v>
      </c>
      <c r="BX8" s="106">
        <v>0.1</v>
      </c>
      <c r="BY8" s="103">
        <v>6050</v>
      </c>
      <c r="CA8" s="103">
        <v>7180</v>
      </c>
      <c r="CB8" s="103">
        <v>10400</v>
      </c>
      <c r="CC8" s="103">
        <v>0</v>
      </c>
      <c r="CD8" s="106">
        <v>0.1</v>
      </c>
      <c r="CE8" s="103">
        <v>7180</v>
      </c>
      <c r="CF8" s="92"/>
      <c r="CG8" s="107">
        <v>2650</v>
      </c>
      <c r="CH8" s="107">
        <v>10400</v>
      </c>
      <c r="CI8" s="103">
        <v>0</v>
      </c>
      <c r="CJ8" s="106">
        <v>0.1</v>
      </c>
      <c r="CK8" s="105" t="s">
        <v>1054</v>
      </c>
      <c r="CL8"/>
      <c r="CM8" s="103">
        <v>2650</v>
      </c>
      <c r="CN8" s="103">
        <v>10300</v>
      </c>
      <c r="CO8" s="103">
        <v>0</v>
      </c>
      <c r="CP8" s="106">
        <v>0.1</v>
      </c>
      <c r="CQ8" s="103">
        <v>2650</v>
      </c>
      <c r="CS8" s="103">
        <v>2650</v>
      </c>
      <c r="CT8" s="103">
        <v>10120</v>
      </c>
      <c r="CU8" s="103">
        <v>0</v>
      </c>
      <c r="CV8" s="106">
        <v>0.1</v>
      </c>
      <c r="CW8" s="103">
        <v>2650</v>
      </c>
    </row>
    <row r="9" spans="1:101" x14ac:dyDescent="0.2">
      <c r="A9" s="103">
        <v>13675</v>
      </c>
      <c r="B9" s="103">
        <v>43925</v>
      </c>
      <c r="C9" s="103">
        <v>987.5</v>
      </c>
      <c r="D9" s="106">
        <v>0.12</v>
      </c>
      <c r="E9" s="103">
        <v>13675</v>
      </c>
      <c r="F9" s="292"/>
      <c r="G9" s="103">
        <v>11138</v>
      </c>
      <c r="H9" s="103">
        <v>26263</v>
      </c>
      <c r="I9" s="103">
        <v>493.75</v>
      </c>
      <c r="J9" s="106">
        <v>0.12</v>
      </c>
      <c r="K9" s="103">
        <v>11138</v>
      </c>
      <c r="M9" s="103">
        <v>13500</v>
      </c>
      <c r="N9" s="103">
        <v>43275</v>
      </c>
      <c r="O9" s="103">
        <v>970</v>
      </c>
      <c r="P9" s="106">
        <v>0.12</v>
      </c>
      <c r="Q9" s="103">
        <v>13500</v>
      </c>
      <c r="R9" s="83"/>
      <c r="S9" s="103">
        <v>13225</v>
      </c>
      <c r="T9" s="103">
        <v>42400</v>
      </c>
      <c r="U9" s="103">
        <v>952.5</v>
      </c>
      <c r="V9" s="106">
        <v>0.12</v>
      </c>
      <c r="W9" s="103">
        <v>13225</v>
      </c>
      <c r="X9" s="83"/>
      <c r="Y9" s="103">
        <v>11625</v>
      </c>
      <c r="Z9" s="103">
        <v>40250</v>
      </c>
      <c r="AA9" s="103">
        <v>932.5</v>
      </c>
      <c r="AB9" s="106">
        <v>0.15</v>
      </c>
      <c r="AC9" s="103">
        <v>11625</v>
      </c>
      <c r="AD9" s="83"/>
      <c r="AE9" s="103">
        <v>11525</v>
      </c>
      <c r="AF9" s="103">
        <v>39900</v>
      </c>
      <c r="AG9" s="103">
        <v>927.5</v>
      </c>
      <c r="AH9" s="106">
        <v>0.15</v>
      </c>
      <c r="AI9" s="103">
        <v>11525</v>
      </c>
      <c r="AJ9" s="83"/>
      <c r="AK9" s="103">
        <v>11525</v>
      </c>
      <c r="AL9" s="103">
        <v>39750</v>
      </c>
      <c r="AM9" s="103">
        <v>922.5</v>
      </c>
      <c r="AN9" s="106">
        <v>0.15</v>
      </c>
      <c r="AO9" s="103">
        <v>11525</v>
      </c>
      <c r="AP9" s="83"/>
      <c r="AQ9" s="103">
        <v>11325</v>
      </c>
      <c r="AR9" s="103">
        <v>39150</v>
      </c>
      <c r="AS9" s="103">
        <v>907.5</v>
      </c>
      <c r="AT9" s="106">
        <v>0.15</v>
      </c>
      <c r="AU9" s="103">
        <v>11325</v>
      </c>
      <c r="AV9" s="83"/>
      <c r="AW9" s="103">
        <v>11125</v>
      </c>
      <c r="AX9" s="103">
        <v>38450</v>
      </c>
      <c r="AY9" s="103">
        <v>892.5</v>
      </c>
      <c r="AZ9" s="106">
        <v>0.15</v>
      </c>
      <c r="BA9" s="103">
        <v>11125</v>
      </c>
      <c r="BB9" s="83"/>
      <c r="BC9" s="103">
        <v>10850</v>
      </c>
      <c r="BD9" s="103">
        <v>37500</v>
      </c>
      <c r="BE9" s="103">
        <v>870</v>
      </c>
      <c r="BF9" s="106">
        <v>0.15</v>
      </c>
      <c r="BG9" s="103">
        <v>10850</v>
      </c>
      <c r="BH9" s="83"/>
      <c r="BI9" s="103">
        <v>10600</v>
      </c>
      <c r="BJ9" s="103">
        <v>36600</v>
      </c>
      <c r="BK9" s="103">
        <v>850</v>
      </c>
      <c r="BL9" s="106">
        <v>0.15</v>
      </c>
      <c r="BM9" s="103">
        <v>10600</v>
      </c>
      <c r="BO9" s="103">
        <v>10425</v>
      </c>
      <c r="BP9" s="103">
        <v>36050</v>
      </c>
      <c r="BQ9" s="103">
        <v>437.5</v>
      </c>
      <c r="BR9" s="106">
        <v>0.15</v>
      </c>
      <c r="BS9" s="103">
        <v>1045</v>
      </c>
      <c r="BU9" s="103">
        <v>10425</v>
      </c>
      <c r="BV9" s="103">
        <v>36050</v>
      </c>
      <c r="BW9" s="103">
        <f>437.5</f>
        <v>437.5</v>
      </c>
      <c r="BX9" s="106">
        <v>0.15</v>
      </c>
      <c r="BY9" s="103">
        <v>1045</v>
      </c>
      <c r="CA9" s="103">
        <v>10400</v>
      </c>
      <c r="CB9" s="103">
        <v>36200</v>
      </c>
      <c r="CC9" s="103">
        <v>322</v>
      </c>
      <c r="CD9" s="106">
        <v>0.15</v>
      </c>
      <c r="CE9" s="103">
        <v>10400</v>
      </c>
      <c r="CF9" s="92"/>
      <c r="CG9" s="107">
        <v>10400</v>
      </c>
      <c r="CH9" s="107">
        <v>35400</v>
      </c>
      <c r="CI9" s="103">
        <v>775</v>
      </c>
      <c r="CJ9" s="106">
        <v>0.15</v>
      </c>
      <c r="CK9" s="107">
        <v>10400</v>
      </c>
      <c r="CL9"/>
      <c r="CM9" s="103">
        <v>10300</v>
      </c>
      <c r="CN9" s="103">
        <v>33960</v>
      </c>
      <c r="CO9" s="103">
        <v>765</v>
      </c>
      <c r="CP9" s="106">
        <v>0.15</v>
      </c>
      <c r="CQ9" s="103">
        <v>10300</v>
      </c>
      <c r="CS9" s="103">
        <v>10120</v>
      </c>
      <c r="CT9" s="103">
        <v>33520</v>
      </c>
      <c r="CU9" s="103">
        <v>747</v>
      </c>
      <c r="CV9" s="106">
        <v>0.15</v>
      </c>
      <c r="CW9" s="103">
        <v>10120</v>
      </c>
    </row>
    <row r="10" spans="1:101" x14ac:dyDescent="0.2">
      <c r="A10" s="103">
        <v>43925</v>
      </c>
      <c r="B10" s="103">
        <v>89325</v>
      </c>
      <c r="C10" s="103">
        <v>4617.5</v>
      </c>
      <c r="D10" s="106">
        <v>0.22</v>
      </c>
      <c r="E10" s="103">
        <v>43925</v>
      </c>
      <c r="F10" s="292"/>
      <c r="G10" s="103">
        <v>26263</v>
      </c>
      <c r="H10" s="103">
        <v>48963</v>
      </c>
      <c r="I10" s="103">
        <v>2308.75</v>
      </c>
      <c r="J10" s="106">
        <v>0.22</v>
      </c>
      <c r="K10" s="103">
        <v>26263</v>
      </c>
      <c r="M10" s="103">
        <v>43275</v>
      </c>
      <c r="N10" s="103">
        <v>88000</v>
      </c>
      <c r="O10" s="103">
        <v>4543</v>
      </c>
      <c r="P10" s="106">
        <v>0.22</v>
      </c>
      <c r="Q10" s="103">
        <v>43275</v>
      </c>
      <c r="R10" s="83"/>
      <c r="S10" s="103">
        <v>42400</v>
      </c>
      <c r="T10" s="103">
        <v>86200</v>
      </c>
      <c r="U10" s="103">
        <v>4453.5</v>
      </c>
      <c r="V10" s="106">
        <v>0.22</v>
      </c>
      <c r="W10" s="103">
        <v>42400</v>
      </c>
      <c r="X10" s="83"/>
      <c r="Y10" s="103">
        <v>40250</v>
      </c>
      <c r="Z10" s="103">
        <v>94200</v>
      </c>
      <c r="AA10" s="103">
        <v>5226.25</v>
      </c>
      <c r="AB10" s="106">
        <v>0.25</v>
      </c>
      <c r="AC10" s="103">
        <v>40250</v>
      </c>
      <c r="AD10" s="83"/>
      <c r="AE10" s="103">
        <v>39900</v>
      </c>
      <c r="AF10" s="103">
        <v>93400</v>
      </c>
      <c r="AG10" s="103">
        <v>5183.75</v>
      </c>
      <c r="AH10" s="106">
        <v>0.25</v>
      </c>
      <c r="AI10" s="103">
        <v>39900</v>
      </c>
      <c r="AJ10" s="83"/>
      <c r="AK10" s="103">
        <v>39750</v>
      </c>
      <c r="AL10" s="103">
        <v>93050</v>
      </c>
      <c r="AM10" s="103">
        <v>5156.25</v>
      </c>
      <c r="AN10" s="106">
        <v>0.25</v>
      </c>
      <c r="AO10" s="103">
        <v>39750</v>
      </c>
      <c r="AP10" s="83"/>
      <c r="AQ10" s="103">
        <v>39150</v>
      </c>
      <c r="AR10" s="103">
        <v>91600</v>
      </c>
      <c r="AS10" s="103">
        <v>5081.25</v>
      </c>
      <c r="AT10" s="106">
        <v>0.25</v>
      </c>
      <c r="AU10" s="103">
        <v>39150</v>
      </c>
      <c r="AV10" s="83"/>
      <c r="AW10" s="103">
        <v>38450</v>
      </c>
      <c r="AX10" s="103">
        <v>90050</v>
      </c>
      <c r="AY10" s="103">
        <v>4991.25</v>
      </c>
      <c r="AZ10" s="106">
        <v>0.25</v>
      </c>
      <c r="BA10" s="103">
        <v>38450</v>
      </c>
      <c r="BB10" s="83"/>
      <c r="BC10" s="103">
        <v>37500</v>
      </c>
      <c r="BD10" s="103">
        <v>87800</v>
      </c>
      <c r="BE10" s="103">
        <v>4867.5</v>
      </c>
      <c r="BF10" s="106">
        <v>0.25</v>
      </c>
      <c r="BG10" s="103">
        <v>37500</v>
      </c>
      <c r="BH10" s="83"/>
      <c r="BI10" s="103">
        <v>36600</v>
      </c>
      <c r="BJ10" s="103">
        <v>85700</v>
      </c>
      <c r="BK10" s="103">
        <v>4750</v>
      </c>
      <c r="BL10" s="106">
        <v>0.25</v>
      </c>
      <c r="BM10" s="103">
        <v>36600</v>
      </c>
      <c r="BO10" s="103">
        <v>36050</v>
      </c>
      <c r="BP10" s="103">
        <v>67700</v>
      </c>
      <c r="BQ10" s="103">
        <v>4281.25</v>
      </c>
      <c r="BR10" s="106">
        <v>0.25</v>
      </c>
      <c r="BS10" s="103">
        <v>36050</v>
      </c>
      <c r="BU10" s="103">
        <v>36050</v>
      </c>
      <c r="BV10" s="103">
        <v>67700</v>
      </c>
      <c r="BW10" s="103">
        <v>4281.25</v>
      </c>
      <c r="BX10" s="106">
        <v>0.25</v>
      </c>
      <c r="BY10" s="103">
        <v>36050</v>
      </c>
      <c r="CA10" s="103">
        <v>36200</v>
      </c>
      <c r="CB10" s="103">
        <v>66530</v>
      </c>
      <c r="CC10" s="103">
        <v>4192</v>
      </c>
      <c r="CD10" s="106">
        <v>0.25</v>
      </c>
      <c r="CE10" s="103">
        <v>36200</v>
      </c>
      <c r="CF10" s="92"/>
      <c r="CG10" s="107">
        <v>35400</v>
      </c>
      <c r="CH10" s="107">
        <v>84300</v>
      </c>
      <c r="CI10" s="103">
        <v>4525</v>
      </c>
      <c r="CJ10" s="106">
        <v>0.25</v>
      </c>
      <c r="CK10" s="107">
        <v>35400</v>
      </c>
      <c r="CL10"/>
      <c r="CM10" s="103">
        <v>33960</v>
      </c>
      <c r="CN10" s="103">
        <v>79725</v>
      </c>
      <c r="CO10" s="103">
        <v>4314</v>
      </c>
      <c r="CP10" s="106">
        <v>0.25</v>
      </c>
      <c r="CQ10" s="103">
        <v>33960</v>
      </c>
      <c r="CS10" s="103">
        <v>33520</v>
      </c>
      <c r="CT10" s="103">
        <v>77075</v>
      </c>
      <c r="CU10" s="103">
        <v>4257</v>
      </c>
      <c r="CV10" s="106">
        <v>0.25</v>
      </c>
      <c r="CW10" s="103">
        <v>33520</v>
      </c>
    </row>
    <row r="11" spans="1:101" x14ac:dyDescent="0.2">
      <c r="A11" s="103">
        <v>89325</v>
      </c>
      <c r="B11" s="103">
        <v>167100</v>
      </c>
      <c r="C11" s="103">
        <v>14605.5</v>
      </c>
      <c r="D11" s="106">
        <v>0.24</v>
      </c>
      <c r="E11" s="103">
        <v>89325</v>
      </c>
      <c r="F11" s="292"/>
      <c r="G11" s="103">
        <v>48963</v>
      </c>
      <c r="H11" s="103">
        <v>87850</v>
      </c>
      <c r="I11" s="103">
        <v>7302.75</v>
      </c>
      <c r="J11" s="106">
        <v>0.24</v>
      </c>
      <c r="K11" s="103">
        <v>48963</v>
      </c>
      <c r="M11" s="103">
        <v>88000</v>
      </c>
      <c r="N11" s="103">
        <v>164525</v>
      </c>
      <c r="O11" s="103">
        <v>14382.5</v>
      </c>
      <c r="P11" s="106">
        <v>0.24</v>
      </c>
      <c r="Q11" s="103">
        <v>88000</v>
      </c>
      <c r="R11" s="83"/>
      <c r="S11" s="103">
        <v>86200</v>
      </c>
      <c r="T11" s="103">
        <v>161200</v>
      </c>
      <c r="U11" s="103">
        <v>14089.5</v>
      </c>
      <c r="V11" s="106">
        <v>0.24</v>
      </c>
      <c r="W11" s="103">
        <v>86200</v>
      </c>
      <c r="X11" s="83"/>
      <c r="Y11" s="103">
        <v>94200</v>
      </c>
      <c r="Z11" s="103">
        <v>193950</v>
      </c>
      <c r="AA11" s="103">
        <v>18713.75</v>
      </c>
      <c r="AB11" s="106">
        <v>0.28000000000000003</v>
      </c>
      <c r="AC11" s="103">
        <v>94200</v>
      </c>
      <c r="AD11" s="83"/>
      <c r="AE11" s="103">
        <v>93400</v>
      </c>
      <c r="AF11" s="103">
        <v>192400</v>
      </c>
      <c r="AG11" s="103">
        <v>18558.75</v>
      </c>
      <c r="AH11" s="106">
        <v>0.28000000000000003</v>
      </c>
      <c r="AI11" s="103">
        <v>93400</v>
      </c>
      <c r="AJ11" s="83"/>
      <c r="AK11" s="103">
        <v>93050</v>
      </c>
      <c r="AL11" s="103">
        <v>191600</v>
      </c>
      <c r="AM11" s="103">
        <v>18481.25</v>
      </c>
      <c r="AN11" s="106">
        <v>0.28000000000000003</v>
      </c>
      <c r="AO11" s="103">
        <v>93050</v>
      </c>
      <c r="AP11" s="83"/>
      <c r="AQ11" s="103">
        <v>91600</v>
      </c>
      <c r="AR11" s="103">
        <v>188600</v>
      </c>
      <c r="AS11" s="103">
        <v>18193.75</v>
      </c>
      <c r="AT11" s="106">
        <v>0.28000000000000003</v>
      </c>
      <c r="AU11" s="103">
        <v>91600</v>
      </c>
      <c r="AV11" s="83"/>
      <c r="AW11" s="103">
        <v>90050</v>
      </c>
      <c r="AX11" s="103">
        <v>185450</v>
      </c>
      <c r="AY11" s="103">
        <v>17891.25</v>
      </c>
      <c r="AZ11" s="106">
        <v>0.28000000000000003</v>
      </c>
      <c r="BA11" s="103">
        <v>90050</v>
      </c>
      <c r="BB11" s="83"/>
      <c r="BC11" s="103">
        <v>87800</v>
      </c>
      <c r="BD11" s="103">
        <v>180800</v>
      </c>
      <c r="BE11" s="103">
        <v>17442.5</v>
      </c>
      <c r="BF11" s="106">
        <v>0.28000000000000003</v>
      </c>
      <c r="BG11" s="103">
        <v>87800</v>
      </c>
      <c r="BH11" s="83"/>
      <c r="BI11" s="103">
        <v>85700</v>
      </c>
      <c r="BJ11" s="103">
        <v>176500</v>
      </c>
      <c r="BK11" s="103">
        <v>17025</v>
      </c>
      <c r="BL11" s="106">
        <v>0.28000000000000003</v>
      </c>
      <c r="BM11" s="103">
        <v>85700</v>
      </c>
      <c r="BO11" s="103">
        <v>67700</v>
      </c>
      <c r="BP11" s="103">
        <v>84450</v>
      </c>
      <c r="BQ11" s="103">
        <v>12193.75</v>
      </c>
      <c r="BR11" s="106">
        <v>0.27</v>
      </c>
      <c r="BS11" s="103">
        <v>67700</v>
      </c>
      <c r="BU11" s="103">
        <v>67700</v>
      </c>
      <c r="BV11" s="103">
        <v>84450</v>
      </c>
      <c r="BW11" s="103">
        <v>12193.75</v>
      </c>
      <c r="BX11" s="106">
        <v>0.27</v>
      </c>
      <c r="BY11" s="103">
        <v>67700</v>
      </c>
      <c r="CA11" s="103">
        <v>66530</v>
      </c>
      <c r="CB11" s="103">
        <v>173600</v>
      </c>
      <c r="CC11" s="103">
        <v>11774.5</v>
      </c>
      <c r="CD11" s="106">
        <v>0.28000000000000003</v>
      </c>
      <c r="CE11" s="103">
        <v>66530</v>
      </c>
      <c r="CF11" s="92"/>
      <c r="CG11" s="107">
        <v>84300</v>
      </c>
      <c r="CH11" s="107">
        <v>173600</v>
      </c>
      <c r="CI11" s="103">
        <v>16750</v>
      </c>
      <c r="CJ11" s="106">
        <v>0.28000000000000003</v>
      </c>
      <c r="CK11" s="107">
        <v>84300</v>
      </c>
      <c r="CL11"/>
      <c r="CM11" s="103">
        <v>79725</v>
      </c>
      <c r="CN11" s="103">
        <v>166500</v>
      </c>
      <c r="CO11" s="103">
        <v>15755.25</v>
      </c>
      <c r="CP11" s="106">
        <v>0.28000000000000003</v>
      </c>
      <c r="CQ11" s="103">
        <v>79725</v>
      </c>
      <c r="CS11" s="103">
        <v>77075</v>
      </c>
      <c r="CT11" s="103">
        <v>162800</v>
      </c>
      <c r="CU11" s="103">
        <v>15145.75</v>
      </c>
      <c r="CV11" s="106">
        <v>0.28000000000000003</v>
      </c>
      <c r="CW11" s="103">
        <v>77075</v>
      </c>
    </row>
    <row r="12" spans="1:101" x14ac:dyDescent="0.2">
      <c r="A12" s="103">
        <v>167100</v>
      </c>
      <c r="B12" s="103">
        <v>211150</v>
      </c>
      <c r="C12" s="103">
        <v>33271.5</v>
      </c>
      <c r="D12" s="106">
        <v>0.32</v>
      </c>
      <c r="E12" s="103">
        <v>167100</v>
      </c>
      <c r="F12" s="292"/>
      <c r="G12" s="103">
        <v>87850</v>
      </c>
      <c r="H12" s="103">
        <v>109875</v>
      </c>
      <c r="I12" s="103">
        <v>16635.75</v>
      </c>
      <c r="J12" s="106">
        <v>0.32</v>
      </c>
      <c r="K12" s="103">
        <v>87850</v>
      </c>
      <c r="M12" s="103">
        <v>164525</v>
      </c>
      <c r="N12" s="103">
        <v>207900</v>
      </c>
      <c r="O12" s="103">
        <v>32748.5</v>
      </c>
      <c r="P12" s="106">
        <v>0.32</v>
      </c>
      <c r="Q12" s="103">
        <v>164525</v>
      </c>
      <c r="R12" s="83"/>
      <c r="S12" s="103">
        <v>161200</v>
      </c>
      <c r="T12" s="103">
        <v>203700</v>
      </c>
      <c r="U12" s="103">
        <v>32089.5</v>
      </c>
      <c r="V12" s="106">
        <v>0.32</v>
      </c>
      <c r="W12" s="103">
        <v>161200</v>
      </c>
      <c r="X12" s="83"/>
      <c r="Y12" s="103">
        <v>193950</v>
      </c>
      <c r="Z12" s="103">
        <v>419000</v>
      </c>
      <c r="AA12" s="103">
        <v>46643.75</v>
      </c>
      <c r="AB12" s="106">
        <v>0.33</v>
      </c>
      <c r="AC12" s="103">
        <v>193950</v>
      </c>
      <c r="AD12" s="83"/>
      <c r="AE12" s="103">
        <v>192400</v>
      </c>
      <c r="AF12" s="103">
        <v>415600</v>
      </c>
      <c r="AG12" s="103">
        <v>46278.75</v>
      </c>
      <c r="AH12" s="106">
        <v>0.33</v>
      </c>
      <c r="AI12" s="103">
        <v>192400</v>
      </c>
      <c r="AJ12" s="83"/>
      <c r="AK12" s="103">
        <v>191600</v>
      </c>
      <c r="AL12" s="103">
        <v>413800</v>
      </c>
      <c r="AM12" s="103">
        <v>46075.25</v>
      </c>
      <c r="AN12" s="106">
        <v>0.33</v>
      </c>
      <c r="AO12" s="103">
        <v>191600</v>
      </c>
      <c r="AP12" s="83"/>
      <c r="AQ12" s="103">
        <v>188600</v>
      </c>
      <c r="AR12" s="103">
        <v>407350</v>
      </c>
      <c r="AS12" s="103">
        <v>45353.75</v>
      </c>
      <c r="AT12" s="106">
        <v>0.33</v>
      </c>
      <c r="AU12" s="103">
        <v>188600</v>
      </c>
      <c r="AV12" s="83"/>
      <c r="AW12" s="103">
        <v>185450</v>
      </c>
      <c r="AX12" s="103">
        <v>400550</v>
      </c>
      <c r="AY12" s="103">
        <v>44603.25</v>
      </c>
      <c r="AZ12" s="106">
        <v>0.33</v>
      </c>
      <c r="BA12" s="103">
        <v>185450</v>
      </c>
      <c r="BB12" s="83"/>
      <c r="BC12" s="103">
        <v>180800</v>
      </c>
      <c r="BD12" s="103">
        <v>390500</v>
      </c>
      <c r="BE12" s="103">
        <v>43482.5</v>
      </c>
      <c r="BF12" s="106">
        <v>0.33</v>
      </c>
      <c r="BG12" s="103">
        <v>180800</v>
      </c>
      <c r="BH12" s="83"/>
      <c r="BI12" s="103">
        <v>176500</v>
      </c>
      <c r="BJ12" s="103">
        <v>381250</v>
      </c>
      <c r="BK12" s="103">
        <v>42449</v>
      </c>
      <c r="BL12" s="106">
        <v>0.33</v>
      </c>
      <c r="BM12" s="103">
        <v>176500</v>
      </c>
      <c r="BO12" s="103">
        <v>84450</v>
      </c>
      <c r="BP12" s="103">
        <v>87700</v>
      </c>
      <c r="BQ12" s="103">
        <v>16716.25</v>
      </c>
      <c r="BR12" s="106">
        <v>0.3</v>
      </c>
      <c r="BS12" s="103">
        <v>84450</v>
      </c>
      <c r="BU12" s="103">
        <v>84450</v>
      </c>
      <c r="BV12" s="103">
        <v>87700</v>
      </c>
      <c r="BW12" s="103">
        <v>16716.25</v>
      </c>
      <c r="BX12" s="106">
        <v>0.3</v>
      </c>
      <c r="BY12" s="103">
        <v>84450</v>
      </c>
      <c r="CA12" s="103">
        <v>173600</v>
      </c>
      <c r="CB12" s="103">
        <v>375000</v>
      </c>
      <c r="CC12" s="103">
        <v>41754.1</v>
      </c>
      <c r="CD12" s="106">
        <v>0.33</v>
      </c>
      <c r="CE12" s="103">
        <v>173600</v>
      </c>
      <c r="CF12" s="92"/>
      <c r="CG12" s="107">
        <v>173600</v>
      </c>
      <c r="CH12" s="107">
        <v>375000</v>
      </c>
      <c r="CI12" s="103">
        <v>41754</v>
      </c>
      <c r="CJ12" s="106">
        <v>0.33</v>
      </c>
      <c r="CK12" s="107">
        <v>173600</v>
      </c>
      <c r="CL12"/>
      <c r="CM12" s="103">
        <v>166500</v>
      </c>
      <c r="CN12" s="103">
        <v>359650</v>
      </c>
      <c r="CO12" s="103">
        <v>40052.25</v>
      </c>
      <c r="CP12" s="106">
        <v>0.33</v>
      </c>
      <c r="CQ12" s="103">
        <v>166500</v>
      </c>
      <c r="CS12" s="103">
        <v>162800</v>
      </c>
      <c r="CT12" s="103">
        <v>351650</v>
      </c>
      <c r="CU12" s="103">
        <v>39148.75</v>
      </c>
      <c r="CV12" s="106">
        <v>0.33</v>
      </c>
      <c r="CW12" s="103">
        <v>162800</v>
      </c>
    </row>
    <row r="13" spans="1:101" ht="25.5" x14ac:dyDescent="0.2">
      <c r="A13" s="103">
        <v>211150</v>
      </c>
      <c r="B13" s="103">
        <v>522200</v>
      </c>
      <c r="C13" s="103">
        <v>47367.5</v>
      </c>
      <c r="D13" s="106">
        <v>0.35</v>
      </c>
      <c r="E13" s="103">
        <v>211150</v>
      </c>
      <c r="F13" s="292"/>
      <c r="G13" s="103">
        <v>109875</v>
      </c>
      <c r="H13" s="103">
        <v>265400</v>
      </c>
      <c r="I13" s="103">
        <v>23683.75</v>
      </c>
      <c r="J13" s="106">
        <v>0.35</v>
      </c>
      <c r="K13" s="103">
        <v>109875</v>
      </c>
      <c r="M13" s="103">
        <v>207900</v>
      </c>
      <c r="N13" s="103">
        <v>514100</v>
      </c>
      <c r="O13" s="103">
        <v>46628.5</v>
      </c>
      <c r="P13" s="106">
        <v>0.35</v>
      </c>
      <c r="Q13" s="103">
        <v>207900</v>
      </c>
      <c r="R13" s="83"/>
      <c r="S13" s="103">
        <v>203700</v>
      </c>
      <c r="T13" s="103">
        <v>503700</v>
      </c>
      <c r="U13" s="103">
        <v>45689.5</v>
      </c>
      <c r="V13" s="106">
        <v>0.35</v>
      </c>
      <c r="W13" s="103">
        <v>203700</v>
      </c>
      <c r="X13" s="83"/>
      <c r="Y13" s="103">
        <v>419000</v>
      </c>
      <c r="Z13" s="103">
        <v>420700</v>
      </c>
      <c r="AA13" s="103">
        <v>120910.25</v>
      </c>
      <c r="AB13" s="106">
        <v>0.35</v>
      </c>
      <c r="AC13" s="103">
        <v>419000</v>
      </c>
      <c r="AD13" s="83"/>
      <c r="AE13" s="103">
        <v>415600</v>
      </c>
      <c r="AF13" s="103">
        <v>417300</v>
      </c>
      <c r="AG13" s="103">
        <v>119934.75</v>
      </c>
      <c r="AH13" s="106">
        <v>0.35</v>
      </c>
      <c r="AI13" s="103">
        <v>415600</v>
      </c>
      <c r="AJ13" s="83"/>
      <c r="AK13" s="103">
        <v>413800</v>
      </c>
      <c r="AL13" s="103">
        <v>415500</v>
      </c>
      <c r="AM13" s="103">
        <v>119401.25</v>
      </c>
      <c r="AN13" s="106">
        <v>0.35</v>
      </c>
      <c r="AO13" s="103">
        <v>413800</v>
      </c>
      <c r="AP13" s="83"/>
      <c r="AQ13" s="103">
        <v>407350</v>
      </c>
      <c r="AR13" s="103">
        <v>409000</v>
      </c>
      <c r="AS13" s="103">
        <v>117541.25</v>
      </c>
      <c r="AT13" s="106">
        <v>0.35</v>
      </c>
      <c r="AU13" s="103">
        <v>407350</v>
      </c>
      <c r="AV13" s="83"/>
      <c r="AW13" s="103">
        <v>400550</v>
      </c>
      <c r="AX13" s="103">
        <v>402200</v>
      </c>
      <c r="AY13" s="103">
        <v>115586.25</v>
      </c>
      <c r="AZ13" s="106">
        <v>0.35</v>
      </c>
      <c r="BA13" s="103">
        <v>400550</v>
      </c>
      <c r="BB13" s="83"/>
      <c r="BC13" s="103">
        <v>390500</v>
      </c>
      <c r="BD13" s="103" t="s">
        <v>1057</v>
      </c>
      <c r="BE13" s="103">
        <v>112683.5</v>
      </c>
      <c r="BF13" s="106">
        <v>0.35</v>
      </c>
      <c r="BG13" s="103">
        <v>390500</v>
      </c>
      <c r="BH13" s="83"/>
      <c r="BI13" s="103">
        <v>381250</v>
      </c>
      <c r="BJ13" s="103" t="s">
        <v>13</v>
      </c>
      <c r="BK13" s="103">
        <v>110016.5</v>
      </c>
      <c r="BL13" s="106">
        <v>0.35</v>
      </c>
      <c r="BM13" s="103">
        <v>381250</v>
      </c>
      <c r="BO13" s="103">
        <v>87700</v>
      </c>
      <c r="BP13" s="103">
        <v>173900</v>
      </c>
      <c r="BQ13" s="103">
        <v>17691.25</v>
      </c>
      <c r="BR13" s="106">
        <v>0.28000000000000003</v>
      </c>
      <c r="BS13" s="103">
        <v>87700</v>
      </c>
      <c r="BU13" s="103">
        <v>87700</v>
      </c>
      <c r="BV13" s="103">
        <v>173900</v>
      </c>
      <c r="BW13" s="103">
        <v>17691.25</v>
      </c>
      <c r="BX13" s="106">
        <v>0.28000000000000003</v>
      </c>
      <c r="BY13" s="103">
        <v>87700</v>
      </c>
      <c r="CA13" s="103">
        <v>375000</v>
      </c>
      <c r="CB13" s="103" t="s">
        <v>13</v>
      </c>
      <c r="CC13" s="103">
        <v>108216.1</v>
      </c>
      <c r="CD13" s="106">
        <v>0.35</v>
      </c>
      <c r="CE13" s="103">
        <v>375000</v>
      </c>
      <c r="CF13" s="92"/>
      <c r="CG13" s="107">
        <v>375000</v>
      </c>
      <c r="CH13" s="105" t="s">
        <v>13</v>
      </c>
      <c r="CI13" s="103">
        <v>108216</v>
      </c>
      <c r="CJ13" s="106">
        <v>0.35</v>
      </c>
      <c r="CK13" s="107">
        <v>375000</v>
      </c>
      <c r="CL13"/>
      <c r="CM13" s="103">
        <v>359650</v>
      </c>
      <c r="CN13" s="103" t="s">
        <v>13</v>
      </c>
      <c r="CO13" s="103">
        <v>103791.75</v>
      </c>
      <c r="CP13" s="106">
        <v>0.35</v>
      </c>
      <c r="CQ13" s="103">
        <v>359650</v>
      </c>
      <c r="CS13" s="103">
        <v>351650</v>
      </c>
      <c r="CT13" s="103" t="s">
        <v>13</v>
      </c>
      <c r="CU13" s="103">
        <v>101469.25</v>
      </c>
      <c r="CV13" s="106">
        <v>0.35</v>
      </c>
      <c r="CW13" s="103">
        <v>351650</v>
      </c>
    </row>
    <row r="14" spans="1:101" x14ac:dyDescent="0.2">
      <c r="A14" s="103">
        <v>522200</v>
      </c>
      <c r="B14" s="103" t="s">
        <v>1057</v>
      </c>
      <c r="C14" s="103">
        <v>156235</v>
      </c>
      <c r="D14" s="106">
        <v>0.37</v>
      </c>
      <c r="E14" s="103">
        <v>522200</v>
      </c>
      <c r="F14" s="292"/>
      <c r="G14" s="103">
        <v>265400</v>
      </c>
      <c r="H14" s="103" t="s">
        <v>1057</v>
      </c>
      <c r="I14" s="103">
        <v>78117.5</v>
      </c>
      <c r="J14" s="106">
        <v>0.37</v>
      </c>
      <c r="K14" s="103">
        <v>265400</v>
      </c>
      <c r="M14" s="103">
        <v>514100</v>
      </c>
      <c r="N14" s="103" t="s">
        <v>1057</v>
      </c>
      <c r="O14" s="103">
        <v>153798.5</v>
      </c>
      <c r="P14" s="106">
        <v>0.37</v>
      </c>
      <c r="Q14" s="103">
        <v>514100</v>
      </c>
      <c r="R14" s="83"/>
      <c r="S14" s="103">
        <v>503700</v>
      </c>
      <c r="T14" s="103" t="s">
        <v>1057</v>
      </c>
      <c r="U14" s="103">
        <v>150689.25</v>
      </c>
      <c r="V14" s="106">
        <v>0.37</v>
      </c>
      <c r="W14" s="103">
        <v>503700</v>
      </c>
      <c r="X14" s="83"/>
      <c r="Y14" s="103">
        <v>420700</v>
      </c>
      <c r="Z14" s="103" t="s">
        <v>1057</v>
      </c>
      <c r="AA14" s="103">
        <v>121505.25</v>
      </c>
      <c r="AB14" s="106">
        <v>0.39600000000000002</v>
      </c>
      <c r="AC14" s="103">
        <v>420700</v>
      </c>
      <c r="AD14" s="83"/>
      <c r="AE14" s="103">
        <v>417300</v>
      </c>
      <c r="AF14" s="103" t="s">
        <v>1057</v>
      </c>
      <c r="AG14" s="103">
        <v>120529.75</v>
      </c>
      <c r="AH14" s="106">
        <v>0.39600000000000002</v>
      </c>
      <c r="AI14" s="103">
        <v>417300</v>
      </c>
      <c r="AJ14" s="83"/>
      <c r="AK14" s="103">
        <v>415500</v>
      </c>
      <c r="AL14" s="103" t="s">
        <v>1057</v>
      </c>
      <c r="AM14" s="103">
        <v>119996.25</v>
      </c>
      <c r="AN14" s="106">
        <v>0.39600000000000002</v>
      </c>
      <c r="AO14" s="103">
        <v>415500</v>
      </c>
      <c r="AP14" s="83"/>
      <c r="AQ14" s="103">
        <v>409000</v>
      </c>
      <c r="AR14" s="103" t="s">
        <v>1057</v>
      </c>
      <c r="AS14" s="103">
        <v>118118.75</v>
      </c>
      <c r="AT14" s="106">
        <v>0.39600000000000002</v>
      </c>
      <c r="AU14" s="103">
        <v>409000</v>
      </c>
      <c r="AV14" s="83"/>
      <c r="AW14" s="103">
        <v>402200</v>
      </c>
      <c r="AX14" s="103" t="s">
        <v>1057</v>
      </c>
      <c r="AY14" s="103">
        <v>116163.75</v>
      </c>
      <c r="AZ14" s="106">
        <v>0.39600000000000002</v>
      </c>
      <c r="BA14" s="103">
        <v>402200</v>
      </c>
      <c r="BB14" s="83"/>
      <c r="BC14" s="103">
        <v>0</v>
      </c>
      <c r="BD14" s="103">
        <v>0</v>
      </c>
      <c r="BE14" s="103">
        <v>0</v>
      </c>
      <c r="BF14" s="106">
        <v>0</v>
      </c>
      <c r="BG14" s="103">
        <v>0</v>
      </c>
      <c r="BH14" s="83"/>
      <c r="BI14" s="103">
        <v>0</v>
      </c>
      <c r="BJ14" s="103">
        <v>0</v>
      </c>
      <c r="BK14" s="103">
        <v>0</v>
      </c>
      <c r="BL14" s="106">
        <v>0</v>
      </c>
      <c r="BM14" s="103">
        <v>0</v>
      </c>
      <c r="BO14" s="103">
        <v>173900</v>
      </c>
      <c r="BP14" s="103">
        <v>375700</v>
      </c>
      <c r="BQ14" s="103">
        <v>41827.25</v>
      </c>
      <c r="BR14" s="106">
        <v>0.33</v>
      </c>
      <c r="BS14" s="103">
        <v>173900</v>
      </c>
      <c r="BU14" s="103">
        <v>173900</v>
      </c>
      <c r="BV14" s="103">
        <v>375700</v>
      </c>
      <c r="BW14" s="103">
        <v>41827.25</v>
      </c>
      <c r="BX14" s="106">
        <v>0.33</v>
      </c>
      <c r="BY14" s="103">
        <v>173900</v>
      </c>
      <c r="CE14" s="92"/>
      <c r="CF14" s="92"/>
      <c r="CI14"/>
      <c r="CJ14"/>
      <c r="CK14"/>
      <c r="CL14"/>
      <c r="CM14" s="92"/>
      <c r="CN14" s="92"/>
      <c r="CO14" s="92"/>
      <c r="CP14" s="92"/>
      <c r="CQ14" s="92"/>
      <c r="CS14" s="92"/>
      <c r="CT14" s="92"/>
      <c r="CU14" s="92"/>
      <c r="CV14" s="92"/>
      <c r="CW14" s="92"/>
    </row>
    <row r="15" spans="1:101"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O15" s="103">
        <v>375700</v>
      </c>
      <c r="BP15" s="103" t="s">
        <v>13</v>
      </c>
      <c r="BQ15" s="103">
        <v>108421.25</v>
      </c>
      <c r="BR15" s="106">
        <v>0.35</v>
      </c>
      <c r="BS15" s="103">
        <v>375700</v>
      </c>
      <c r="BU15" s="103">
        <v>375700</v>
      </c>
      <c r="BV15" s="103" t="s">
        <v>13</v>
      </c>
      <c r="BW15" s="103">
        <v>108421.25</v>
      </c>
      <c r="BX15" s="106">
        <v>0.35</v>
      </c>
      <c r="BY15" s="103">
        <v>375700</v>
      </c>
      <c r="CA15" s="736" t="s">
        <v>1055</v>
      </c>
      <c r="CB15" s="736"/>
      <c r="CC15" s="736"/>
      <c r="CD15" s="736"/>
      <c r="CE15" s="736"/>
      <c r="CF15" s="92"/>
      <c r="CG15" s="108" t="s">
        <v>1055</v>
      </c>
      <c r="CI15"/>
      <c r="CJ15"/>
      <c r="CK15"/>
      <c r="CL15"/>
      <c r="CM15" s="98" t="s">
        <v>1055</v>
      </c>
      <c r="CN15" s="92"/>
      <c r="CO15" s="92"/>
      <c r="CP15" s="92"/>
      <c r="CQ15" s="92"/>
      <c r="CS15" s="98" t="s">
        <v>1055</v>
      </c>
      <c r="CT15" s="92"/>
      <c r="CU15" s="92"/>
      <c r="CV15" s="92"/>
      <c r="CW15" s="92"/>
    </row>
    <row r="16" spans="1:101" x14ac:dyDescent="0.2">
      <c r="A16" s="92"/>
      <c r="B16" s="92"/>
      <c r="C16" s="92"/>
      <c r="D16" s="92"/>
      <c r="E16" s="92"/>
      <c r="F16" s="92"/>
      <c r="G16" s="92"/>
      <c r="H16" s="92"/>
      <c r="I16" s="92"/>
      <c r="J16" s="92"/>
      <c r="K16" s="92"/>
      <c r="M16" s="92"/>
      <c r="N16" s="92"/>
      <c r="O16" s="92"/>
      <c r="P16" s="92"/>
      <c r="Q16" s="92"/>
      <c r="R16" s="83"/>
      <c r="S16" s="92"/>
      <c r="T16" s="92"/>
      <c r="U16" s="92"/>
      <c r="V16" s="92"/>
      <c r="W16" s="92"/>
      <c r="X16" s="83"/>
      <c r="Y16" s="92"/>
      <c r="Z16" s="92"/>
      <c r="AA16" s="92"/>
      <c r="AB16" s="92"/>
      <c r="AC16" s="92"/>
      <c r="AD16" s="83"/>
      <c r="AE16" s="92"/>
      <c r="AF16" s="92"/>
      <c r="AG16" s="92"/>
      <c r="AH16" s="92"/>
      <c r="AI16" s="92"/>
      <c r="AJ16" s="83"/>
      <c r="AK16" s="92"/>
      <c r="AL16" s="92"/>
      <c r="AM16" s="92"/>
      <c r="AN16" s="92"/>
      <c r="AO16" s="92"/>
      <c r="AP16" s="83"/>
      <c r="AQ16" s="92"/>
      <c r="AR16" s="92"/>
      <c r="AS16" s="92"/>
      <c r="AT16" s="92"/>
      <c r="AU16" s="92"/>
      <c r="AV16" s="83"/>
      <c r="AW16" s="92"/>
      <c r="AX16" s="92"/>
      <c r="AY16" s="92"/>
      <c r="AZ16" s="92"/>
      <c r="BA16" s="92"/>
      <c r="BB16" s="83"/>
      <c r="BH16" s="83"/>
      <c r="CE16" s="92"/>
      <c r="CF16" s="92"/>
      <c r="CI16"/>
      <c r="CJ16"/>
      <c r="CK16"/>
      <c r="CL16"/>
      <c r="CM16" s="92"/>
      <c r="CN16" s="92"/>
      <c r="CO16" s="92"/>
      <c r="CP16" s="92"/>
      <c r="CQ16" s="92"/>
      <c r="CS16" s="92"/>
      <c r="CT16" s="92"/>
      <c r="CU16" s="92"/>
      <c r="CV16" s="92"/>
      <c r="CW16" s="92"/>
    </row>
    <row r="17" spans="1:101" ht="17.25" x14ac:dyDescent="0.25">
      <c r="A17" s="736" t="s">
        <v>1977</v>
      </c>
      <c r="B17" s="736"/>
      <c r="C17" s="736"/>
      <c r="D17" s="736"/>
      <c r="E17" s="736"/>
      <c r="F17" s="289"/>
      <c r="G17" s="736" t="s">
        <v>1978</v>
      </c>
      <c r="H17" s="736"/>
      <c r="I17" s="736"/>
      <c r="J17" s="736"/>
      <c r="K17" s="736"/>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O17" s="736" t="s">
        <v>1055</v>
      </c>
      <c r="BP17" s="736"/>
      <c r="BQ17" s="736"/>
      <c r="BR17" s="736"/>
      <c r="BS17" s="736"/>
      <c r="BU17" s="736" t="s">
        <v>1055</v>
      </c>
      <c r="BV17" s="736"/>
      <c r="BW17" s="736"/>
      <c r="BX17" s="736"/>
      <c r="BY17" s="736"/>
      <c r="CA17" s="739" t="s">
        <v>1046</v>
      </c>
      <c r="CB17" s="740"/>
      <c r="CC17" s="109"/>
      <c r="CD17" s="110"/>
      <c r="CE17" s="92"/>
      <c r="CF17" s="92"/>
      <c r="CG17" s="743" t="s">
        <v>1046</v>
      </c>
      <c r="CH17" s="744"/>
      <c r="CI17" s="747"/>
      <c r="CJ17" s="748"/>
      <c r="CK17"/>
      <c r="CL17"/>
      <c r="CM17" s="739" t="s">
        <v>1046</v>
      </c>
      <c r="CN17" s="740"/>
      <c r="CO17" s="741"/>
      <c r="CP17" s="742"/>
      <c r="CQ17" s="92"/>
      <c r="CS17" s="739" t="s">
        <v>1046</v>
      </c>
      <c r="CT17" s="740"/>
      <c r="CU17" s="741"/>
      <c r="CV17" s="742"/>
      <c r="CW17" s="92"/>
    </row>
    <row r="18" spans="1:101" ht="51" x14ac:dyDescent="0.2">
      <c r="A18" s="92"/>
      <c r="B18" s="92"/>
      <c r="C18" s="92"/>
      <c r="D18" s="92"/>
      <c r="E18" s="92"/>
      <c r="F18" s="92"/>
      <c r="G18" s="92"/>
      <c r="H18" s="92"/>
      <c r="I18" s="92"/>
      <c r="J18" s="92"/>
      <c r="K18" s="92"/>
      <c r="M18" s="92"/>
      <c r="N18" s="92"/>
      <c r="O18" s="92"/>
      <c r="P18" s="92"/>
      <c r="Q18" s="92"/>
      <c r="R18" s="83"/>
      <c r="S18" s="92"/>
      <c r="T18" s="92"/>
      <c r="U18" s="92"/>
      <c r="V18" s="92"/>
      <c r="W18" s="92"/>
      <c r="X18" s="83"/>
      <c r="Y18" s="92"/>
      <c r="Z18" s="92"/>
      <c r="AA18" s="92"/>
      <c r="AB18" s="92"/>
      <c r="AC18" s="92"/>
      <c r="AD18" s="83"/>
      <c r="AE18" s="92"/>
      <c r="AF18" s="92"/>
      <c r="AG18" s="92"/>
      <c r="AH18" s="92"/>
      <c r="AI18" s="92"/>
      <c r="AJ18" s="83"/>
      <c r="AK18" s="92"/>
      <c r="AL18" s="92"/>
      <c r="AM18" s="92"/>
      <c r="AN18" s="92"/>
      <c r="AO18" s="92"/>
      <c r="AP18" s="83"/>
      <c r="AQ18" s="92"/>
      <c r="AR18" s="92"/>
      <c r="AS18" s="92"/>
      <c r="AT18" s="92"/>
      <c r="AU18" s="92"/>
      <c r="AV18" s="83"/>
      <c r="AW18" s="92"/>
      <c r="AX18" s="92"/>
      <c r="AY18" s="92"/>
      <c r="AZ18" s="92"/>
      <c r="BA18" s="92"/>
      <c r="BB18" s="83"/>
      <c r="BH18" s="83"/>
      <c r="CA18" s="101" t="s">
        <v>1047</v>
      </c>
      <c r="CB18" s="101" t="s">
        <v>1048</v>
      </c>
      <c r="CC18" s="101" t="s">
        <v>1049</v>
      </c>
      <c r="CD18" s="101" t="s">
        <v>1050</v>
      </c>
      <c r="CE18" s="101" t="s">
        <v>1051</v>
      </c>
      <c r="CF18" s="92"/>
      <c r="CG18" s="102" t="s">
        <v>1047</v>
      </c>
      <c r="CH18" s="102" t="s">
        <v>1048</v>
      </c>
      <c r="CI18" s="102" t="s">
        <v>1052</v>
      </c>
      <c r="CJ18" s="101" t="s">
        <v>1050</v>
      </c>
      <c r="CK18" s="101" t="s">
        <v>1051</v>
      </c>
      <c r="CL18"/>
      <c r="CM18" s="101" t="s">
        <v>1047</v>
      </c>
      <c r="CN18" s="101" t="s">
        <v>1048</v>
      </c>
      <c r="CO18" s="101" t="s">
        <v>1049</v>
      </c>
      <c r="CP18" s="101" t="s">
        <v>1050</v>
      </c>
      <c r="CQ18" s="101" t="s">
        <v>1051</v>
      </c>
      <c r="CS18" s="101" t="s">
        <v>1047</v>
      </c>
      <c r="CT18" s="101" t="s">
        <v>1048</v>
      </c>
      <c r="CU18" s="101" t="s">
        <v>1049</v>
      </c>
      <c r="CV18" s="101" t="s">
        <v>1050</v>
      </c>
      <c r="CW18" s="101" t="s">
        <v>1051</v>
      </c>
    </row>
    <row r="19" spans="1:101" ht="12.75" customHeight="1" x14ac:dyDescent="0.2">
      <c r="A19" s="739" t="s">
        <v>1046</v>
      </c>
      <c r="B19" s="740"/>
      <c r="C19" s="109"/>
      <c r="D19" s="110"/>
      <c r="E19" s="92"/>
      <c r="F19" s="92"/>
      <c r="G19" s="739" t="s">
        <v>1046</v>
      </c>
      <c r="H19" s="740"/>
      <c r="I19" s="109"/>
      <c r="J19" s="110"/>
      <c r="K19" s="92"/>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H19" s="83"/>
      <c r="BI19" s="739" t="s">
        <v>1046</v>
      </c>
      <c r="BJ19" s="740"/>
      <c r="BK19" s="109"/>
      <c r="BL19" s="110"/>
      <c r="BO19" s="739" t="s">
        <v>1046</v>
      </c>
      <c r="BP19" s="740"/>
      <c r="BQ19" s="109"/>
      <c r="BR19" s="110"/>
      <c r="BU19" s="739" t="s">
        <v>1046</v>
      </c>
      <c r="BV19" s="740"/>
      <c r="BW19" s="109"/>
      <c r="BX19" s="110"/>
      <c r="CA19" s="103">
        <v>0</v>
      </c>
      <c r="CB19" s="103">
        <v>15750</v>
      </c>
      <c r="CC19" s="103">
        <v>0</v>
      </c>
      <c r="CD19" s="103">
        <v>0</v>
      </c>
      <c r="CE19" s="103" t="s">
        <v>1056</v>
      </c>
      <c r="CF19" s="92"/>
      <c r="CG19" s="104">
        <v>0</v>
      </c>
      <c r="CH19" s="104">
        <v>8000</v>
      </c>
      <c r="CI19" s="103">
        <v>0</v>
      </c>
      <c r="CJ19" s="103">
        <v>0</v>
      </c>
      <c r="CK19" s="103" t="s">
        <v>1056</v>
      </c>
      <c r="CL19"/>
      <c r="CM19" s="103">
        <v>0</v>
      </c>
      <c r="CN19" s="103">
        <v>8000</v>
      </c>
      <c r="CO19" s="103">
        <v>0</v>
      </c>
      <c r="CP19" s="103">
        <v>0</v>
      </c>
      <c r="CQ19" s="103" t="s">
        <v>1056</v>
      </c>
      <c r="CS19" s="103">
        <v>0</v>
      </c>
      <c r="CT19" s="103">
        <v>8000</v>
      </c>
      <c r="CU19" s="103">
        <v>0</v>
      </c>
      <c r="CV19" s="103">
        <v>0</v>
      </c>
      <c r="CW19" s="103" t="s">
        <v>1056</v>
      </c>
    </row>
    <row r="20" spans="1:101"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3">
        <v>15750</v>
      </c>
      <c r="CB20" s="103">
        <v>24450</v>
      </c>
      <c r="CC20" s="103">
        <v>0</v>
      </c>
      <c r="CD20" s="106">
        <v>0.1</v>
      </c>
      <c r="CE20" s="103">
        <v>15750</v>
      </c>
      <c r="CF20" s="92"/>
      <c r="CG20" s="107">
        <v>8000</v>
      </c>
      <c r="CH20" s="107">
        <v>23950</v>
      </c>
      <c r="CI20" s="103">
        <v>0</v>
      </c>
      <c r="CJ20" s="106">
        <v>0.1</v>
      </c>
      <c r="CK20" s="107">
        <v>8000</v>
      </c>
      <c r="CL20"/>
      <c r="CM20" s="103">
        <v>8000</v>
      </c>
      <c r="CN20" s="103">
        <v>23550</v>
      </c>
      <c r="CO20" s="103">
        <v>0</v>
      </c>
      <c r="CP20" s="106">
        <v>0.1</v>
      </c>
      <c r="CQ20" s="103">
        <v>8000</v>
      </c>
      <c r="CS20" s="103">
        <v>8000</v>
      </c>
      <c r="CT20" s="103">
        <v>23350</v>
      </c>
      <c r="CU20" s="103">
        <v>0</v>
      </c>
      <c r="CV20" s="106">
        <v>0.1</v>
      </c>
      <c r="CW20" s="103">
        <v>8000</v>
      </c>
    </row>
    <row r="21" spans="1:101" x14ac:dyDescent="0.2">
      <c r="A21" s="103">
        <v>0</v>
      </c>
      <c r="B21" s="103">
        <v>11900</v>
      </c>
      <c r="C21" s="103">
        <v>0</v>
      </c>
      <c r="D21" s="103">
        <v>0</v>
      </c>
      <c r="E21" s="103">
        <v>0</v>
      </c>
      <c r="F21" s="292"/>
      <c r="G21" s="103">
        <v>0</v>
      </c>
      <c r="H21" s="103">
        <v>12400</v>
      </c>
      <c r="I21" s="103">
        <v>0</v>
      </c>
      <c r="J21" s="103">
        <v>0</v>
      </c>
      <c r="K21" s="103">
        <v>0</v>
      </c>
      <c r="M21" s="103">
        <v>0</v>
      </c>
      <c r="N21" s="103">
        <v>11800</v>
      </c>
      <c r="O21" s="103">
        <v>0</v>
      </c>
      <c r="P21" s="103">
        <v>0</v>
      </c>
      <c r="Q21" s="103">
        <v>0</v>
      </c>
      <c r="R21" s="83"/>
      <c r="S21" s="103">
        <v>0</v>
      </c>
      <c r="T21" s="103">
        <v>11550</v>
      </c>
      <c r="U21" s="103">
        <v>0</v>
      </c>
      <c r="V21" s="103">
        <v>0</v>
      </c>
      <c r="W21" s="103">
        <v>0</v>
      </c>
      <c r="X21" s="83"/>
      <c r="Y21" s="103">
        <v>0</v>
      </c>
      <c r="Z21" s="103">
        <v>8650</v>
      </c>
      <c r="AA21" s="103">
        <v>0</v>
      </c>
      <c r="AB21" s="103">
        <v>0</v>
      </c>
      <c r="AC21" s="103">
        <v>0</v>
      </c>
      <c r="AD21" s="83"/>
      <c r="AE21" s="103">
        <v>0</v>
      </c>
      <c r="AF21" s="103">
        <v>8550</v>
      </c>
      <c r="AG21" s="103">
        <v>0</v>
      </c>
      <c r="AH21" s="103">
        <v>0</v>
      </c>
      <c r="AI21" s="103">
        <v>0</v>
      </c>
      <c r="AJ21" s="83"/>
      <c r="AK21" s="103">
        <v>0</v>
      </c>
      <c r="AL21" s="103">
        <v>8600</v>
      </c>
      <c r="AM21" s="103">
        <v>0</v>
      </c>
      <c r="AN21" s="103">
        <v>0</v>
      </c>
      <c r="AO21" s="103">
        <v>0</v>
      </c>
      <c r="AP21" s="83"/>
      <c r="AQ21" s="103">
        <v>0</v>
      </c>
      <c r="AR21" s="103">
        <v>8450</v>
      </c>
      <c r="AS21" s="103">
        <v>0</v>
      </c>
      <c r="AT21" s="103">
        <v>0</v>
      </c>
      <c r="AU21" s="103">
        <v>0</v>
      </c>
      <c r="AV21" s="83"/>
      <c r="AW21" s="103">
        <v>0</v>
      </c>
      <c r="AX21" s="103">
        <v>8300</v>
      </c>
      <c r="AY21" s="103">
        <v>0</v>
      </c>
      <c r="AZ21" s="103">
        <v>0</v>
      </c>
      <c r="BA21" s="103">
        <v>0</v>
      </c>
      <c r="BB21" s="83"/>
      <c r="BC21" s="103">
        <v>0</v>
      </c>
      <c r="BD21" s="103">
        <v>8100</v>
      </c>
      <c r="BE21" s="103">
        <v>0</v>
      </c>
      <c r="BF21" s="103">
        <v>0</v>
      </c>
      <c r="BG21" s="103">
        <v>0</v>
      </c>
      <c r="BH21" s="83"/>
      <c r="BI21" s="103">
        <v>0</v>
      </c>
      <c r="BJ21" s="103">
        <v>7900</v>
      </c>
      <c r="BK21" s="103">
        <v>0</v>
      </c>
      <c r="BL21" s="103">
        <v>0</v>
      </c>
      <c r="BM21" s="103" t="s">
        <v>1056</v>
      </c>
      <c r="BO21" s="103">
        <v>0</v>
      </c>
      <c r="BP21" s="103">
        <v>13750</v>
      </c>
      <c r="BQ21" s="103">
        <v>0</v>
      </c>
      <c r="BR21" s="103">
        <v>0</v>
      </c>
      <c r="BS21" s="103" t="s">
        <v>1056</v>
      </c>
      <c r="BU21" s="103">
        <v>0</v>
      </c>
      <c r="BV21" s="103">
        <v>13750</v>
      </c>
      <c r="BW21" s="103">
        <v>0</v>
      </c>
      <c r="BX21" s="103">
        <v>0</v>
      </c>
      <c r="BY21" s="103" t="s">
        <v>1056</v>
      </c>
      <c r="CA21" s="103">
        <v>24450</v>
      </c>
      <c r="CB21" s="103">
        <v>75650</v>
      </c>
      <c r="CC21" s="103">
        <v>870</v>
      </c>
      <c r="CD21" s="106">
        <v>0.15</v>
      </c>
      <c r="CE21" s="103">
        <v>24450</v>
      </c>
      <c r="CF21" s="92"/>
      <c r="CG21" s="107">
        <v>23950</v>
      </c>
      <c r="CH21" s="107">
        <v>75650</v>
      </c>
      <c r="CI21" s="107">
        <v>1595</v>
      </c>
      <c r="CJ21" s="106">
        <v>0.15</v>
      </c>
      <c r="CK21" s="107">
        <v>23950</v>
      </c>
      <c r="CL21"/>
      <c r="CM21" s="103">
        <v>23550</v>
      </c>
      <c r="CN21" s="103">
        <v>72150</v>
      </c>
      <c r="CO21" s="103">
        <v>1555</v>
      </c>
      <c r="CP21" s="106">
        <v>0.15</v>
      </c>
      <c r="CQ21" s="103">
        <v>23550</v>
      </c>
      <c r="CS21" s="103">
        <v>23350</v>
      </c>
      <c r="CT21" s="103">
        <v>70700</v>
      </c>
      <c r="CU21" s="103">
        <v>1535</v>
      </c>
      <c r="CV21" s="106">
        <v>0.15</v>
      </c>
      <c r="CW21" s="103">
        <v>23350</v>
      </c>
    </row>
    <row r="22" spans="1:101" x14ac:dyDescent="0.2">
      <c r="A22" s="103">
        <v>11900</v>
      </c>
      <c r="B22" s="103">
        <v>31650</v>
      </c>
      <c r="C22" s="103">
        <v>0</v>
      </c>
      <c r="D22" s="106">
        <v>0.1</v>
      </c>
      <c r="E22" s="103">
        <v>11900</v>
      </c>
      <c r="F22" s="292"/>
      <c r="G22" s="103">
        <v>12400</v>
      </c>
      <c r="H22" s="103">
        <v>22275</v>
      </c>
      <c r="I22" s="103">
        <v>0</v>
      </c>
      <c r="J22" s="106">
        <v>0.1</v>
      </c>
      <c r="K22" s="103">
        <v>12400</v>
      </c>
      <c r="M22" s="103">
        <v>11800</v>
      </c>
      <c r="N22" s="103">
        <v>31200</v>
      </c>
      <c r="O22" s="103">
        <v>0</v>
      </c>
      <c r="P22" s="106">
        <v>0.1</v>
      </c>
      <c r="Q22" s="103">
        <v>11800</v>
      </c>
      <c r="R22" s="83"/>
      <c r="S22" s="103">
        <v>11550</v>
      </c>
      <c r="T22" s="103">
        <v>30600</v>
      </c>
      <c r="U22" s="103">
        <v>0</v>
      </c>
      <c r="V22" s="106">
        <v>0.1</v>
      </c>
      <c r="W22" s="103">
        <v>11550</v>
      </c>
      <c r="X22" s="83"/>
      <c r="Y22" s="103">
        <v>8650</v>
      </c>
      <c r="Z22" s="103">
        <v>27300</v>
      </c>
      <c r="AA22" s="103">
        <v>0</v>
      </c>
      <c r="AB22" s="106">
        <v>0.1</v>
      </c>
      <c r="AC22" s="103">
        <v>8650</v>
      </c>
      <c r="AD22" s="83"/>
      <c r="AE22" s="103">
        <v>8550</v>
      </c>
      <c r="AF22" s="103">
        <v>27100</v>
      </c>
      <c r="AG22" s="103">
        <v>0</v>
      </c>
      <c r="AH22" s="106">
        <v>0.1</v>
      </c>
      <c r="AI22" s="103">
        <v>8550</v>
      </c>
      <c r="AJ22" s="83"/>
      <c r="AK22" s="103">
        <v>8600</v>
      </c>
      <c r="AL22" s="103">
        <v>27050</v>
      </c>
      <c r="AM22" s="103">
        <v>0</v>
      </c>
      <c r="AN22" s="106">
        <v>0.1</v>
      </c>
      <c r="AO22" s="103">
        <v>8600</v>
      </c>
      <c r="AP22" s="83"/>
      <c r="AQ22" s="103">
        <v>8450</v>
      </c>
      <c r="AR22" s="103">
        <v>26600</v>
      </c>
      <c r="AS22" s="103">
        <v>0</v>
      </c>
      <c r="AT22" s="106">
        <v>0.1</v>
      </c>
      <c r="AU22" s="103">
        <v>8450</v>
      </c>
      <c r="AV22" s="83"/>
      <c r="AW22" s="103">
        <v>8300</v>
      </c>
      <c r="AX22" s="103">
        <v>26150</v>
      </c>
      <c r="AY22" s="103">
        <v>0</v>
      </c>
      <c r="AZ22" s="106">
        <v>0.1</v>
      </c>
      <c r="BA22" s="103">
        <v>8300</v>
      </c>
      <c r="BB22" s="83"/>
      <c r="BC22" s="103">
        <v>8100</v>
      </c>
      <c r="BD22" s="103">
        <v>25500</v>
      </c>
      <c r="BE22" s="103">
        <v>0</v>
      </c>
      <c r="BF22" s="106">
        <v>0.1</v>
      </c>
      <c r="BG22" s="103">
        <v>8100</v>
      </c>
      <c r="BH22" s="83"/>
      <c r="BI22" s="103">
        <v>7900</v>
      </c>
      <c r="BJ22" s="103">
        <v>24900</v>
      </c>
      <c r="BK22" s="103">
        <v>0</v>
      </c>
      <c r="BL22" s="106">
        <v>0.1</v>
      </c>
      <c r="BM22" s="103">
        <v>7900</v>
      </c>
      <c r="BO22" s="103">
        <v>13750</v>
      </c>
      <c r="BP22" s="103">
        <v>24500</v>
      </c>
      <c r="BQ22" s="103">
        <v>0</v>
      </c>
      <c r="BR22" s="106">
        <v>0.1</v>
      </c>
      <c r="BS22" s="103">
        <v>13750</v>
      </c>
      <c r="BU22" s="103">
        <v>13750</v>
      </c>
      <c r="BV22" s="103">
        <v>24500</v>
      </c>
      <c r="BW22" s="103">
        <v>0</v>
      </c>
      <c r="BX22" s="106">
        <v>0.1</v>
      </c>
      <c r="BY22" s="103">
        <v>13750</v>
      </c>
      <c r="CA22" s="103">
        <v>75650</v>
      </c>
      <c r="CB22" s="103">
        <v>118130</v>
      </c>
      <c r="CC22" s="103">
        <v>8550</v>
      </c>
      <c r="CD22" s="106">
        <v>0.25</v>
      </c>
      <c r="CE22" s="103">
        <v>75650</v>
      </c>
      <c r="CF22" s="92"/>
      <c r="CG22" s="107">
        <v>75650</v>
      </c>
      <c r="CH22" s="107">
        <v>144800</v>
      </c>
      <c r="CI22" s="107">
        <v>9350</v>
      </c>
      <c r="CJ22" s="106">
        <v>0.25</v>
      </c>
      <c r="CK22" s="107">
        <v>75650</v>
      </c>
      <c r="CL22"/>
      <c r="CM22" s="103">
        <v>72150</v>
      </c>
      <c r="CN22" s="103">
        <v>137850</v>
      </c>
      <c r="CO22" s="103">
        <v>8845</v>
      </c>
      <c r="CP22" s="106">
        <v>0.25</v>
      </c>
      <c r="CQ22" s="103">
        <v>72150</v>
      </c>
      <c r="CS22" s="103">
        <v>70700</v>
      </c>
      <c r="CT22" s="103">
        <v>133800</v>
      </c>
      <c r="CU22" s="103">
        <v>8637.5</v>
      </c>
      <c r="CV22" s="106">
        <v>0.25</v>
      </c>
      <c r="CW22" s="103">
        <v>70700</v>
      </c>
    </row>
    <row r="23" spans="1:101" x14ac:dyDescent="0.2">
      <c r="A23" s="103">
        <v>31650</v>
      </c>
      <c r="B23" s="103">
        <v>92150</v>
      </c>
      <c r="C23" s="103">
        <v>1975</v>
      </c>
      <c r="D23" s="106">
        <v>0.12</v>
      </c>
      <c r="E23" s="103">
        <v>31650</v>
      </c>
      <c r="F23" s="292"/>
      <c r="G23" s="103">
        <v>22275</v>
      </c>
      <c r="H23" s="103">
        <v>52525</v>
      </c>
      <c r="I23" s="103">
        <v>987.5</v>
      </c>
      <c r="J23" s="106">
        <v>0.12</v>
      </c>
      <c r="K23" s="103">
        <v>22275</v>
      </c>
      <c r="M23" s="103">
        <v>31200</v>
      </c>
      <c r="N23" s="103">
        <v>90750</v>
      </c>
      <c r="O23" s="103">
        <v>1940</v>
      </c>
      <c r="P23" s="106">
        <v>0.12</v>
      </c>
      <c r="Q23" s="103">
        <v>31200</v>
      </c>
      <c r="R23" s="83"/>
      <c r="S23" s="103">
        <v>30600</v>
      </c>
      <c r="T23" s="103">
        <v>88950</v>
      </c>
      <c r="U23" s="103">
        <v>1905</v>
      </c>
      <c r="V23" s="106">
        <v>0.12</v>
      </c>
      <c r="W23" s="103">
        <v>30600</v>
      </c>
      <c r="X23" s="83"/>
      <c r="Y23" s="103">
        <v>27300</v>
      </c>
      <c r="Z23" s="103">
        <v>84550</v>
      </c>
      <c r="AA23" s="103">
        <v>1865</v>
      </c>
      <c r="AB23" s="106">
        <v>0.15</v>
      </c>
      <c r="AC23" s="103">
        <v>27300</v>
      </c>
      <c r="AD23" s="83"/>
      <c r="AE23" s="103">
        <v>27100</v>
      </c>
      <c r="AF23" s="103">
        <v>83850</v>
      </c>
      <c r="AG23" s="103">
        <v>1855</v>
      </c>
      <c r="AH23" s="106">
        <v>0.15</v>
      </c>
      <c r="AI23" s="103">
        <v>27100</v>
      </c>
      <c r="AJ23" s="83"/>
      <c r="AK23" s="103">
        <v>27050</v>
      </c>
      <c r="AL23" s="103">
        <v>83500</v>
      </c>
      <c r="AM23" s="103">
        <v>1845</v>
      </c>
      <c r="AN23" s="106">
        <v>0.15</v>
      </c>
      <c r="AO23" s="103">
        <v>27050</v>
      </c>
      <c r="AP23" s="83"/>
      <c r="AQ23" s="103">
        <v>26600</v>
      </c>
      <c r="AR23" s="103">
        <v>82250</v>
      </c>
      <c r="AS23" s="103">
        <v>1815</v>
      </c>
      <c r="AT23" s="106">
        <v>0.15</v>
      </c>
      <c r="AU23" s="103">
        <v>26600</v>
      </c>
      <c r="AV23" s="83"/>
      <c r="AW23" s="103">
        <v>26150</v>
      </c>
      <c r="AX23" s="103">
        <v>80800</v>
      </c>
      <c r="AY23" s="103">
        <v>1785</v>
      </c>
      <c r="AZ23" s="106">
        <v>0.15</v>
      </c>
      <c r="BA23" s="103">
        <v>26150</v>
      </c>
      <c r="BB23" s="83"/>
      <c r="BC23" s="103">
        <v>25500</v>
      </c>
      <c r="BD23" s="103">
        <v>78800</v>
      </c>
      <c r="BE23" s="103">
        <v>1740</v>
      </c>
      <c r="BF23" s="106">
        <v>0.15</v>
      </c>
      <c r="BG23" s="103">
        <v>25500</v>
      </c>
      <c r="BH23" s="83"/>
      <c r="BI23" s="103">
        <v>24900</v>
      </c>
      <c r="BJ23" s="103">
        <v>76900</v>
      </c>
      <c r="BK23" s="103">
        <v>1700</v>
      </c>
      <c r="BL23" s="106">
        <v>0.15</v>
      </c>
      <c r="BM23" s="103">
        <v>24900</v>
      </c>
      <c r="BO23" s="103">
        <v>24500</v>
      </c>
      <c r="BP23" s="103">
        <v>75750</v>
      </c>
      <c r="BQ23" s="103">
        <v>1075</v>
      </c>
      <c r="BR23" s="106">
        <v>0.15</v>
      </c>
      <c r="BS23" s="103">
        <v>24500</v>
      </c>
      <c r="BU23" s="103">
        <v>24500</v>
      </c>
      <c r="BV23" s="103">
        <v>75750</v>
      </c>
      <c r="BW23" s="103">
        <v>1075</v>
      </c>
      <c r="BX23" s="106">
        <v>0.15</v>
      </c>
      <c r="BY23" s="103">
        <v>24500</v>
      </c>
      <c r="CA23" s="103">
        <v>118130</v>
      </c>
      <c r="CB23" s="103">
        <v>216600</v>
      </c>
      <c r="CC23" s="103">
        <v>19170</v>
      </c>
      <c r="CD23" s="106">
        <v>0.28000000000000003</v>
      </c>
      <c r="CE23" s="103">
        <v>118130</v>
      </c>
      <c r="CF23" s="92"/>
      <c r="CG23" s="107">
        <v>144800</v>
      </c>
      <c r="CH23" s="107">
        <v>216600</v>
      </c>
      <c r="CI23" s="107">
        <v>26637.5</v>
      </c>
      <c r="CJ23" s="106">
        <v>0.28000000000000003</v>
      </c>
      <c r="CK23" s="107">
        <v>144800</v>
      </c>
      <c r="CL23"/>
      <c r="CM23" s="103">
        <v>137850</v>
      </c>
      <c r="CN23" s="103">
        <v>207700</v>
      </c>
      <c r="CO23" s="103">
        <v>25270</v>
      </c>
      <c r="CP23" s="106">
        <v>0.28000000000000003</v>
      </c>
      <c r="CQ23" s="103">
        <v>137850</v>
      </c>
      <c r="CS23" s="103">
        <v>133800</v>
      </c>
      <c r="CT23" s="103">
        <v>203150</v>
      </c>
      <c r="CU23" s="103">
        <v>24412.5</v>
      </c>
      <c r="CV23" s="106">
        <v>0.28000000000000003</v>
      </c>
      <c r="CW23" s="103">
        <v>133800</v>
      </c>
    </row>
    <row r="24" spans="1:101" x14ac:dyDescent="0.2">
      <c r="A24" s="103">
        <v>92150</v>
      </c>
      <c r="B24" s="103">
        <v>182950</v>
      </c>
      <c r="C24" s="103">
        <v>9235</v>
      </c>
      <c r="D24" s="106">
        <v>0.22</v>
      </c>
      <c r="E24" s="103">
        <v>92150</v>
      </c>
      <c r="F24" s="292"/>
      <c r="G24" s="103">
        <v>52525</v>
      </c>
      <c r="H24" s="103">
        <v>97925</v>
      </c>
      <c r="I24" s="103">
        <v>4617.5</v>
      </c>
      <c r="J24" s="106">
        <v>0.22</v>
      </c>
      <c r="K24" s="103">
        <v>52525</v>
      </c>
      <c r="M24" s="103">
        <v>90750</v>
      </c>
      <c r="N24" s="103">
        <v>180200</v>
      </c>
      <c r="O24" s="103">
        <v>9086</v>
      </c>
      <c r="P24" s="106">
        <v>0.22</v>
      </c>
      <c r="Q24" s="103">
        <v>90750</v>
      </c>
      <c r="R24" s="83"/>
      <c r="S24" s="103">
        <v>88950</v>
      </c>
      <c r="T24" s="103">
        <v>176550</v>
      </c>
      <c r="U24" s="103">
        <v>8907</v>
      </c>
      <c r="V24" s="106">
        <v>0.22</v>
      </c>
      <c r="W24" s="103">
        <v>88950</v>
      </c>
      <c r="X24" s="83"/>
      <c r="Y24" s="103">
        <v>84550</v>
      </c>
      <c r="Z24" s="103">
        <v>161750</v>
      </c>
      <c r="AA24" s="103">
        <v>10452.5</v>
      </c>
      <c r="AB24" s="106">
        <v>0.25</v>
      </c>
      <c r="AC24" s="103">
        <v>84550</v>
      </c>
      <c r="AD24" s="83"/>
      <c r="AE24" s="103">
        <v>83850</v>
      </c>
      <c r="AF24" s="103">
        <v>160450</v>
      </c>
      <c r="AG24" s="103">
        <v>10367.5</v>
      </c>
      <c r="AH24" s="106">
        <v>0.25</v>
      </c>
      <c r="AI24" s="103">
        <v>83850</v>
      </c>
      <c r="AJ24" s="83"/>
      <c r="AK24" s="103">
        <v>83500</v>
      </c>
      <c r="AL24" s="103">
        <v>159800</v>
      </c>
      <c r="AM24" s="103">
        <v>10312.5</v>
      </c>
      <c r="AN24" s="106">
        <v>0.25</v>
      </c>
      <c r="AO24" s="103">
        <v>83500</v>
      </c>
      <c r="AP24" s="83"/>
      <c r="AQ24" s="103">
        <v>82250</v>
      </c>
      <c r="AR24" s="103">
        <v>157300</v>
      </c>
      <c r="AS24" s="103">
        <v>10162.5</v>
      </c>
      <c r="AT24" s="106">
        <v>0.25</v>
      </c>
      <c r="AU24" s="103">
        <v>82250</v>
      </c>
      <c r="AV24" s="83"/>
      <c r="AW24" s="103">
        <v>80800</v>
      </c>
      <c r="AX24" s="103">
        <v>154700</v>
      </c>
      <c r="AY24" s="103">
        <v>9982.5</v>
      </c>
      <c r="AZ24" s="106">
        <v>0.25</v>
      </c>
      <c r="BA24" s="103">
        <v>80800</v>
      </c>
      <c r="BB24" s="83"/>
      <c r="BC24" s="103">
        <v>78800</v>
      </c>
      <c r="BD24" s="103">
        <v>150800</v>
      </c>
      <c r="BE24" s="103">
        <v>9735</v>
      </c>
      <c r="BF24" s="106">
        <v>0.25</v>
      </c>
      <c r="BG24" s="103">
        <v>78800</v>
      </c>
      <c r="BH24" s="83"/>
      <c r="BI24" s="103">
        <v>76900</v>
      </c>
      <c r="BJ24" s="103">
        <v>147250</v>
      </c>
      <c r="BK24" s="103">
        <v>9500</v>
      </c>
      <c r="BL24" s="106">
        <v>0.25</v>
      </c>
      <c r="BM24" s="103">
        <v>76900</v>
      </c>
      <c r="BO24" s="103">
        <v>75750</v>
      </c>
      <c r="BP24" s="103">
        <v>94050</v>
      </c>
      <c r="BQ24" s="103">
        <v>8762.5</v>
      </c>
      <c r="BR24" s="106">
        <v>0.25</v>
      </c>
      <c r="BS24" s="103">
        <v>75750</v>
      </c>
      <c r="BU24" s="103">
        <v>75750</v>
      </c>
      <c r="BV24" s="103">
        <v>94050</v>
      </c>
      <c r="BW24" s="103">
        <v>8762.5</v>
      </c>
      <c r="BX24" s="106">
        <v>0.25</v>
      </c>
      <c r="BY24" s="103">
        <v>75750</v>
      </c>
      <c r="CA24" s="103">
        <v>216600</v>
      </c>
      <c r="CB24" s="103">
        <v>380700</v>
      </c>
      <c r="CC24" s="103">
        <v>46741.599999999999</v>
      </c>
      <c r="CD24" s="106">
        <v>0.33</v>
      </c>
      <c r="CE24" s="103">
        <v>216600</v>
      </c>
      <c r="CF24" s="92"/>
      <c r="CG24" s="107">
        <v>216600</v>
      </c>
      <c r="CH24" s="107">
        <v>380700</v>
      </c>
      <c r="CI24" s="107">
        <v>46741.5</v>
      </c>
      <c r="CJ24" s="106">
        <v>0.33</v>
      </c>
      <c r="CK24" s="107">
        <v>216600</v>
      </c>
      <c r="CL24"/>
      <c r="CM24" s="103">
        <v>207700</v>
      </c>
      <c r="CN24" s="103">
        <v>365100</v>
      </c>
      <c r="CO24" s="103">
        <v>44828</v>
      </c>
      <c r="CP24" s="106">
        <v>0.33</v>
      </c>
      <c r="CQ24" s="103">
        <v>207700</v>
      </c>
      <c r="CS24" s="103">
        <v>203150</v>
      </c>
      <c r="CT24" s="103">
        <v>357000</v>
      </c>
      <c r="CU24" s="103">
        <v>43830.5</v>
      </c>
      <c r="CV24" s="106">
        <v>0.33</v>
      </c>
      <c r="CW24" s="103">
        <v>203150</v>
      </c>
    </row>
    <row r="25" spans="1:101" ht="25.5" x14ac:dyDescent="0.2">
      <c r="A25" s="103">
        <v>182950</v>
      </c>
      <c r="B25" s="103">
        <v>338500</v>
      </c>
      <c r="C25" s="103">
        <v>29211</v>
      </c>
      <c r="D25" s="106">
        <v>0.24</v>
      </c>
      <c r="E25" s="103">
        <v>182950</v>
      </c>
      <c r="F25" s="292"/>
      <c r="G25" s="103">
        <v>97925</v>
      </c>
      <c r="H25" s="103">
        <v>175700</v>
      </c>
      <c r="I25" s="103">
        <v>14605.5</v>
      </c>
      <c r="J25" s="106">
        <v>0.24</v>
      </c>
      <c r="K25" s="103">
        <v>97925</v>
      </c>
      <c r="M25" s="103">
        <v>180200</v>
      </c>
      <c r="N25" s="103">
        <v>333250</v>
      </c>
      <c r="O25" s="103">
        <v>28765</v>
      </c>
      <c r="P25" s="106">
        <v>0.24</v>
      </c>
      <c r="Q25" s="103">
        <v>180200</v>
      </c>
      <c r="R25" s="83"/>
      <c r="S25" s="103">
        <v>176550</v>
      </c>
      <c r="T25" s="103">
        <v>326550</v>
      </c>
      <c r="U25" s="103">
        <v>28179</v>
      </c>
      <c r="V25" s="106">
        <v>0.24</v>
      </c>
      <c r="W25" s="103">
        <v>176550</v>
      </c>
      <c r="X25" s="83"/>
      <c r="Y25" s="103">
        <v>161750</v>
      </c>
      <c r="Z25" s="103">
        <v>242000</v>
      </c>
      <c r="AA25" s="103">
        <v>29752.5</v>
      </c>
      <c r="AB25" s="106">
        <v>0.28000000000000003</v>
      </c>
      <c r="AC25" s="103">
        <v>161750</v>
      </c>
      <c r="AD25" s="83"/>
      <c r="AE25" s="103">
        <v>160450</v>
      </c>
      <c r="AF25" s="103">
        <v>240000</v>
      </c>
      <c r="AG25" s="103">
        <v>29517.5</v>
      </c>
      <c r="AH25" s="106">
        <v>0.28000000000000003</v>
      </c>
      <c r="AI25" s="103">
        <v>160450</v>
      </c>
      <c r="AJ25" s="83"/>
      <c r="AK25" s="103">
        <v>159800</v>
      </c>
      <c r="AL25" s="103">
        <v>239050</v>
      </c>
      <c r="AM25" s="103">
        <v>29387.5</v>
      </c>
      <c r="AN25" s="106">
        <v>0.28000000000000003</v>
      </c>
      <c r="AO25" s="103">
        <v>159800</v>
      </c>
      <c r="AP25" s="83"/>
      <c r="AQ25" s="103">
        <v>157300</v>
      </c>
      <c r="AR25" s="103">
        <v>235300</v>
      </c>
      <c r="AS25" s="103">
        <v>28925</v>
      </c>
      <c r="AT25" s="106">
        <v>0.28000000000000003</v>
      </c>
      <c r="AU25" s="103">
        <v>157300</v>
      </c>
      <c r="AV25" s="83"/>
      <c r="AW25" s="103">
        <v>154700</v>
      </c>
      <c r="AX25" s="103">
        <v>231350</v>
      </c>
      <c r="AY25" s="103">
        <v>28457.5</v>
      </c>
      <c r="AZ25" s="106">
        <v>0.28000000000000003</v>
      </c>
      <c r="BA25" s="103">
        <v>154700</v>
      </c>
      <c r="BB25" s="83"/>
      <c r="BC25" s="103">
        <v>150800</v>
      </c>
      <c r="BD25" s="103">
        <v>225550</v>
      </c>
      <c r="BE25" s="103">
        <v>27735</v>
      </c>
      <c r="BF25" s="106">
        <v>0.28000000000000003</v>
      </c>
      <c r="BG25" s="103">
        <v>150800</v>
      </c>
      <c r="BH25" s="83"/>
      <c r="BI25" s="103">
        <v>147250</v>
      </c>
      <c r="BJ25" s="103">
        <v>220200</v>
      </c>
      <c r="BK25" s="103">
        <v>27087.5</v>
      </c>
      <c r="BL25" s="106">
        <v>0.28000000000000003</v>
      </c>
      <c r="BM25" s="103">
        <v>147250</v>
      </c>
      <c r="BO25" s="103">
        <v>94050</v>
      </c>
      <c r="BP25" s="103">
        <v>124050</v>
      </c>
      <c r="BQ25" s="103">
        <v>13337.5</v>
      </c>
      <c r="BR25" s="106">
        <v>0.27</v>
      </c>
      <c r="BS25" s="103">
        <v>94050</v>
      </c>
      <c r="BU25" s="103">
        <v>94050</v>
      </c>
      <c r="BV25" s="103">
        <v>124050</v>
      </c>
      <c r="BW25" s="103">
        <v>13337.5</v>
      </c>
      <c r="BX25" s="106">
        <v>0.27</v>
      </c>
      <c r="BY25" s="103">
        <v>94050</v>
      </c>
      <c r="CA25" s="103">
        <v>380700</v>
      </c>
      <c r="CB25" s="103" t="s">
        <v>1057</v>
      </c>
      <c r="CC25" s="103">
        <v>100894.6</v>
      </c>
      <c r="CD25" s="106">
        <v>0.35</v>
      </c>
      <c r="CE25" s="103">
        <v>380700</v>
      </c>
      <c r="CF25" s="92"/>
      <c r="CG25" s="107">
        <v>380700</v>
      </c>
      <c r="CH25" s="105" t="s">
        <v>1057</v>
      </c>
      <c r="CI25" s="105">
        <v>100894.5</v>
      </c>
      <c r="CJ25" s="106">
        <v>0.35</v>
      </c>
      <c r="CK25" s="103">
        <v>380700</v>
      </c>
      <c r="CL25"/>
      <c r="CM25" s="103">
        <v>365100</v>
      </c>
      <c r="CN25" s="103" t="s">
        <v>1057</v>
      </c>
      <c r="CO25" s="103">
        <v>96770</v>
      </c>
      <c r="CP25" s="106">
        <v>0.35</v>
      </c>
      <c r="CQ25" s="103">
        <v>365100</v>
      </c>
      <c r="CS25" s="103">
        <v>357000</v>
      </c>
      <c r="CT25" s="103" t="s">
        <v>1057</v>
      </c>
      <c r="CU25" s="103">
        <v>94601</v>
      </c>
      <c r="CV25" s="106">
        <v>0.35</v>
      </c>
      <c r="CW25" s="103">
        <v>357000</v>
      </c>
    </row>
    <row r="26" spans="1:101" x14ac:dyDescent="0.2">
      <c r="A26" s="103">
        <v>338500</v>
      </c>
      <c r="B26" s="103">
        <v>426600</v>
      </c>
      <c r="C26" s="103">
        <v>66543</v>
      </c>
      <c r="D26" s="106">
        <v>0.32</v>
      </c>
      <c r="E26" s="103">
        <v>338500</v>
      </c>
      <c r="F26" s="292"/>
      <c r="G26" s="103">
        <v>175700</v>
      </c>
      <c r="H26" s="103">
        <v>219750</v>
      </c>
      <c r="I26" s="103">
        <v>33271.5</v>
      </c>
      <c r="J26" s="106">
        <v>0.32</v>
      </c>
      <c r="K26" s="103">
        <v>175700</v>
      </c>
      <c r="M26" s="103">
        <v>333250</v>
      </c>
      <c r="N26" s="103">
        <v>420000</v>
      </c>
      <c r="O26" s="103">
        <v>65497</v>
      </c>
      <c r="P26" s="106">
        <v>0.32</v>
      </c>
      <c r="Q26" s="103">
        <v>333250</v>
      </c>
      <c r="R26" s="83"/>
      <c r="S26" s="103">
        <v>326550</v>
      </c>
      <c r="T26" s="103">
        <v>411550</v>
      </c>
      <c r="U26" s="103">
        <v>64179</v>
      </c>
      <c r="V26" s="106">
        <v>0.32</v>
      </c>
      <c r="W26" s="103">
        <v>326550</v>
      </c>
      <c r="X26" s="83"/>
      <c r="Y26" s="103">
        <v>242000</v>
      </c>
      <c r="Z26" s="103">
        <v>425350</v>
      </c>
      <c r="AA26" s="103">
        <v>52222.5</v>
      </c>
      <c r="AB26" s="106">
        <v>0.33</v>
      </c>
      <c r="AC26" s="103">
        <v>242000</v>
      </c>
      <c r="AD26" s="83"/>
      <c r="AE26" s="103">
        <v>240000</v>
      </c>
      <c r="AF26" s="103">
        <v>421900</v>
      </c>
      <c r="AG26" s="103">
        <v>51791.5</v>
      </c>
      <c r="AH26" s="106">
        <v>0.33</v>
      </c>
      <c r="AI26" s="103">
        <v>240000</v>
      </c>
      <c r="AJ26" s="83"/>
      <c r="AK26" s="103">
        <v>239050</v>
      </c>
      <c r="AL26" s="103">
        <v>420100</v>
      </c>
      <c r="AM26" s="103">
        <v>51577.5</v>
      </c>
      <c r="AN26" s="106">
        <v>0.33</v>
      </c>
      <c r="AO26" s="103">
        <v>239050</v>
      </c>
      <c r="AP26" s="83"/>
      <c r="AQ26" s="103">
        <v>235300</v>
      </c>
      <c r="AR26" s="103">
        <v>413550</v>
      </c>
      <c r="AS26" s="103">
        <v>50765</v>
      </c>
      <c r="AT26" s="106">
        <v>0.33</v>
      </c>
      <c r="AU26" s="103">
        <v>235300</v>
      </c>
      <c r="AV26" s="83"/>
      <c r="AW26" s="103">
        <v>231350</v>
      </c>
      <c r="AX26" s="103">
        <v>406650</v>
      </c>
      <c r="AY26" s="103">
        <v>49919.5</v>
      </c>
      <c r="AZ26" s="106">
        <v>0.33</v>
      </c>
      <c r="BA26" s="103">
        <v>231350</v>
      </c>
      <c r="BB26" s="83"/>
      <c r="BC26" s="103">
        <v>225550</v>
      </c>
      <c r="BD26" s="103">
        <v>396450</v>
      </c>
      <c r="BE26" s="103">
        <v>48665</v>
      </c>
      <c r="BF26" s="106">
        <v>0.33</v>
      </c>
      <c r="BG26" s="103">
        <v>225550</v>
      </c>
      <c r="BH26" s="83"/>
      <c r="BI26" s="103">
        <v>220200</v>
      </c>
      <c r="BJ26" s="103">
        <v>387050</v>
      </c>
      <c r="BK26" s="103">
        <v>47513.5</v>
      </c>
      <c r="BL26" s="106">
        <v>0.33</v>
      </c>
      <c r="BM26" s="103">
        <v>220200</v>
      </c>
      <c r="BO26" s="103">
        <v>124050</v>
      </c>
      <c r="BP26" s="103">
        <v>145050</v>
      </c>
      <c r="BQ26" s="103">
        <v>21437.5</v>
      </c>
      <c r="BR26" s="106">
        <v>0.25</v>
      </c>
      <c r="BS26" s="103">
        <v>124050</v>
      </c>
      <c r="BU26" s="103">
        <v>124050</v>
      </c>
      <c r="BV26" s="103">
        <v>145050</v>
      </c>
      <c r="BW26" s="103">
        <v>21437.5</v>
      </c>
      <c r="BX26" s="106">
        <v>0.25</v>
      </c>
      <c r="BY26" s="103">
        <v>124050</v>
      </c>
      <c r="CE26" s="92"/>
      <c r="CF26" s="92"/>
      <c r="CG26" s="92"/>
      <c r="CH26" s="92"/>
      <c r="CK26"/>
      <c r="CL26"/>
      <c r="CM26" s="92"/>
      <c r="CN26" s="92"/>
      <c r="CO26" s="92"/>
      <c r="CP26" s="92"/>
      <c r="CQ26" s="92"/>
      <c r="CS26" s="92"/>
      <c r="CT26" s="92"/>
      <c r="CU26" s="92"/>
      <c r="CV26" s="92"/>
      <c r="CW26" s="92"/>
    </row>
    <row r="27" spans="1:101" s="79" customFormat="1" x14ac:dyDescent="0.2">
      <c r="A27" s="103">
        <v>426600</v>
      </c>
      <c r="B27" s="103">
        <v>633950</v>
      </c>
      <c r="C27" s="103">
        <v>94735</v>
      </c>
      <c r="D27" s="106">
        <v>0.35</v>
      </c>
      <c r="E27" s="103">
        <v>426600</v>
      </c>
      <c r="F27" s="292"/>
      <c r="G27" s="103">
        <v>219750</v>
      </c>
      <c r="H27" s="103">
        <v>323425</v>
      </c>
      <c r="I27" s="103">
        <v>47367.5</v>
      </c>
      <c r="J27" s="106">
        <v>0.35</v>
      </c>
      <c r="K27" s="103">
        <v>219750</v>
      </c>
      <c r="M27" s="103">
        <v>420000</v>
      </c>
      <c r="N27" s="103">
        <v>624150</v>
      </c>
      <c r="O27" s="103">
        <v>93257</v>
      </c>
      <c r="P27" s="106">
        <v>0.35</v>
      </c>
      <c r="Q27" s="103">
        <v>420000</v>
      </c>
      <c r="R27" s="88"/>
      <c r="S27" s="103">
        <v>411550</v>
      </c>
      <c r="T27" s="103">
        <v>611550</v>
      </c>
      <c r="U27" s="103">
        <v>91379</v>
      </c>
      <c r="V27" s="106">
        <v>0.35</v>
      </c>
      <c r="W27" s="103">
        <v>411550</v>
      </c>
      <c r="X27" s="88"/>
      <c r="Y27" s="103">
        <v>425350</v>
      </c>
      <c r="Z27" s="103">
        <v>479350</v>
      </c>
      <c r="AA27" s="103">
        <v>112728</v>
      </c>
      <c r="AB27" s="106">
        <v>0.35</v>
      </c>
      <c r="AC27" s="103">
        <v>425350</v>
      </c>
      <c r="AD27" s="88"/>
      <c r="AE27" s="103">
        <v>421900</v>
      </c>
      <c r="AF27" s="103">
        <v>475500</v>
      </c>
      <c r="AG27" s="103">
        <v>111818.5</v>
      </c>
      <c r="AH27" s="106">
        <v>0.35</v>
      </c>
      <c r="AI27" s="103">
        <v>421900</v>
      </c>
      <c r="AJ27" s="88"/>
      <c r="AK27" s="103">
        <v>420100</v>
      </c>
      <c r="AL27" s="103">
        <v>473450</v>
      </c>
      <c r="AM27" s="103">
        <v>111324</v>
      </c>
      <c r="AN27" s="106">
        <v>0.35</v>
      </c>
      <c r="AO27" s="103">
        <v>420100</v>
      </c>
      <c r="AP27" s="88"/>
      <c r="AQ27" s="103">
        <v>413550</v>
      </c>
      <c r="AR27" s="103">
        <v>466050</v>
      </c>
      <c r="AS27" s="103">
        <v>109587.5</v>
      </c>
      <c r="AT27" s="106">
        <v>0.35</v>
      </c>
      <c r="AU27" s="103">
        <v>413550</v>
      </c>
      <c r="AV27" s="88"/>
      <c r="AW27" s="103">
        <v>406650</v>
      </c>
      <c r="AX27" s="103">
        <v>458300</v>
      </c>
      <c r="AY27" s="103">
        <v>107768.5</v>
      </c>
      <c r="AZ27" s="106">
        <v>0.35</v>
      </c>
      <c r="BA27" s="103">
        <v>406650</v>
      </c>
      <c r="BB27" s="88"/>
      <c r="BC27" s="103">
        <v>396450</v>
      </c>
      <c r="BD27" s="103" t="s">
        <v>1057</v>
      </c>
      <c r="BE27" s="103">
        <v>105062</v>
      </c>
      <c r="BF27" s="106">
        <v>0.35</v>
      </c>
      <c r="BG27" s="103">
        <v>396450</v>
      </c>
      <c r="BH27" s="88"/>
      <c r="BI27" s="103">
        <v>387050</v>
      </c>
      <c r="BJ27" s="103" t="s">
        <v>13</v>
      </c>
      <c r="BK27" s="103">
        <v>102574</v>
      </c>
      <c r="BL27" s="106">
        <v>0.35</v>
      </c>
      <c r="BM27" s="103">
        <v>387050</v>
      </c>
      <c r="BN27" s="111"/>
      <c r="BO27" s="103">
        <v>145050</v>
      </c>
      <c r="BP27" s="103">
        <v>217000</v>
      </c>
      <c r="BQ27" s="103">
        <v>26687.5</v>
      </c>
      <c r="BR27" s="106">
        <v>0.28000000000000003</v>
      </c>
      <c r="BS27" s="103">
        <v>145050</v>
      </c>
      <c r="BT27" s="111"/>
      <c r="BU27" s="103">
        <v>145050</v>
      </c>
      <c r="BV27" s="103">
        <v>217000</v>
      </c>
      <c r="BW27" s="103">
        <v>26687.5</v>
      </c>
      <c r="BX27" s="106">
        <v>0.28000000000000003</v>
      </c>
      <c r="BY27" s="103">
        <v>145050</v>
      </c>
      <c r="BZ27" s="111"/>
      <c r="CA27" s="111"/>
      <c r="CB27" s="111" t="s">
        <v>1058</v>
      </c>
      <c r="CC27" s="111" t="s">
        <v>1059</v>
      </c>
      <c r="CD27" s="111" t="s">
        <v>1060</v>
      </c>
      <c r="CE27" s="111"/>
      <c r="CF27" s="111"/>
      <c r="CG27" s="111"/>
      <c r="CH27" s="111" t="s">
        <v>1058</v>
      </c>
      <c r="CI27" s="111" t="s">
        <v>1059</v>
      </c>
      <c r="CJ27" s="111" t="s">
        <v>1060</v>
      </c>
      <c r="CM27" s="111"/>
      <c r="CN27" s="111" t="s">
        <v>1058</v>
      </c>
      <c r="CO27" s="111" t="s">
        <v>1059</v>
      </c>
      <c r="CP27" s="111" t="s">
        <v>1060</v>
      </c>
      <c r="CQ27" s="111"/>
      <c r="CS27" s="111"/>
      <c r="CT27" s="111" t="s">
        <v>1058</v>
      </c>
      <c r="CU27" s="111" t="s">
        <v>1059</v>
      </c>
      <c r="CV27" s="111" t="s">
        <v>1060</v>
      </c>
      <c r="CW27" s="111"/>
    </row>
    <row r="28" spans="1:101" x14ac:dyDescent="0.2">
      <c r="A28" s="103">
        <v>633950</v>
      </c>
      <c r="B28" s="103" t="s">
        <v>1057</v>
      </c>
      <c r="C28" s="103">
        <v>167307.5</v>
      </c>
      <c r="D28" s="106">
        <v>0.37</v>
      </c>
      <c r="E28" s="103">
        <v>633950</v>
      </c>
      <c r="F28" s="292"/>
      <c r="G28" s="103">
        <v>323450</v>
      </c>
      <c r="H28" s="103" t="s">
        <v>1057</v>
      </c>
      <c r="I28" s="103">
        <v>83653.75</v>
      </c>
      <c r="J28" s="106">
        <v>0.37</v>
      </c>
      <c r="K28" s="103">
        <v>323425</v>
      </c>
      <c r="M28" s="103">
        <v>624150</v>
      </c>
      <c r="N28" s="103" t="s">
        <v>1057</v>
      </c>
      <c r="O28" s="103">
        <v>164709.5</v>
      </c>
      <c r="P28" s="106">
        <v>0.37</v>
      </c>
      <c r="Q28" s="103">
        <v>624150</v>
      </c>
      <c r="R28" s="83"/>
      <c r="S28" s="103">
        <v>611550</v>
      </c>
      <c r="T28" s="103" t="s">
        <v>1057</v>
      </c>
      <c r="U28" s="103">
        <v>161379</v>
      </c>
      <c r="V28" s="106">
        <v>0.37</v>
      </c>
      <c r="W28" s="103">
        <v>611550</v>
      </c>
      <c r="X28" s="83"/>
      <c r="Y28" s="103">
        <v>479350</v>
      </c>
      <c r="Z28" s="103" t="s">
        <v>1057</v>
      </c>
      <c r="AA28" s="103">
        <v>131628</v>
      </c>
      <c r="AB28" s="106">
        <v>0.39600000000000002</v>
      </c>
      <c r="AC28" s="103">
        <v>479350</v>
      </c>
      <c r="AD28" s="83"/>
      <c r="AE28" s="103">
        <v>475500</v>
      </c>
      <c r="AF28" s="103" t="s">
        <v>1057</v>
      </c>
      <c r="AG28" s="103">
        <v>130578.5</v>
      </c>
      <c r="AH28" s="106">
        <v>0.39600000000000002</v>
      </c>
      <c r="AI28" s="103">
        <v>475500</v>
      </c>
      <c r="AJ28" s="83"/>
      <c r="AK28" s="103">
        <v>473450</v>
      </c>
      <c r="AL28" s="103" t="s">
        <v>1057</v>
      </c>
      <c r="AM28" s="103">
        <v>129996.5</v>
      </c>
      <c r="AN28" s="106">
        <v>0.39600000000000002</v>
      </c>
      <c r="AO28" s="103">
        <v>473450</v>
      </c>
      <c r="AP28" s="83"/>
      <c r="AQ28" s="103">
        <v>466050</v>
      </c>
      <c r="AR28" s="103" t="s">
        <v>1057</v>
      </c>
      <c r="AS28" s="103">
        <v>127962.5</v>
      </c>
      <c r="AT28" s="106">
        <v>0.39600000000000002</v>
      </c>
      <c r="AU28" s="103">
        <v>466050</v>
      </c>
      <c r="AV28" s="83"/>
      <c r="AW28" s="103">
        <v>458300</v>
      </c>
      <c r="AX28" s="103" t="s">
        <v>1057</v>
      </c>
      <c r="AY28" s="103">
        <v>125846</v>
      </c>
      <c r="AZ28" s="106">
        <v>0.39600000000000002</v>
      </c>
      <c r="BA28" s="103">
        <v>458300</v>
      </c>
      <c r="BB28" s="83"/>
      <c r="BC28" s="103">
        <v>0</v>
      </c>
      <c r="BD28" s="103">
        <v>0</v>
      </c>
      <c r="BE28" s="103">
        <v>0</v>
      </c>
      <c r="BF28" s="106">
        <v>0</v>
      </c>
      <c r="BG28" s="103">
        <v>0</v>
      </c>
      <c r="BH28" s="83"/>
      <c r="BI28" s="103">
        <v>0</v>
      </c>
      <c r="BJ28" s="103">
        <v>0</v>
      </c>
      <c r="BK28" s="103">
        <v>0</v>
      </c>
      <c r="BL28" s="106">
        <v>0</v>
      </c>
      <c r="BM28" s="103">
        <v>0</v>
      </c>
      <c r="BO28" s="103">
        <v>217000</v>
      </c>
      <c r="BP28" s="103">
        <v>381400</v>
      </c>
      <c r="BQ28" s="103">
        <v>46833.5</v>
      </c>
      <c r="BR28" s="106">
        <v>0.33</v>
      </c>
      <c r="BS28" s="103">
        <v>217000</v>
      </c>
      <c r="BU28" s="103">
        <v>217000</v>
      </c>
      <c r="BV28" s="103">
        <v>381400</v>
      </c>
      <c r="BW28" s="103">
        <v>46833.5</v>
      </c>
      <c r="BX28" s="106">
        <v>0.33</v>
      </c>
      <c r="BY28" s="103">
        <v>217000</v>
      </c>
      <c r="CA28" s="92" t="s">
        <v>1061</v>
      </c>
      <c r="CB28" s="112">
        <v>854.17</v>
      </c>
      <c r="CE28" s="92"/>
      <c r="CF28" s="92"/>
      <c r="CG28" s="92" t="s">
        <v>1061</v>
      </c>
      <c r="CH28" s="112">
        <v>854.17</v>
      </c>
      <c r="CK28"/>
      <c r="CL28"/>
      <c r="CM28" s="92" t="s">
        <v>1061</v>
      </c>
      <c r="CN28" s="112">
        <v>854.17</v>
      </c>
      <c r="CO28" s="92"/>
      <c r="CP28" s="92"/>
      <c r="CQ28" s="92"/>
      <c r="CS28" s="92" t="s">
        <v>1061</v>
      </c>
      <c r="CT28" s="112">
        <v>854.17</v>
      </c>
      <c r="CU28" s="92"/>
      <c r="CV28" s="92"/>
      <c r="CW28" s="92"/>
    </row>
    <row r="29" spans="1:101"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O29" s="103">
        <v>381400</v>
      </c>
      <c r="BP29" s="103" t="s">
        <v>1057</v>
      </c>
      <c r="BQ29" s="103">
        <v>101085.5</v>
      </c>
      <c r="BR29" s="106">
        <v>0.35</v>
      </c>
      <c r="BS29" s="103">
        <v>381400</v>
      </c>
      <c r="BU29" s="103">
        <v>381400</v>
      </c>
      <c r="BV29" s="103" t="s">
        <v>1057</v>
      </c>
      <c r="BW29" s="103">
        <v>101085.5</v>
      </c>
      <c r="BX29" s="106">
        <v>0.35</v>
      </c>
      <c r="BY29" s="103">
        <v>381400</v>
      </c>
      <c r="CA29" s="92" t="s">
        <v>1062</v>
      </c>
      <c r="CB29" s="92">
        <f>CB28*CC29</f>
        <v>427.08499999999998</v>
      </c>
      <c r="CC29" s="92">
        <v>0.5</v>
      </c>
      <c r="CE29" s="92"/>
      <c r="CF29" s="92"/>
      <c r="CG29" s="92" t="s">
        <v>1062</v>
      </c>
      <c r="CH29" s="92">
        <f>CH28*CI29</f>
        <v>427.08499999999998</v>
      </c>
      <c r="CI29" s="92">
        <v>0.5</v>
      </c>
      <c r="CK29"/>
      <c r="CL29"/>
      <c r="CM29" s="92" t="s">
        <v>1062</v>
      </c>
      <c r="CN29" s="92">
        <f>CN28*CO29</f>
        <v>427.08499999999998</v>
      </c>
      <c r="CO29" s="92">
        <v>0.5</v>
      </c>
      <c r="CP29" s="92"/>
      <c r="CQ29" s="92"/>
      <c r="CS29" s="92" t="s">
        <v>1062</v>
      </c>
      <c r="CT29" s="92">
        <f>CT28*CU29</f>
        <v>427.08499999999998</v>
      </c>
      <c r="CU29" s="92">
        <v>0.5</v>
      </c>
      <c r="CV29" s="92"/>
      <c r="CW29" s="92"/>
    </row>
    <row r="30" spans="1:101" x14ac:dyDescent="0.2">
      <c r="A30" s="290"/>
      <c r="B30" s="290"/>
      <c r="C30" s="290"/>
      <c r="D30" s="336"/>
      <c r="E30" s="290"/>
      <c r="F30" s="290"/>
      <c r="G30" s="290"/>
      <c r="H30" s="290"/>
      <c r="I30" s="290"/>
      <c r="J30" s="336"/>
      <c r="K30" s="290"/>
      <c r="M30" s="290"/>
      <c r="N30" s="290"/>
      <c r="O30" s="290"/>
      <c r="P30" s="336"/>
      <c r="Q30" s="290"/>
      <c r="R30" s="83"/>
      <c r="S30" s="290"/>
      <c r="T30" s="290"/>
      <c r="U30" s="290"/>
      <c r="V30" s="336"/>
      <c r="W30" s="290"/>
      <c r="X30" s="83"/>
      <c r="Y30" s="290"/>
      <c r="Z30" s="290"/>
      <c r="AA30" s="290"/>
      <c r="AB30" s="336"/>
      <c r="AC30" s="290"/>
      <c r="AD30" s="83"/>
      <c r="AE30" s="290"/>
      <c r="AF30" s="290"/>
      <c r="AG30" s="290"/>
      <c r="AH30" s="336"/>
      <c r="AI30" s="290"/>
      <c r="AJ30" s="83"/>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O30" s="290"/>
      <c r="BP30" s="290"/>
      <c r="BQ30" s="290"/>
      <c r="BR30" s="336"/>
      <c r="BS30" s="290"/>
      <c r="BU30" s="290"/>
      <c r="BV30" s="290"/>
      <c r="BW30" s="290"/>
      <c r="BX30" s="336"/>
      <c r="BY30" s="290"/>
      <c r="CE30" s="92"/>
      <c r="CF30" s="92"/>
      <c r="CG30" s="92"/>
      <c r="CH30" s="92"/>
      <c r="CK30"/>
      <c r="CL30"/>
      <c r="CM30" s="92"/>
      <c r="CN30" s="92"/>
      <c r="CO30" s="92"/>
      <c r="CP30" s="92"/>
      <c r="CQ30" s="92"/>
      <c r="CS30" s="92"/>
      <c r="CT30" s="92"/>
      <c r="CU30" s="92"/>
      <c r="CV30" s="92"/>
      <c r="CW30" s="92"/>
    </row>
    <row r="31" spans="1:101" ht="17.25" x14ac:dyDescent="0.25">
      <c r="A31" s="736" t="s">
        <v>1975</v>
      </c>
      <c r="B31" s="736"/>
      <c r="C31" s="736"/>
      <c r="D31" s="736"/>
      <c r="E31" s="736"/>
      <c r="F31" s="290"/>
      <c r="G31" s="736" t="s">
        <v>1976</v>
      </c>
      <c r="H31" s="736"/>
      <c r="I31" s="736"/>
      <c r="J31" s="736"/>
      <c r="K31" s="736"/>
      <c r="M31" s="290"/>
      <c r="N31" s="290"/>
      <c r="O31" s="290"/>
      <c r="P31" s="336"/>
      <c r="Q31" s="290"/>
      <c r="R31" s="83"/>
      <c r="S31" s="290"/>
      <c r="T31" s="290"/>
      <c r="U31" s="290"/>
      <c r="V31" s="336"/>
      <c r="W31" s="290"/>
      <c r="X31" s="83"/>
      <c r="Y31" s="290"/>
      <c r="Z31" s="290"/>
      <c r="AA31" s="290"/>
      <c r="AB31" s="336"/>
      <c r="AC31" s="290"/>
      <c r="AD31" s="83"/>
      <c r="AE31" s="290"/>
      <c r="AF31" s="290"/>
      <c r="AG31" s="290"/>
      <c r="AH31" s="336"/>
      <c r="AI31" s="290"/>
      <c r="AJ31" s="83"/>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O31" s="290"/>
      <c r="BP31" s="290"/>
      <c r="BQ31" s="290"/>
      <c r="BR31" s="336"/>
      <c r="BS31" s="290"/>
      <c r="BU31" s="290"/>
      <c r="BV31" s="290"/>
      <c r="BW31" s="290"/>
      <c r="BX31" s="336"/>
      <c r="BY31" s="290"/>
      <c r="CE31" s="92"/>
      <c r="CF31" s="92"/>
      <c r="CG31" s="92"/>
      <c r="CH31" s="92"/>
      <c r="CK31"/>
      <c r="CL31"/>
      <c r="CM31" s="92"/>
      <c r="CN31" s="92"/>
      <c r="CO31" s="92"/>
      <c r="CP31" s="92"/>
      <c r="CQ31" s="92"/>
      <c r="CS31" s="92"/>
      <c r="CT31" s="92"/>
      <c r="CU31" s="92"/>
      <c r="CV31" s="92"/>
      <c r="CW31" s="92"/>
    </row>
    <row r="32" spans="1:101" x14ac:dyDescent="0.2">
      <c r="A32" s="92"/>
      <c r="B32" s="92"/>
      <c r="C32" s="92"/>
      <c r="D32" s="92"/>
      <c r="E32" s="92"/>
      <c r="F32" s="92"/>
      <c r="G32" s="92"/>
      <c r="H32" s="92"/>
      <c r="I32" s="92"/>
      <c r="J32" s="92"/>
      <c r="K32" s="92"/>
      <c r="M32" s="92"/>
      <c r="N32" s="92"/>
      <c r="O32" s="92"/>
      <c r="P32" s="92"/>
      <c r="Q32" s="92"/>
      <c r="R32" s="83"/>
      <c r="S32" s="92"/>
      <c r="T32" s="92"/>
      <c r="U32" s="92"/>
      <c r="V32" s="92"/>
      <c r="W32" s="92"/>
      <c r="X32" s="83"/>
      <c r="Y32" s="92"/>
      <c r="Z32" s="92"/>
      <c r="AA32" s="92"/>
      <c r="AB32" s="92"/>
      <c r="AC32" s="92"/>
      <c r="AD32" s="83"/>
      <c r="AE32" s="92"/>
      <c r="AF32" s="92"/>
      <c r="AG32" s="92"/>
      <c r="AH32" s="92"/>
      <c r="AI32" s="92"/>
      <c r="AJ32" s="83"/>
      <c r="AK32" s="92"/>
      <c r="AL32" s="92"/>
      <c r="AM32" s="92"/>
      <c r="AN32" s="92"/>
      <c r="AO32" s="92"/>
      <c r="AP32" s="83"/>
      <c r="AQ32" s="92"/>
      <c r="AR32" s="92"/>
      <c r="AS32" s="92"/>
      <c r="AT32" s="92"/>
      <c r="AU32" s="92"/>
      <c r="AV32" s="83"/>
      <c r="AW32" s="92"/>
      <c r="AX32" s="92"/>
      <c r="AY32" s="92"/>
      <c r="AZ32" s="92"/>
      <c r="BA32" s="92"/>
      <c r="BB32" s="83"/>
      <c r="BH32" s="83"/>
      <c r="CC32" s="113">
        <v>54</v>
      </c>
      <c r="CD32" s="92">
        <f>CB29*CC32</f>
        <v>23062.59</v>
      </c>
      <c r="CE32" s="92"/>
      <c r="CF32" s="92"/>
      <c r="CG32" s="92"/>
      <c r="CH32" s="92"/>
      <c r="CI32" s="113">
        <v>54</v>
      </c>
      <c r="CJ32" s="92">
        <f>CH29*CI32</f>
        <v>23062.59</v>
      </c>
      <c r="CK32"/>
      <c r="CL32"/>
      <c r="CM32" s="92"/>
      <c r="CN32" s="92"/>
      <c r="CO32" s="113">
        <v>52</v>
      </c>
      <c r="CP32" s="92">
        <f>CN29*CO32</f>
        <v>22208.42</v>
      </c>
      <c r="CQ32" s="92"/>
      <c r="CS32" s="92"/>
      <c r="CT32" s="92"/>
      <c r="CU32" s="113">
        <v>52</v>
      </c>
      <c r="CV32" s="92">
        <f>CT29*CU32</f>
        <v>22208.42</v>
      </c>
      <c r="CW32" s="92"/>
    </row>
    <row r="33" spans="1:101" x14ac:dyDescent="0.2">
      <c r="A33" s="739" t="s">
        <v>1046</v>
      </c>
      <c r="B33" s="740"/>
      <c r="C33" s="109"/>
      <c r="D33" s="110"/>
      <c r="E33" s="92"/>
      <c r="F33" s="92"/>
      <c r="G33" s="739" t="s">
        <v>1046</v>
      </c>
      <c r="H33" s="740"/>
      <c r="I33" s="109"/>
      <c r="J33" s="110"/>
      <c r="K33" s="92"/>
      <c r="M33" s="92"/>
      <c r="N33" s="92"/>
      <c r="O33" s="92"/>
      <c r="P33" s="92"/>
      <c r="Q33" s="92"/>
      <c r="R33" s="83"/>
      <c r="S33" s="92"/>
      <c r="T33" s="92"/>
      <c r="U33" s="92"/>
      <c r="V33" s="92"/>
      <c r="W33" s="92"/>
      <c r="X33" s="83"/>
      <c r="Y33" s="92"/>
      <c r="Z33" s="92"/>
      <c r="AA33" s="92"/>
      <c r="AB33" s="92"/>
      <c r="AC33" s="92"/>
      <c r="AD33" s="83"/>
      <c r="AE33" s="92"/>
      <c r="AF33" s="92"/>
      <c r="AG33" s="92"/>
      <c r="AH33" s="92"/>
      <c r="AI33" s="92"/>
      <c r="AJ33" s="83"/>
      <c r="AK33" s="92"/>
      <c r="AL33" s="92"/>
      <c r="AM33" s="92"/>
      <c r="AN33" s="92"/>
      <c r="AO33" s="92"/>
      <c r="AP33" s="83"/>
      <c r="AQ33" s="92"/>
      <c r="AR33" s="92"/>
      <c r="AS33" s="92"/>
      <c r="AT33" s="92"/>
      <c r="AU33" s="92"/>
      <c r="AV33" s="83"/>
      <c r="AW33" s="92"/>
      <c r="AX33" s="92"/>
      <c r="AY33" s="92"/>
      <c r="AZ33" s="92"/>
      <c r="BA33" s="92"/>
      <c r="BB33" s="83"/>
      <c r="BH33" s="83"/>
      <c r="CC33" s="113"/>
      <c r="CE33" s="92"/>
      <c r="CF33" s="92"/>
      <c r="CG33" s="92"/>
      <c r="CH33" s="92"/>
      <c r="CI33" s="113"/>
      <c r="CK33"/>
      <c r="CL33"/>
      <c r="CM33" s="92"/>
      <c r="CN33" s="92"/>
      <c r="CO33" s="113"/>
      <c r="CP33" s="92"/>
      <c r="CQ33" s="92"/>
      <c r="CS33" s="92"/>
      <c r="CT33" s="92"/>
      <c r="CU33" s="113"/>
      <c r="CV33" s="92"/>
      <c r="CW33" s="92"/>
    </row>
    <row r="34" spans="1:101"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92"/>
      <c r="N34" s="92"/>
      <c r="O34" s="92"/>
      <c r="P34" s="92"/>
      <c r="Q34" s="92"/>
      <c r="R34" s="83"/>
      <c r="S34" s="92"/>
      <c r="T34" s="92"/>
      <c r="U34" s="92"/>
      <c r="V34" s="92"/>
      <c r="W34" s="92"/>
      <c r="X34" s="83"/>
      <c r="Y34" s="92"/>
      <c r="Z34" s="92"/>
      <c r="AA34" s="92"/>
      <c r="AB34" s="92"/>
      <c r="AC34" s="92"/>
      <c r="AD34" s="83"/>
      <c r="AE34" s="92"/>
      <c r="AF34" s="92"/>
      <c r="AG34" s="92"/>
      <c r="AH34" s="92"/>
      <c r="AI34" s="92"/>
      <c r="AJ34" s="83"/>
      <c r="AK34" s="92"/>
      <c r="AL34" s="92"/>
      <c r="AM34" s="92"/>
      <c r="AN34" s="92"/>
      <c r="AO34" s="92"/>
      <c r="AP34" s="83"/>
      <c r="AQ34" s="92"/>
      <c r="AR34" s="92"/>
      <c r="AS34" s="92"/>
      <c r="AT34" s="92"/>
      <c r="AU34" s="92"/>
      <c r="AV34" s="83"/>
      <c r="AW34" s="92"/>
      <c r="AX34" s="92"/>
      <c r="AY34" s="92"/>
      <c r="AZ34" s="92"/>
      <c r="BA34" s="92"/>
      <c r="BB34" s="83"/>
      <c r="BH34" s="83"/>
      <c r="CC34" s="113"/>
      <c r="CE34" s="92"/>
      <c r="CF34" s="92"/>
      <c r="CG34" s="92"/>
      <c r="CH34" s="92"/>
      <c r="CI34" s="113"/>
      <c r="CK34"/>
      <c r="CL34"/>
      <c r="CM34" s="92"/>
      <c r="CN34" s="92"/>
      <c r="CO34" s="113"/>
      <c r="CP34" s="92"/>
      <c r="CQ34" s="92"/>
      <c r="CS34" s="92"/>
      <c r="CT34" s="92"/>
      <c r="CU34" s="113"/>
      <c r="CV34" s="92"/>
      <c r="CW34" s="92"/>
    </row>
    <row r="35" spans="1:101" x14ac:dyDescent="0.2">
      <c r="A35" s="103">
        <v>0</v>
      </c>
      <c r="B35" s="103">
        <v>10050</v>
      </c>
      <c r="C35" s="103">
        <v>0</v>
      </c>
      <c r="D35" s="103">
        <v>0</v>
      </c>
      <c r="E35" s="103">
        <v>0</v>
      </c>
      <c r="F35" s="92"/>
      <c r="G35" s="103">
        <v>0</v>
      </c>
      <c r="H35" s="103">
        <v>9325</v>
      </c>
      <c r="I35" s="103">
        <v>0</v>
      </c>
      <c r="J35" s="103">
        <v>0</v>
      </c>
      <c r="K35" s="103">
        <v>0</v>
      </c>
      <c r="M35" s="92"/>
      <c r="N35" s="92"/>
      <c r="O35" s="92"/>
      <c r="P35" s="92"/>
      <c r="Q35" s="92"/>
      <c r="R35" s="83"/>
      <c r="S35" s="92"/>
      <c r="T35" s="92"/>
      <c r="U35" s="92"/>
      <c r="V35" s="92"/>
      <c r="W35" s="92"/>
      <c r="X35" s="83"/>
      <c r="Y35" s="92"/>
      <c r="Z35" s="92"/>
      <c r="AA35" s="92"/>
      <c r="AB35" s="92"/>
      <c r="AC35" s="92"/>
      <c r="AD35" s="83"/>
      <c r="AE35" s="92"/>
      <c r="AF35" s="92"/>
      <c r="AG35" s="92"/>
      <c r="AH35" s="92"/>
      <c r="AI35" s="92"/>
      <c r="AJ35" s="83"/>
      <c r="AK35" s="92"/>
      <c r="AL35" s="92"/>
      <c r="AM35" s="92"/>
      <c r="AN35" s="92"/>
      <c r="AO35" s="92"/>
      <c r="AP35" s="83"/>
      <c r="AQ35" s="92"/>
      <c r="AR35" s="92"/>
      <c r="AS35" s="92"/>
      <c r="AT35" s="92"/>
      <c r="AU35" s="92"/>
      <c r="AV35" s="83"/>
      <c r="AW35" s="92"/>
      <c r="AX35" s="92"/>
      <c r="AY35" s="92"/>
      <c r="AZ35" s="92"/>
      <c r="BA35" s="92"/>
      <c r="BB35" s="83"/>
      <c r="BH35" s="83"/>
      <c r="CC35" s="113"/>
      <c r="CE35" s="92"/>
      <c r="CF35" s="92"/>
      <c r="CG35" s="92"/>
      <c r="CH35" s="92"/>
      <c r="CI35" s="113"/>
      <c r="CK35"/>
      <c r="CL35"/>
      <c r="CM35" s="92"/>
      <c r="CN35" s="92"/>
      <c r="CO35" s="113"/>
      <c r="CP35" s="92"/>
      <c r="CQ35" s="92"/>
      <c r="CS35" s="92"/>
      <c r="CT35" s="92"/>
      <c r="CU35" s="113"/>
      <c r="CV35" s="92"/>
      <c r="CW35" s="92"/>
    </row>
    <row r="36" spans="1:101" x14ac:dyDescent="0.2">
      <c r="A36" s="103">
        <v>10050</v>
      </c>
      <c r="B36" s="103">
        <v>24150</v>
      </c>
      <c r="C36" s="103">
        <v>0</v>
      </c>
      <c r="D36" s="106">
        <v>0.1</v>
      </c>
      <c r="E36" s="103">
        <v>10050</v>
      </c>
      <c r="F36" s="92"/>
      <c r="G36" s="103">
        <v>9325</v>
      </c>
      <c r="H36" s="103">
        <v>16375</v>
      </c>
      <c r="I36" s="103">
        <v>0</v>
      </c>
      <c r="J36" s="106">
        <v>0.1</v>
      </c>
      <c r="K36" s="103">
        <v>9325</v>
      </c>
      <c r="M36" s="92"/>
      <c r="N36" s="92"/>
      <c r="O36" s="92"/>
      <c r="P36" s="92"/>
      <c r="Q36" s="92"/>
      <c r="R36" s="83"/>
      <c r="S36" s="92"/>
      <c r="T36" s="92"/>
      <c r="U36" s="92"/>
      <c r="V36" s="92"/>
      <c r="W36" s="92"/>
      <c r="X36" s="83"/>
      <c r="Y36" s="92"/>
      <c r="Z36" s="92"/>
      <c r="AA36" s="92"/>
      <c r="AB36" s="92"/>
      <c r="AC36" s="92"/>
      <c r="AD36" s="83"/>
      <c r="AE36" s="92"/>
      <c r="AF36" s="92"/>
      <c r="AG36" s="92"/>
      <c r="AH36" s="92"/>
      <c r="AI36" s="92"/>
      <c r="AJ36" s="83"/>
      <c r="AK36" s="92"/>
      <c r="AL36" s="92"/>
      <c r="AM36" s="92"/>
      <c r="AN36" s="92"/>
      <c r="AO36" s="92"/>
      <c r="AP36" s="83"/>
      <c r="AQ36" s="92"/>
      <c r="AR36" s="92"/>
      <c r="AS36" s="92"/>
      <c r="AT36" s="92"/>
      <c r="AU36" s="92"/>
      <c r="AV36" s="83"/>
      <c r="AW36" s="92"/>
      <c r="AX36" s="92"/>
      <c r="AY36" s="92"/>
      <c r="AZ36" s="92"/>
      <c r="BA36" s="92"/>
      <c r="BB36" s="83"/>
      <c r="BH36" s="83"/>
      <c r="CC36" s="113"/>
      <c r="CE36" s="92"/>
      <c r="CF36" s="92"/>
      <c r="CG36" s="92"/>
      <c r="CH36" s="92"/>
      <c r="CI36" s="113"/>
      <c r="CK36"/>
      <c r="CL36"/>
      <c r="CM36" s="92"/>
      <c r="CN36" s="92"/>
      <c r="CO36" s="113"/>
      <c r="CP36" s="92"/>
      <c r="CQ36" s="92"/>
      <c r="CS36" s="92"/>
      <c r="CT36" s="92"/>
      <c r="CU36" s="113"/>
      <c r="CV36" s="92"/>
      <c r="CW36" s="92"/>
    </row>
    <row r="37" spans="1:101" x14ac:dyDescent="0.2">
      <c r="A37" s="103">
        <v>24150</v>
      </c>
      <c r="B37" s="103">
        <v>63750</v>
      </c>
      <c r="C37" s="103">
        <v>1410</v>
      </c>
      <c r="D37" s="106">
        <v>0.12</v>
      </c>
      <c r="E37" s="103">
        <v>24150</v>
      </c>
      <c r="F37" s="92"/>
      <c r="G37" s="103">
        <v>16375</v>
      </c>
      <c r="H37" s="103">
        <v>36175</v>
      </c>
      <c r="I37" s="103">
        <v>705</v>
      </c>
      <c r="J37" s="106">
        <v>0.12</v>
      </c>
      <c r="K37" s="103">
        <v>16375</v>
      </c>
      <c r="M37" s="92"/>
      <c r="N37" s="92"/>
      <c r="O37" s="92"/>
      <c r="P37" s="92"/>
      <c r="Q37" s="92"/>
      <c r="R37" s="83"/>
      <c r="S37" s="92"/>
      <c r="T37" s="92"/>
      <c r="U37" s="92"/>
      <c r="V37" s="92"/>
      <c r="W37" s="92"/>
      <c r="X37" s="83"/>
      <c r="Y37" s="92"/>
      <c r="Z37" s="92"/>
      <c r="AA37" s="92"/>
      <c r="AB37" s="92"/>
      <c r="AC37" s="92"/>
      <c r="AD37" s="83"/>
      <c r="AE37" s="92"/>
      <c r="AF37" s="92"/>
      <c r="AG37" s="92"/>
      <c r="AH37" s="92"/>
      <c r="AI37" s="92"/>
      <c r="AJ37" s="83"/>
      <c r="AK37" s="92"/>
      <c r="AL37" s="92"/>
      <c r="AM37" s="92"/>
      <c r="AN37" s="92"/>
      <c r="AO37" s="92"/>
      <c r="AP37" s="83"/>
      <c r="AQ37" s="92"/>
      <c r="AR37" s="92"/>
      <c r="AS37" s="92"/>
      <c r="AT37" s="92"/>
      <c r="AU37" s="92"/>
      <c r="AV37" s="83"/>
      <c r="AW37" s="92"/>
      <c r="AX37" s="92"/>
      <c r="AY37" s="92"/>
      <c r="AZ37" s="92"/>
      <c r="BA37" s="92"/>
      <c r="BB37" s="83"/>
      <c r="BH37" s="83"/>
      <c r="CC37" s="113"/>
      <c r="CE37" s="92"/>
      <c r="CF37" s="92"/>
      <c r="CG37" s="92"/>
      <c r="CH37" s="92"/>
      <c r="CI37" s="113"/>
      <c r="CK37"/>
      <c r="CL37"/>
      <c r="CM37" s="92"/>
      <c r="CN37" s="92"/>
      <c r="CO37" s="113"/>
      <c r="CP37" s="92"/>
      <c r="CQ37" s="92"/>
      <c r="CS37" s="92"/>
      <c r="CT37" s="92"/>
      <c r="CU37" s="113"/>
      <c r="CV37" s="92"/>
      <c r="CW37" s="92"/>
    </row>
    <row r="38" spans="1:101" x14ac:dyDescent="0.2">
      <c r="A38" s="103">
        <v>63750</v>
      </c>
      <c r="B38" s="103">
        <v>95550</v>
      </c>
      <c r="C38" s="103">
        <v>6162</v>
      </c>
      <c r="D38" s="106">
        <v>0.22</v>
      </c>
      <c r="E38" s="103">
        <v>63750</v>
      </c>
      <c r="F38" s="92"/>
      <c r="G38" s="103">
        <v>36175</v>
      </c>
      <c r="H38" s="103">
        <v>52075</v>
      </c>
      <c r="I38" s="103">
        <v>3081</v>
      </c>
      <c r="J38" s="106">
        <v>0.22</v>
      </c>
      <c r="K38" s="103">
        <v>36175</v>
      </c>
      <c r="M38" s="92"/>
      <c r="N38" s="92"/>
      <c r="O38" s="92"/>
      <c r="P38" s="92"/>
      <c r="Q38" s="92"/>
      <c r="R38" s="83"/>
      <c r="S38" s="92"/>
      <c r="T38" s="92"/>
      <c r="U38" s="92"/>
      <c r="V38" s="92"/>
      <c r="W38" s="92"/>
      <c r="X38" s="83"/>
      <c r="Y38" s="92"/>
      <c r="Z38" s="92"/>
      <c r="AA38" s="92"/>
      <c r="AB38" s="92"/>
      <c r="AC38" s="92"/>
      <c r="AD38" s="83"/>
      <c r="AE38" s="92"/>
      <c r="AF38" s="92"/>
      <c r="AG38" s="92"/>
      <c r="AH38" s="92"/>
      <c r="AI38" s="92"/>
      <c r="AJ38" s="83"/>
      <c r="AK38" s="92"/>
      <c r="AL38" s="92"/>
      <c r="AM38" s="92"/>
      <c r="AN38" s="92"/>
      <c r="AO38" s="92"/>
      <c r="AP38" s="83"/>
      <c r="AQ38" s="92"/>
      <c r="AR38" s="92"/>
      <c r="AS38" s="92"/>
      <c r="AT38" s="92"/>
      <c r="AU38" s="92"/>
      <c r="AV38" s="83"/>
      <c r="AW38" s="92"/>
      <c r="AX38" s="92"/>
      <c r="AY38" s="92"/>
      <c r="AZ38" s="92"/>
      <c r="BA38" s="92"/>
      <c r="BB38" s="83"/>
      <c r="BH38" s="83"/>
      <c r="CC38" s="113"/>
      <c r="CE38" s="92"/>
      <c r="CF38" s="92"/>
      <c r="CG38" s="92"/>
      <c r="CH38" s="92"/>
      <c r="CI38" s="113"/>
      <c r="CK38"/>
      <c r="CL38"/>
      <c r="CM38" s="92"/>
      <c r="CN38" s="92"/>
      <c r="CO38" s="113"/>
      <c r="CP38" s="92"/>
      <c r="CQ38" s="92"/>
      <c r="CS38" s="92"/>
      <c r="CT38" s="92"/>
      <c r="CU38" s="113"/>
      <c r="CV38" s="92"/>
      <c r="CW38" s="92"/>
    </row>
    <row r="39" spans="1:101" x14ac:dyDescent="0.2">
      <c r="A39" s="103">
        <v>95550</v>
      </c>
      <c r="B39" s="103">
        <v>173350</v>
      </c>
      <c r="C39" s="103">
        <v>13158</v>
      </c>
      <c r="D39" s="106">
        <v>0.24</v>
      </c>
      <c r="E39" s="103">
        <v>95550</v>
      </c>
      <c r="F39" s="92"/>
      <c r="G39" s="103">
        <v>52075</v>
      </c>
      <c r="H39" s="103">
        <v>90975</v>
      </c>
      <c r="I39" s="103">
        <v>6579</v>
      </c>
      <c r="J39" s="106">
        <v>0.24</v>
      </c>
      <c r="K39" s="103">
        <v>52075</v>
      </c>
      <c r="M39" s="92"/>
      <c r="N39" s="92"/>
      <c r="O39" s="92"/>
      <c r="P39" s="92"/>
      <c r="Q39" s="92"/>
      <c r="R39" s="83"/>
      <c r="S39" s="92"/>
      <c r="T39" s="92"/>
      <c r="U39" s="92"/>
      <c r="V39" s="92"/>
      <c r="W39" s="92"/>
      <c r="X39" s="83"/>
      <c r="Y39" s="92"/>
      <c r="Z39" s="92"/>
      <c r="AA39" s="92"/>
      <c r="AB39" s="92"/>
      <c r="AC39" s="92"/>
      <c r="AD39" s="83"/>
      <c r="AE39" s="92"/>
      <c r="AF39" s="92"/>
      <c r="AG39" s="92"/>
      <c r="AH39" s="92"/>
      <c r="AI39" s="92"/>
      <c r="AJ39" s="83"/>
      <c r="AK39" s="92"/>
      <c r="AL39" s="92"/>
      <c r="AM39" s="92"/>
      <c r="AN39" s="92"/>
      <c r="AO39" s="92"/>
      <c r="AP39" s="83"/>
      <c r="AQ39" s="92"/>
      <c r="AR39" s="92"/>
      <c r="AS39" s="92"/>
      <c r="AT39" s="92"/>
      <c r="AU39" s="92"/>
      <c r="AV39" s="83"/>
      <c r="AW39" s="92"/>
      <c r="AX39" s="92"/>
      <c r="AY39" s="92"/>
      <c r="AZ39" s="92"/>
      <c r="BA39" s="92"/>
      <c r="BB39" s="83"/>
      <c r="BH39" s="83"/>
      <c r="CC39" s="113"/>
      <c r="CE39" s="92"/>
      <c r="CF39" s="92"/>
      <c r="CG39" s="92"/>
      <c r="CH39" s="92"/>
      <c r="CI39" s="113"/>
      <c r="CK39"/>
      <c r="CL39"/>
      <c r="CM39" s="92"/>
      <c r="CN39" s="92"/>
      <c r="CO39" s="113"/>
      <c r="CP39" s="92"/>
      <c r="CQ39" s="92"/>
      <c r="CS39" s="92"/>
      <c r="CT39" s="92"/>
      <c r="CU39" s="113"/>
      <c r="CV39" s="92"/>
      <c r="CW39" s="92"/>
    </row>
    <row r="40" spans="1:101" x14ac:dyDescent="0.2">
      <c r="A40" s="103">
        <v>173350</v>
      </c>
      <c r="B40" s="103">
        <v>217400</v>
      </c>
      <c r="C40" s="103">
        <v>31830</v>
      </c>
      <c r="D40" s="106">
        <v>0.32</v>
      </c>
      <c r="E40" s="103">
        <v>173350</v>
      </c>
      <c r="F40" s="92"/>
      <c r="G40" s="103">
        <v>90975</v>
      </c>
      <c r="H40" s="103">
        <v>113000</v>
      </c>
      <c r="I40" s="103">
        <v>15915</v>
      </c>
      <c r="J40" s="106">
        <v>0.32</v>
      </c>
      <c r="K40" s="103">
        <v>90975</v>
      </c>
      <c r="M40" s="92"/>
      <c r="N40" s="92"/>
      <c r="O40" s="92"/>
      <c r="P40" s="92"/>
      <c r="Q40" s="92"/>
      <c r="R40" s="83"/>
      <c r="S40" s="92"/>
      <c r="T40" s="92"/>
      <c r="U40" s="92"/>
      <c r="V40" s="92"/>
      <c r="W40" s="92"/>
      <c r="X40" s="83"/>
      <c r="Y40" s="92"/>
      <c r="Z40" s="92"/>
      <c r="AA40" s="92"/>
      <c r="AB40" s="92"/>
      <c r="AC40" s="92"/>
      <c r="AD40" s="83"/>
      <c r="AE40" s="92"/>
      <c r="AF40" s="92"/>
      <c r="AG40" s="92"/>
      <c r="AH40" s="92"/>
      <c r="AI40" s="92"/>
      <c r="AJ40" s="83"/>
      <c r="AK40" s="92"/>
      <c r="AL40" s="92"/>
      <c r="AM40" s="92"/>
      <c r="AN40" s="92"/>
      <c r="AO40" s="92"/>
      <c r="AP40" s="83"/>
      <c r="AQ40" s="92"/>
      <c r="AR40" s="92"/>
      <c r="AS40" s="92"/>
      <c r="AT40" s="92"/>
      <c r="AU40" s="92"/>
      <c r="AV40" s="83"/>
      <c r="AW40" s="92"/>
      <c r="AX40" s="92"/>
      <c r="AY40" s="92"/>
      <c r="AZ40" s="92"/>
      <c r="BA40" s="92"/>
      <c r="BB40" s="83"/>
      <c r="BH40" s="83"/>
      <c r="CC40" s="113"/>
      <c r="CE40" s="92"/>
      <c r="CF40" s="92"/>
      <c r="CG40" s="92"/>
      <c r="CH40" s="92"/>
      <c r="CI40" s="113"/>
      <c r="CK40"/>
      <c r="CL40"/>
      <c r="CM40" s="92"/>
      <c r="CN40" s="92"/>
      <c r="CO40" s="113"/>
      <c r="CP40" s="92"/>
      <c r="CQ40" s="92"/>
      <c r="CS40" s="92"/>
      <c r="CT40" s="92"/>
      <c r="CU40" s="113"/>
      <c r="CV40" s="92"/>
      <c r="CW40" s="92"/>
    </row>
    <row r="41" spans="1:101" x14ac:dyDescent="0.2">
      <c r="A41" s="103">
        <v>217400</v>
      </c>
      <c r="B41" s="103">
        <v>528450</v>
      </c>
      <c r="C41" s="103">
        <v>45926</v>
      </c>
      <c r="D41" s="106">
        <v>0.35</v>
      </c>
      <c r="E41" s="103">
        <v>217400</v>
      </c>
      <c r="F41" s="92"/>
      <c r="G41" s="103">
        <v>113000</v>
      </c>
      <c r="H41" s="103">
        <v>268525</v>
      </c>
      <c r="I41" s="103">
        <v>22963</v>
      </c>
      <c r="J41" s="106">
        <v>0.35</v>
      </c>
      <c r="K41" s="103">
        <v>113000</v>
      </c>
      <c r="M41" s="92"/>
      <c r="N41" s="92"/>
      <c r="O41" s="92"/>
      <c r="P41" s="92"/>
      <c r="Q41" s="92"/>
      <c r="R41" s="83"/>
      <c r="S41" s="92"/>
      <c r="T41" s="92"/>
      <c r="U41" s="92"/>
      <c r="V41" s="92"/>
      <c r="W41" s="92"/>
      <c r="X41" s="83"/>
      <c r="Y41" s="92"/>
      <c r="Z41" s="92"/>
      <c r="AA41" s="92"/>
      <c r="AB41" s="92"/>
      <c r="AC41" s="92"/>
      <c r="AD41" s="83"/>
      <c r="AE41" s="92"/>
      <c r="AF41" s="92"/>
      <c r="AG41" s="92"/>
      <c r="AH41" s="92"/>
      <c r="AI41" s="92"/>
      <c r="AJ41" s="83"/>
      <c r="AK41" s="92"/>
      <c r="AL41" s="92"/>
      <c r="AM41" s="92"/>
      <c r="AN41" s="92"/>
      <c r="AO41" s="92"/>
      <c r="AP41" s="83"/>
      <c r="AQ41" s="92"/>
      <c r="AR41" s="92"/>
      <c r="AS41" s="92"/>
      <c r="AT41" s="92"/>
      <c r="AU41" s="92"/>
      <c r="AV41" s="83"/>
      <c r="AW41" s="92"/>
      <c r="AX41" s="92"/>
      <c r="AY41" s="92"/>
      <c r="AZ41" s="92"/>
      <c r="BA41" s="92"/>
      <c r="BB41" s="83"/>
      <c r="BH41" s="83"/>
      <c r="CC41" s="113"/>
      <c r="CE41" s="92"/>
      <c r="CF41" s="92"/>
      <c r="CG41" s="92"/>
      <c r="CH41" s="92"/>
      <c r="CI41" s="113"/>
      <c r="CK41"/>
      <c r="CL41"/>
      <c r="CM41" s="92"/>
      <c r="CN41" s="92"/>
      <c r="CO41" s="113"/>
      <c r="CP41" s="92"/>
      <c r="CQ41" s="92"/>
      <c r="CS41" s="92"/>
      <c r="CT41" s="92"/>
      <c r="CU41" s="113"/>
      <c r="CV41" s="92"/>
      <c r="CW41" s="92"/>
    </row>
    <row r="42" spans="1:101" x14ac:dyDescent="0.2">
      <c r="A42" s="103">
        <v>528450</v>
      </c>
      <c r="B42" s="103" t="s">
        <v>1057</v>
      </c>
      <c r="C42" s="103">
        <v>154793.5</v>
      </c>
      <c r="D42" s="106">
        <v>0.37</v>
      </c>
      <c r="E42" s="103">
        <v>528450</v>
      </c>
      <c r="F42" s="92"/>
      <c r="G42" s="103">
        <v>268525</v>
      </c>
      <c r="H42" s="103" t="s">
        <v>1057</v>
      </c>
      <c r="I42" s="103">
        <v>77396.75</v>
      </c>
      <c r="J42" s="106">
        <v>0.37</v>
      </c>
      <c r="K42" s="103">
        <v>268525</v>
      </c>
      <c r="M42" s="92"/>
      <c r="N42" s="92"/>
      <c r="O42" s="92"/>
      <c r="P42" s="92"/>
      <c r="Q42" s="92"/>
      <c r="R42" s="83"/>
      <c r="S42" s="92"/>
      <c r="T42" s="92"/>
      <c r="U42" s="92"/>
      <c r="V42" s="92"/>
      <c r="W42" s="92"/>
      <c r="X42" s="83"/>
      <c r="Y42" s="92"/>
      <c r="Z42" s="92"/>
      <c r="AA42" s="92"/>
      <c r="AB42" s="92"/>
      <c r="AC42" s="92"/>
      <c r="AD42" s="83"/>
      <c r="AE42" s="92"/>
      <c r="AF42" s="92"/>
      <c r="AG42" s="92"/>
      <c r="AH42" s="92"/>
      <c r="AI42" s="92"/>
      <c r="AJ42" s="83"/>
      <c r="AK42" s="92"/>
      <c r="AL42" s="92"/>
      <c r="AM42" s="92"/>
      <c r="AN42" s="92"/>
      <c r="AO42" s="92"/>
      <c r="AP42" s="83"/>
      <c r="AQ42" s="92"/>
      <c r="AR42" s="92"/>
      <c r="AS42" s="92"/>
      <c r="AT42" s="92"/>
      <c r="AU42" s="92"/>
      <c r="AV42" s="83"/>
      <c r="AW42" s="92"/>
      <c r="AX42" s="92"/>
      <c r="AY42" s="92"/>
      <c r="AZ42" s="92"/>
      <c r="BA42" s="92"/>
      <c r="BB42" s="83"/>
      <c r="BH42" s="83"/>
      <c r="CC42" s="113"/>
      <c r="CE42" s="92"/>
      <c r="CF42" s="92"/>
      <c r="CG42" s="92"/>
      <c r="CH42" s="92"/>
      <c r="CI42" s="113"/>
      <c r="CK42"/>
      <c r="CL42"/>
      <c r="CM42" s="92"/>
      <c r="CN42" s="92"/>
      <c r="CO42" s="113"/>
      <c r="CP42" s="92"/>
      <c r="CQ42" s="92"/>
      <c r="CS42" s="92"/>
      <c r="CT42" s="92"/>
      <c r="CU42" s="113"/>
      <c r="CV42" s="92"/>
      <c r="CW42" s="92"/>
    </row>
    <row r="43" spans="1:101" x14ac:dyDescent="0.2">
      <c r="A43" s="103">
        <v>0</v>
      </c>
      <c r="B43" s="103">
        <v>0</v>
      </c>
      <c r="C43" s="103">
        <v>0</v>
      </c>
      <c r="D43" s="106">
        <v>0</v>
      </c>
      <c r="E43" s="103">
        <v>0</v>
      </c>
      <c r="F43" s="92"/>
      <c r="G43" s="103">
        <v>0</v>
      </c>
      <c r="H43" s="103">
        <v>0</v>
      </c>
      <c r="I43" s="103">
        <v>0</v>
      </c>
      <c r="J43" s="106">
        <v>0</v>
      </c>
      <c r="K43" s="103">
        <v>0</v>
      </c>
      <c r="M43" s="92"/>
      <c r="N43" s="92"/>
      <c r="O43" s="92"/>
      <c r="P43" s="92"/>
      <c r="Q43" s="92"/>
      <c r="R43" s="83"/>
      <c r="S43" s="92"/>
      <c r="T43" s="92"/>
      <c r="U43" s="92"/>
      <c r="V43" s="92"/>
      <c r="W43" s="92"/>
      <c r="X43" s="83"/>
      <c r="Y43" s="92"/>
      <c r="Z43" s="92"/>
      <c r="AA43" s="92"/>
      <c r="AB43" s="92"/>
      <c r="AC43" s="92"/>
      <c r="AD43" s="83"/>
      <c r="AE43" s="92"/>
      <c r="AF43" s="92"/>
      <c r="AG43" s="92"/>
      <c r="AH43" s="92"/>
      <c r="AI43" s="92"/>
      <c r="AJ43" s="83"/>
      <c r="AK43" s="92"/>
      <c r="AL43" s="92"/>
      <c r="AM43" s="92"/>
      <c r="AN43" s="92"/>
      <c r="AO43" s="92"/>
      <c r="AP43" s="83"/>
      <c r="AQ43" s="92"/>
      <c r="AR43" s="92"/>
      <c r="AS43" s="92"/>
      <c r="AT43" s="92"/>
      <c r="AU43" s="92"/>
      <c r="AV43" s="83"/>
      <c r="AW43" s="92"/>
      <c r="AX43" s="92"/>
      <c r="AY43" s="92"/>
      <c r="AZ43" s="92"/>
      <c r="BA43" s="92"/>
      <c r="BB43" s="83"/>
      <c r="BH43" s="83"/>
      <c r="CC43" s="113"/>
      <c r="CE43" s="92"/>
      <c r="CF43" s="92"/>
      <c r="CG43" s="92"/>
      <c r="CH43" s="92"/>
      <c r="CI43" s="113"/>
      <c r="CK43"/>
      <c r="CL43"/>
      <c r="CM43" s="92"/>
      <c r="CN43" s="92"/>
      <c r="CO43" s="113"/>
      <c r="CP43" s="92"/>
      <c r="CQ43" s="92"/>
      <c r="CS43" s="92"/>
      <c r="CT43" s="92"/>
      <c r="CU43" s="113"/>
      <c r="CV43" s="92"/>
      <c r="CW43" s="92"/>
    </row>
    <row r="44" spans="1:101" x14ac:dyDescent="0.2">
      <c r="A44" s="92"/>
      <c r="B44" s="92"/>
      <c r="C44" s="92"/>
      <c r="D44" s="92"/>
      <c r="E44" s="92"/>
      <c r="F44" s="92"/>
      <c r="G44" s="92"/>
      <c r="H44" s="92"/>
      <c r="I44" s="92"/>
      <c r="J44" s="92"/>
      <c r="K44" s="92"/>
      <c r="M44" s="92"/>
      <c r="N44" s="92"/>
      <c r="O44" s="92"/>
      <c r="P44" s="92"/>
      <c r="Q44" s="92"/>
      <c r="R44" s="83"/>
      <c r="S44" s="92"/>
      <c r="T44" s="92"/>
      <c r="U44" s="92"/>
      <c r="V44" s="92"/>
      <c r="W44" s="92"/>
      <c r="X44" s="83"/>
      <c r="Y44" s="92"/>
      <c r="Z44" s="92"/>
      <c r="AA44" s="92"/>
      <c r="AB44" s="92"/>
      <c r="AC44" s="92"/>
      <c r="AD44" s="83"/>
      <c r="AE44" s="92"/>
      <c r="AF44" s="92"/>
      <c r="AG44" s="92"/>
      <c r="AH44" s="92"/>
      <c r="AI44" s="92"/>
      <c r="AJ44" s="83"/>
      <c r="AK44" s="92"/>
      <c r="AL44" s="92"/>
      <c r="AM44" s="92"/>
      <c r="AN44" s="92"/>
      <c r="AO44" s="92"/>
      <c r="AP44" s="83"/>
      <c r="AQ44" s="92"/>
      <c r="AR44" s="92"/>
      <c r="AS44" s="92"/>
      <c r="AT44" s="92"/>
      <c r="AU44" s="92"/>
      <c r="AV44" s="83"/>
      <c r="AW44" s="92"/>
      <c r="AX44" s="92"/>
      <c r="AY44" s="92"/>
      <c r="AZ44" s="92"/>
      <c r="BA44" s="92"/>
      <c r="BB44" s="83"/>
      <c r="BH44" s="83"/>
      <c r="CC44" s="113"/>
      <c r="CE44" s="92"/>
      <c r="CF44" s="92"/>
      <c r="CG44" s="92"/>
      <c r="CH44" s="92"/>
      <c r="CI44" s="113"/>
      <c r="CK44"/>
      <c r="CL44"/>
      <c r="CM44" s="92"/>
      <c r="CN44" s="92"/>
      <c r="CO44" s="113"/>
      <c r="CP44" s="92"/>
      <c r="CQ44" s="92"/>
      <c r="CS44" s="92"/>
      <c r="CT44" s="92"/>
      <c r="CU44" s="113"/>
      <c r="CV44" s="92"/>
      <c r="CW44" s="92"/>
    </row>
    <row r="45" spans="1:101" x14ac:dyDescent="0.2">
      <c r="A45" s="92"/>
      <c r="B45" s="92"/>
      <c r="C45" s="92"/>
      <c r="D45" s="92"/>
      <c r="E45" s="92"/>
      <c r="F45" s="92"/>
      <c r="G45" s="92"/>
      <c r="H45" s="92"/>
      <c r="I45" s="92"/>
      <c r="J45" s="92"/>
      <c r="K45" s="92"/>
      <c r="M45" s="92"/>
      <c r="N45" s="92"/>
      <c r="O45" s="92"/>
      <c r="P45" s="92"/>
      <c r="Q45" s="92"/>
      <c r="R45" s="83"/>
      <c r="S45" s="92"/>
      <c r="T45" s="92"/>
      <c r="U45" s="92"/>
      <c r="V45" s="92"/>
      <c r="W45" s="92"/>
      <c r="X45" s="83"/>
      <c r="Y45" s="92"/>
      <c r="Z45" s="92"/>
      <c r="AA45" s="92"/>
      <c r="AB45" s="92"/>
      <c r="AC45" s="92"/>
      <c r="AD45" s="83"/>
      <c r="AE45" s="92"/>
      <c r="AF45" s="92"/>
      <c r="AG45" s="92"/>
      <c r="AH45" s="92"/>
      <c r="AI45" s="92"/>
      <c r="AJ45" s="83"/>
      <c r="AK45" s="92"/>
      <c r="AL45" s="92"/>
      <c r="AM45" s="92"/>
      <c r="AN45" s="92"/>
      <c r="AO45" s="92"/>
      <c r="AP45" s="83"/>
      <c r="AQ45" s="92"/>
      <c r="AR45" s="92"/>
      <c r="AS45" s="92"/>
      <c r="AT45" s="92"/>
      <c r="AU45" s="92"/>
      <c r="AV45" s="83"/>
      <c r="AW45" s="92"/>
      <c r="AX45" s="92"/>
      <c r="AY45" s="92"/>
      <c r="AZ45" s="92"/>
      <c r="BA45" s="92"/>
      <c r="BB45" s="83"/>
      <c r="BH45" s="83"/>
      <c r="CC45" s="113"/>
      <c r="CE45" s="92"/>
      <c r="CF45" s="92"/>
      <c r="CG45" s="92"/>
      <c r="CH45" s="92"/>
      <c r="CI45" s="113"/>
      <c r="CK45"/>
      <c r="CL45"/>
      <c r="CM45" s="92"/>
      <c r="CN45" s="92"/>
      <c r="CO45" s="113"/>
      <c r="CP45" s="92"/>
      <c r="CQ45" s="92"/>
      <c r="CS45" s="92"/>
      <c r="CT45" s="92"/>
      <c r="CU45" s="113"/>
      <c r="CV45" s="92"/>
      <c r="CW45" s="92"/>
    </row>
    <row r="46" spans="1:101" ht="17.25" x14ac:dyDescent="0.25">
      <c r="A46" s="111"/>
      <c r="B46" s="111" t="s">
        <v>1058</v>
      </c>
      <c r="C46" s="111" t="s">
        <v>1059</v>
      </c>
      <c r="D46" s="111" t="s">
        <v>1060</v>
      </c>
      <c r="E46" s="111"/>
      <c r="F46" s="289"/>
      <c r="G46" s="111"/>
      <c r="H46" s="111" t="s">
        <v>1058</v>
      </c>
      <c r="I46" s="111" t="s">
        <v>1059</v>
      </c>
      <c r="J46" s="111" t="s">
        <v>1060</v>
      </c>
      <c r="K46" s="111"/>
      <c r="M46" s="111"/>
      <c r="N46" s="111" t="s">
        <v>1058</v>
      </c>
      <c r="O46" s="111" t="s">
        <v>1059</v>
      </c>
      <c r="P46" s="111" t="s">
        <v>1060</v>
      </c>
      <c r="Q46" s="111"/>
      <c r="R46" s="83"/>
      <c r="S46" s="111"/>
      <c r="T46" s="111" t="s">
        <v>1058</v>
      </c>
      <c r="U46" s="111" t="s">
        <v>1059</v>
      </c>
      <c r="V46" s="111" t="s">
        <v>1060</v>
      </c>
      <c r="W46" s="111"/>
      <c r="X46" s="83"/>
      <c r="Y46" s="111"/>
      <c r="Z46" s="111" t="s">
        <v>1058</v>
      </c>
      <c r="AA46" s="111" t="s">
        <v>1059</v>
      </c>
      <c r="AB46" s="111" t="s">
        <v>1060</v>
      </c>
      <c r="AC46" s="111"/>
      <c r="AD46" s="83"/>
      <c r="AE46" s="111"/>
      <c r="AF46" s="111" t="s">
        <v>1058</v>
      </c>
      <c r="AG46" s="111" t="s">
        <v>1059</v>
      </c>
      <c r="AH46" s="111" t="s">
        <v>1060</v>
      </c>
      <c r="AI46" s="111"/>
      <c r="AJ46" s="83"/>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92" t="s">
        <v>1063</v>
      </c>
      <c r="CB46" s="114" t="s">
        <v>1064</v>
      </c>
      <c r="CE46" s="92"/>
      <c r="CF46" s="92"/>
      <c r="CG46" s="92" t="s">
        <v>1063</v>
      </c>
      <c r="CH46" s="114" t="s">
        <v>1064</v>
      </c>
      <c r="CK46"/>
      <c r="CL46"/>
      <c r="CM46" s="92" t="s">
        <v>1063</v>
      </c>
      <c r="CN46" s="114" t="s">
        <v>1064</v>
      </c>
      <c r="CO46" s="92"/>
      <c r="CP46" s="92"/>
      <c r="CQ46" s="92"/>
      <c r="CS46" s="92" t="s">
        <v>1063</v>
      </c>
      <c r="CT46" s="114" t="s">
        <v>1064</v>
      </c>
      <c r="CU46" s="92"/>
      <c r="CV46" s="92"/>
      <c r="CW46" s="92"/>
    </row>
    <row r="47" spans="1:101" x14ac:dyDescent="0.2">
      <c r="A47" s="92" t="s">
        <v>1065</v>
      </c>
      <c r="B47" s="112" t="e">
        <f>'2019-FORM GAO-70a'!#REF!</f>
        <v>#REF!</v>
      </c>
      <c r="C47" s="92"/>
      <c r="D47" s="92"/>
      <c r="E47" s="92"/>
      <c r="F47" s="92"/>
      <c r="G47" s="92" t="s">
        <v>1065</v>
      </c>
      <c r="H47" s="112" t="e">
        <f>'2019-FORM GAO-70a'!#REF!</f>
        <v>#REF!</v>
      </c>
      <c r="I47" s="92"/>
      <c r="J47" s="92"/>
      <c r="K47" s="92"/>
      <c r="M47" s="92" t="s">
        <v>1065</v>
      </c>
      <c r="N47" s="112">
        <f>'2019-FORM GAO-70a'!D97</f>
        <v>0</v>
      </c>
      <c r="O47" s="92"/>
      <c r="P47" s="92"/>
      <c r="Q47" s="92"/>
      <c r="R47" s="83"/>
      <c r="S47" s="92" t="s">
        <v>1065</v>
      </c>
      <c r="T47" s="112" t="e">
        <f>#REF!</f>
        <v>#REF!</v>
      </c>
      <c r="U47" s="92"/>
      <c r="V47" s="92"/>
      <c r="W47" s="92"/>
      <c r="X47" s="83"/>
      <c r="Y47" s="92" t="s">
        <v>1065</v>
      </c>
      <c r="Z47" s="112" t="e">
        <f>#REF!</f>
        <v>#REF!</v>
      </c>
      <c r="AA47" s="92"/>
      <c r="AB47" s="92"/>
      <c r="AC47" s="92"/>
      <c r="AD47" s="83"/>
      <c r="AE47" s="92" t="s">
        <v>1065</v>
      </c>
      <c r="AF47" s="112" t="e">
        <f>#REF!</f>
        <v>#REF!</v>
      </c>
      <c r="AG47" s="92"/>
      <c r="AH47" s="92"/>
      <c r="AI47" s="92"/>
      <c r="AJ47" s="83"/>
      <c r="AK47" s="92" t="s">
        <v>1065</v>
      </c>
      <c r="AL47" s="112" t="e">
        <f>#REF!</f>
        <v>#REF!</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H47" s="83"/>
      <c r="BI47" s="92" t="s">
        <v>1065</v>
      </c>
      <c r="BJ47" s="112">
        <v>15019.25</v>
      </c>
      <c r="BO47" s="92" t="s">
        <v>1065</v>
      </c>
      <c r="BP47" s="112">
        <v>1838.67</v>
      </c>
      <c r="BU47" s="92" t="s">
        <v>1065</v>
      </c>
      <c r="BV47" s="112">
        <v>1518.54</v>
      </c>
      <c r="CA47" s="92" t="s">
        <v>1043</v>
      </c>
      <c r="CB47" s="115">
        <v>2</v>
      </c>
      <c r="CC47" s="92">
        <v>3650</v>
      </c>
      <c r="CD47" s="92">
        <f>CB47*CC47</f>
        <v>7300</v>
      </c>
      <c r="CE47" s="92"/>
      <c r="CF47" s="92"/>
      <c r="CG47" s="92" t="s">
        <v>1043</v>
      </c>
      <c r="CH47" s="115">
        <v>2</v>
      </c>
      <c r="CI47" s="92">
        <v>3650</v>
      </c>
      <c r="CJ47" s="92">
        <f>CH47*CI47</f>
        <v>7300</v>
      </c>
      <c r="CK47"/>
      <c r="CL47"/>
      <c r="CM47" s="92" t="s">
        <v>1043</v>
      </c>
      <c r="CN47" s="115">
        <v>2</v>
      </c>
      <c r="CO47" s="92">
        <v>3650</v>
      </c>
      <c r="CP47" s="92">
        <f>CN47*CO47</f>
        <v>7300</v>
      </c>
      <c r="CQ47" s="92"/>
      <c r="CS47" s="92" t="s">
        <v>1043</v>
      </c>
      <c r="CT47" s="115">
        <v>2</v>
      </c>
      <c r="CU47" s="92">
        <v>3650</v>
      </c>
      <c r="CV47" s="92">
        <f>CT47*CU47</f>
        <v>7300</v>
      </c>
      <c r="CW47" s="92"/>
    </row>
    <row r="48" spans="1:101"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83"/>
      <c r="S48" s="92" t="s">
        <v>1062</v>
      </c>
      <c r="T48" s="92" t="e">
        <f>T47*U48</f>
        <v>#REF!</v>
      </c>
      <c r="U48" s="92">
        <v>0.5</v>
      </c>
      <c r="V48" s="92"/>
      <c r="W48" s="92"/>
      <c r="X48" s="83"/>
      <c r="Y48" s="92" t="s">
        <v>1062</v>
      </c>
      <c r="Z48" s="92" t="e">
        <f>Z47*AA48</f>
        <v>#REF!</v>
      </c>
      <c r="AA48" s="92">
        <v>0.5</v>
      </c>
      <c r="AB48" s="92"/>
      <c r="AC48" s="92"/>
      <c r="AD48" s="83"/>
      <c r="AE48" s="92" t="s">
        <v>1062</v>
      </c>
      <c r="AF48" s="92" t="e">
        <f>AF47*AG48</f>
        <v>#REF!</v>
      </c>
      <c r="AG48" s="92">
        <v>0.5</v>
      </c>
      <c r="AH48" s="92"/>
      <c r="AI48" s="92"/>
      <c r="AJ48" s="83"/>
      <c r="AK48" s="92" t="s">
        <v>1062</v>
      </c>
      <c r="AL48" s="92" t="e">
        <f>AL47*AM48</f>
        <v>#REF!</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H48" s="83"/>
      <c r="BI48" s="92" t="s">
        <v>1062</v>
      </c>
      <c r="BJ48" s="92">
        <f>BJ47*BK48</f>
        <v>7509.625</v>
      </c>
      <c r="BK48" s="92">
        <v>0.5</v>
      </c>
      <c r="BO48" s="92" t="s">
        <v>1062</v>
      </c>
      <c r="BP48" s="92">
        <f>BP47*BQ48</f>
        <v>919.33500000000004</v>
      </c>
      <c r="BQ48" s="92">
        <v>0.5</v>
      </c>
      <c r="BU48" s="92" t="s">
        <v>1062</v>
      </c>
      <c r="BV48" s="92">
        <f>BV47*BW48</f>
        <v>759.27</v>
      </c>
      <c r="BW48" s="92">
        <v>0.5</v>
      </c>
      <c r="CA48" s="92" t="s">
        <v>1066</v>
      </c>
      <c r="CD48" s="93">
        <f>CD32-CD47</f>
        <v>15762.59</v>
      </c>
      <c r="CE48" s="92"/>
      <c r="CF48" s="92"/>
      <c r="CG48" s="92" t="s">
        <v>1066</v>
      </c>
      <c r="CH48" s="92"/>
      <c r="CJ48" s="93">
        <f>CJ32-CJ47</f>
        <v>15762.59</v>
      </c>
      <c r="CK48"/>
      <c r="CL48"/>
      <c r="CM48" s="92" t="s">
        <v>1066</v>
      </c>
      <c r="CN48" s="92"/>
      <c r="CO48" s="92"/>
      <c r="CP48" s="93">
        <f>CP32-CP47</f>
        <v>14908.419999999998</v>
      </c>
      <c r="CQ48" s="92"/>
      <c r="CS48" s="92" t="s">
        <v>1066</v>
      </c>
      <c r="CT48" s="92"/>
      <c r="CU48" s="92"/>
      <c r="CV48" s="93">
        <f>CV32-CV47</f>
        <v>14908.419999999998</v>
      </c>
      <c r="CW48" s="92"/>
    </row>
    <row r="49" spans="1:101"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f>N48*O49</f>
        <v>0</v>
      </c>
      <c r="Q49" s="92"/>
      <c r="R49" s="83"/>
      <c r="S49" s="92" t="s">
        <v>1067</v>
      </c>
      <c r="T49" s="92"/>
      <c r="U49" s="113">
        <v>52</v>
      </c>
      <c r="V49" s="116" t="e">
        <f>T48*U49</f>
        <v>#REF!</v>
      </c>
      <c r="W49" s="92"/>
      <c r="X49" s="83"/>
      <c r="Y49" s="92" t="s">
        <v>1067</v>
      </c>
      <c r="Z49" s="92"/>
      <c r="AA49" s="113">
        <v>52</v>
      </c>
      <c r="AB49" s="116" t="e">
        <f>Z48*AA49</f>
        <v>#REF!</v>
      </c>
      <c r="AC49" s="92"/>
      <c r="AD49" s="83"/>
      <c r="AE49" s="92" t="s">
        <v>1067</v>
      </c>
      <c r="AF49" s="92"/>
      <c r="AG49" s="113">
        <v>52</v>
      </c>
      <c r="AH49" s="116" t="e">
        <f>AF48*AG49</f>
        <v>#REF!</v>
      </c>
      <c r="AI49" s="92"/>
      <c r="AJ49" s="83"/>
      <c r="AK49" s="92" t="s">
        <v>1067</v>
      </c>
      <c r="AL49" s="92"/>
      <c r="AM49" s="113">
        <v>52</v>
      </c>
      <c r="AN49" s="116" t="e">
        <f>AL48*AM49</f>
        <v>#REF!</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E49" s="113">
        <v>52</v>
      </c>
      <c r="BF49" s="116" t="e">
        <f>BD48*BE49</f>
        <v>#REF!</v>
      </c>
      <c r="BH49" s="83"/>
      <c r="BI49" s="92" t="s">
        <v>1067</v>
      </c>
      <c r="BK49" s="113">
        <v>52</v>
      </c>
      <c r="BL49" s="116">
        <f>BJ48*BK49</f>
        <v>390500.5</v>
      </c>
      <c r="BO49" s="92" t="s">
        <v>1067</v>
      </c>
      <c r="BQ49" s="113">
        <v>52</v>
      </c>
      <c r="BR49" s="116">
        <f>BP48*BQ49</f>
        <v>47805.42</v>
      </c>
      <c r="BW49" s="113">
        <v>52</v>
      </c>
      <c r="BX49" s="116">
        <f>BV48*BW49</f>
        <v>39482.04</v>
      </c>
      <c r="CA49" s="92" t="s">
        <v>1068</v>
      </c>
      <c r="CB49" s="117">
        <f>IF($CB$46="S",VLOOKUP($CD$48,$CA$7:$CE$13,5,TRUE),VLOOKUP($CD$48,$CA$19:$CE$25,5,TRUE))</f>
        <v>15750</v>
      </c>
      <c r="CD49" s="92">
        <f>CD48-CB49</f>
        <v>12.590000000000146</v>
      </c>
      <c r="CE49" s="118"/>
      <c r="CF49" s="92"/>
      <c r="CG49" s="92" t="s">
        <v>1068</v>
      </c>
      <c r="CH49" s="117">
        <f>IF($CH$46="S",VLOOKUP($CJ$48,$CG$7:$CK$13,5,TRUE),VLOOKUP($CJ$48,$CG$19:$CK$25,5,TRUE))</f>
        <v>8000</v>
      </c>
      <c r="CJ49" s="92">
        <f>CJ48-CH49</f>
        <v>7762.59</v>
      </c>
      <c r="CK49"/>
      <c r="CL49"/>
      <c r="CM49" s="92" t="s">
        <v>1068</v>
      </c>
      <c r="CN49" s="117">
        <f>IF($CN$46="S",VLOOKUP($CP$48,$CM$7:$CQ$13,5,TRUE),VLOOKUP($CP$48,$CM$19:$CQ$25,5,TRUE))</f>
        <v>8000</v>
      </c>
      <c r="CO49" s="92"/>
      <c r="CP49" s="92">
        <f>CP48-CN49</f>
        <v>6908.4199999999983</v>
      </c>
      <c r="CQ49" s="92"/>
      <c r="CS49" s="92" t="s">
        <v>1068</v>
      </c>
      <c r="CT49" s="117">
        <f>IF($CN$46="S",VLOOKUP($CP$48,$CM$7:$CQ$13,5,TRUE),VLOOKUP($CP$48,$CM$19:$CQ$25,5,TRUE))</f>
        <v>8000</v>
      </c>
      <c r="CU49" s="92"/>
      <c r="CV49" s="92">
        <f>CV48-CT49</f>
        <v>6908.4199999999983</v>
      </c>
      <c r="CW49" s="92"/>
    </row>
    <row r="50" spans="1:101" ht="13.5" thickBot="1" x14ac:dyDescent="0.25">
      <c r="A50" s="92" t="s">
        <v>1063</v>
      </c>
      <c r="B50" s="114" t="e">
        <f>'2019-FORM GAO-70a'!#REF!</f>
        <v>#REF!</v>
      </c>
      <c r="C50" s="92"/>
      <c r="D50" s="92"/>
      <c r="E50" s="92"/>
      <c r="F50" s="292"/>
      <c r="G50" s="92" t="s">
        <v>1063</v>
      </c>
      <c r="H50" s="114" t="e">
        <f>'2019-FORM GAO-70a'!#REF!</f>
        <v>#REF!</v>
      </c>
      <c r="I50" s="92"/>
      <c r="J50" s="92"/>
      <c r="K50" s="92"/>
      <c r="M50" s="92" t="s">
        <v>1063</v>
      </c>
      <c r="N50" s="114">
        <f>'2019-FORM GAO-70a'!D9</f>
        <v>0</v>
      </c>
      <c r="O50" s="92"/>
      <c r="P50" s="92"/>
      <c r="Q50" s="92"/>
      <c r="R50" s="83"/>
      <c r="S50" s="92" t="s">
        <v>1063</v>
      </c>
      <c r="T50" s="114" t="e">
        <f>#REF!</f>
        <v>#REF!</v>
      </c>
      <c r="U50" s="92"/>
      <c r="V50" s="92"/>
      <c r="W50" s="92"/>
      <c r="X50" s="83"/>
      <c r="Y50" s="92" t="s">
        <v>1063</v>
      </c>
      <c r="Z50" s="114" t="e">
        <f>#REF!</f>
        <v>#REF!</v>
      </c>
      <c r="AA50" s="92"/>
      <c r="AB50" s="92"/>
      <c r="AC50" s="92"/>
      <c r="AD50" s="83"/>
      <c r="AE50" s="92" t="s">
        <v>1063</v>
      </c>
      <c r="AF50" s="114" t="e">
        <f>#REF!</f>
        <v>#REF!</v>
      </c>
      <c r="AG50" s="92"/>
      <c r="AH50" s="92"/>
      <c r="AI50" s="92"/>
      <c r="AJ50" s="83"/>
      <c r="AK50" s="92" t="s">
        <v>1063</v>
      </c>
      <c r="AL50" s="114" t="e">
        <f>#REF!</f>
        <v>#REF!</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H50" s="83"/>
      <c r="BI50" s="92" t="s">
        <v>1063</v>
      </c>
      <c r="BJ50" s="114" t="s">
        <v>1069</v>
      </c>
      <c r="BO50" s="92" t="s">
        <v>1063</v>
      </c>
      <c r="BP50" s="114" t="s">
        <v>1064</v>
      </c>
      <c r="BU50" s="92" t="s">
        <v>1063</v>
      </c>
      <c r="BV50" s="114" t="s">
        <v>1069</v>
      </c>
      <c r="CA50" s="92" t="s">
        <v>1070</v>
      </c>
      <c r="CB50" s="117">
        <f>IF($CB$46="S",VLOOKUP($CD$48,$CA$7:$CE$13,4,TRUE),VLOOKUP($CD$48,$CA$19:$CE$25,4,TRUE))</f>
        <v>0.1</v>
      </c>
      <c r="CC50" s="119" t="s">
        <v>0</v>
      </c>
      <c r="CD50" s="92">
        <f>CD49*CB50</f>
        <v>1.2590000000000146</v>
      </c>
      <c r="CE50" s="92"/>
      <c r="CF50" s="92"/>
      <c r="CG50" s="92" t="s">
        <v>1070</v>
      </c>
      <c r="CH50" s="117">
        <f>IF($CH$46="S",VLOOKUP($CJ$48,$CG$7:$CK$13,4,TRUE),VLOOKUP($CJ$48,$CG$19:$CK$25,4,TRUE))</f>
        <v>0.1</v>
      </c>
      <c r="CI50" s="119" t="s">
        <v>0</v>
      </c>
      <c r="CJ50" s="92">
        <f>CJ49*CH50</f>
        <v>776.25900000000001</v>
      </c>
      <c r="CK50"/>
      <c r="CL50"/>
      <c r="CM50" s="92" t="s">
        <v>1070</v>
      </c>
      <c r="CN50" s="117">
        <f>IF($CN$46="S",VLOOKUP($CP$48,$CM$7:$CQ$13,4,TRUE),VLOOKUP($CP$48,$CM$19:$CQ$25,4,TRUE))</f>
        <v>0.1</v>
      </c>
      <c r="CO50" s="119" t="s">
        <v>0</v>
      </c>
      <c r="CP50" s="92">
        <f>CP49*CN50</f>
        <v>690.84199999999987</v>
      </c>
      <c r="CQ50" s="92"/>
      <c r="CS50" s="92" t="s">
        <v>1070</v>
      </c>
      <c r="CT50" s="117">
        <f>IF($CN$46="S",VLOOKUP($CP$48,$CM$7:$CQ$13,4,TRUE),VLOOKUP($CP$48,$CM$19:$CQ$25,4,TRUE))</f>
        <v>0.1</v>
      </c>
      <c r="CU50" s="119" t="s">
        <v>0</v>
      </c>
      <c r="CV50" s="92">
        <f>CV49*CT50</f>
        <v>690.84199999999987</v>
      </c>
      <c r="CW50" s="92"/>
    </row>
    <row r="51" spans="1:101" ht="13.5" thickBot="1" x14ac:dyDescent="0.25">
      <c r="A51" s="92" t="s">
        <v>1043</v>
      </c>
      <c r="B51" s="115" t="e">
        <f>'2019-FORM GAO-70a'!#REF!</f>
        <v>#REF!</v>
      </c>
      <c r="C51" s="92">
        <v>4200</v>
      </c>
      <c r="D51" s="92" t="e">
        <f>B51*C51</f>
        <v>#REF!</v>
      </c>
      <c r="E51" s="92"/>
      <c r="F51" s="292"/>
      <c r="G51" s="92" t="s">
        <v>1043</v>
      </c>
      <c r="H51" s="115" t="e">
        <f>'2019-FORM GAO-70a'!#REF!</f>
        <v>#REF!</v>
      </c>
      <c r="I51" s="92">
        <v>4200</v>
      </c>
      <c r="J51" s="92" t="e">
        <f>H51*I51</f>
        <v>#REF!</v>
      </c>
      <c r="K51" s="92"/>
      <c r="M51" s="92" t="s">
        <v>1043</v>
      </c>
      <c r="N51" s="115">
        <f>'2019-FORM GAO-70a'!D11</f>
        <v>0</v>
      </c>
      <c r="O51" s="92">
        <v>4200</v>
      </c>
      <c r="P51" s="92">
        <f>N51*O51</f>
        <v>0</v>
      </c>
      <c r="Q51" s="92"/>
      <c r="R51" s="83"/>
      <c r="S51" s="92" t="s">
        <v>1043</v>
      </c>
      <c r="T51" s="115" t="e">
        <f>#REF!</f>
        <v>#REF!</v>
      </c>
      <c r="U51" s="92">
        <v>4150</v>
      </c>
      <c r="V51" s="92" t="e">
        <f>T51*U51</f>
        <v>#REF!</v>
      </c>
      <c r="W51" s="92"/>
      <c r="X51" s="83"/>
      <c r="Y51" s="92" t="s">
        <v>1043</v>
      </c>
      <c r="Z51" s="115" t="e">
        <f>#REF!</f>
        <v>#REF!</v>
      </c>
      <c r="AA51" s="92">
        <v>4050</v>
      </c>
      <c r="AB51" s="92" t="e">
        <f>Z51*AA51</f>
        <v>#REF!</v>
      </c>
      <c r="AC51" s="92"/>
      <c r="AD51" s="83"/>
      <c r="AE51" s="92" t="s">
        <v>1043</v>
      </c>
      <c r="AF51" s="115" t="e">
        <f>#REF!</f>
        <v>#REF!</v>
      </c>
      <c r="AG51" s="92">
        <v>4050</v>
      </c>
      <c r="AH51" s="92" t="e">
        <f>AF51*AG51</f>
        <v>#REF!</v>
      </c>
      <c r="AI51" s="92"/>
      <c r="AJ51" s="83"/>
      <c r="AK51" s="92" t="s">
        <v>1043</v>
      </c>
      <c r="AL51" s="115" t="e">
        <f>#REF!</f>
        <v>#REF!</v>
      </c>
      <c r="AM51" s="92">
        <v>4000</v>
      </c>
      <c r="AN51" s="92" t="e">
        <f>AL51*AM51</f>
        <v>#REF!</v>
      </c>
      <c r="AO51" s="92"/>
      <c r="AP51" s="83"/>
      <c r="AQ51" s="92" t="s">
        <v>1043</v>
      </c>
      <c r="AR51" s="115" t="e">
        <f>#REF!</f>
        <v>#REF!</v>
      </c>
      <c r="AS51" s="92">
        <v>3950</v>
      </c>
      <c r="AT51" s="92" t="e">
        <f>AR51*AS51</f>
        <v>#REF!</v>
      </c>
      <c r="AU51" s="92"/>
      <c r="AV51" s="83"/>
      <c r="AW51" s="92" t="s">
        <v>1043</v>
      </c>
      <c r="AX51" s="115" t="e">
        <f>#REF!</f>
        <v>#REF!</v>
      </c>
      <c r="AY51" s="92">
        <v>3900</v>
      </c>
      <c r="AZ51" s="92" t="e">
        <f>AX51*AY51</f>
        <v>#REF!</v>
      </c>
      <c r="BA51" s="92"/>
      <c r="BB51" s="83"/>
      <c r="BC51" s="92" t="s">
        <v>1043</v>
      </c>
      <c r="BD51" s="115" t="e">
        <f>#REF!</f>
        <v>#REF!</v>
      </c>
      <c r="BE51" s="92">
        <v>3800</v>
      </c>
      <c r="BF51" s="92" t="e">
        <f>BD51*BE51</f>
        <v>#REF!</v>
      </c>
      <c r="BH51" s="83"/>
      <c r="BI51" s="92" t="s">
        <v>1043</v>
      </c>
      <c r="BJ51" s="115">
        <v>0</v>
      </c>
      <c r="BK51" s="92">
        <v>3700</v>
      </c>
      <c r="BL51" s="92">
        <f>BJ51*BK51</f>
        <v>0</v>
      </c>
      <c r="BO51" s="92" t="s">
        <v>1043</v>
      </c>
      <c r="BP51" s="115">
        <v>0</v>
      </c>
      <c r="BQ51" s="92">
        <v>3650</v>
      </c>
      <c r="BR51" s="92">
        <f>BP51*BQ51</f>
        <v>0</v>
      </c>
      <c r="BU51" s="92" t="s">
        <v>1043</v>
      </c>
      <c r="BV51" s="115">
        <v>2</v>
      </c>
      <c r="BW51" s="92">
        <v>3650</v>
      </c>
      <c r="BX51" s="92">
        <f>BV51*BW51</f>
        <v>7300</v>
      </c>
      <c r="CA51" s="92" t="s">
        <v>1</v>
      </c>
      <c r="CB51" s="117">
        <f>IF($CB$46="S",VLOOKUP($CD$48,$CA$7:$CE$13,3,TRUE),VLOOKUP($CD$48,$CA$19:$CE$25,3,TRUE))</f>
        <v>0</v>
      </c>
      <c r="CC51" s="119" t="s">
        <v>2</v>
      </c>
      <c r="CD51" s="92">
        <f>CD50+CB51</f>
        <v>1.2590000000000146</v>
      </c>
      <c r="CE51" s="92"/>
      <c r="CF51" s="92"/>
      <c r="CG51" s="92" t="s">
        <v>1</v>
      </c>
      <c r="CH51" s="117">
        <f>IF($CH$46="S",VLOOKUP($CJ$48,$CG$7:$CK$13,3,TRUE),VLOOKUP($CJ$48,$CG$19:$CK$25,3,TRUE))</f>
        <v>0</v>
      </c>
      <c r="CI51" s="119" t="s">
        <v>2</v>
      </c>
      <c r="CJ51" s="92">
        <f>CJ50+CH51</f>
        <v>776.25900000000001</v>
      </c>
      <c r="CK51"/>
      <c r="CL51"/>
      <c r="CM51" s="92" t="s">
        <v>1</v>
      </c>
      <c r="CN51" s="117">
        <f>IF($CN$46="S",VLOOKUP($CP$48,$CM$7:$CQ$13,3,TRUE),VLOOKUP($CP$48,$CM$19:$CQ$25,3,TRUE))</f>
        <v>0</v>
      </c>
      <c r="CO51" s="119" t="s">
        <v>2</v>
      </c>
      <c r="CP51" s="92">
        <f>CP50+CN51</f>
        <v>690.84199999999987</v>
      </c>
      <c r="CQ51" s="92"/>
      <c r="CS51" s="92" t="s">
        <v>1</v>
      </c>
      <c r="CT51" s="117">
        <f>IF($CN$46="S",VLOOKUP($CP$48,$CM$7:$CQ$13,3,TRUE),VLOOKUP($CP$48,$CM$19:$CQ$25,3,TRUE))</f>
        <v>0</v>
      </c>
      <c r="CU51" s="119" t="s">
        <v>2</v>
      </c>
      <c r="CV51" s="92">
        <f>CV50+CT51</f>
        <v>690.84199999999987</v>
      </c>
      <c r="CW51" s="92"/>
    </row>
    <row r="52" spans="1:101" ht="13.5" thickBot="1" x14ac:dyDescent="0.25">
      <c r="A52" s="92" t="s">
        <v>1066</v>
      </c>
      <c r="B52" s="92"/>
      <c r="C52" s="92"/>
      <c r="D52" s="93" t="e">
        <f>D49-D51</f>
        <v>#REF!</v>
      </c>
      <c r="E52" s="92"/>
      <c r="F52" s="292"/>
      <c r="G52" s="92" t="s">
        <v>1066</v>
      </c>
      <c r="H52" s="92"/>
      <c r="I52" s="92"/>
      <c r="J52" s="93" t="e">
        <f>J49-J51</f>
        <v>#REF!</v>
      </c>
      <c r="K52" s="92"/>
      <c r="M52" s="92" t="s">
        <v>1066</v>
      </c>
      <c r="N52" s="92"/>
      <c r="O52" s="92"/>
      <c r="P52" s="93">
        <f>P49-P51</f>
        <v>0</v>
      </c>
      <c r="Q52" s="92"/>
      <c r="R52" s="83"/>
      <c r="S52" s="92" t="s">
        <v>1066</v>
      </c>
      <c r="T52" s="92"/>
      <c r="U52" s="92"/>
      <c r="V52" s="93" t="e">
        <f>V49-V51</f>
        <v>#REF!</v>
      </c>
      <c r="W52" s="92"/>
      <c r="X52" s="83"/>
      <c r="Y52" s="92" t="s">
        <v>1066</v>
      </c>
      <c r="Z52" s="92"/>
      <c r="AA52" s="92"/>
      <c r="AB52" s="93" t="e">
        <f>AB49-AB51</f>
        <v>#REF!</v>
      </c>
      <c r="AC52" s="92"/>
      <c r="AD52" s="83"/>
      <c r="AE52" s="92" t="s">
        <v>1066</v>
      </c>
      <c r="AF52" s="92"/>
      <c r="AG52" s="92"/>
      <c r="AH52" s="93" t="e">
        <f>AH49-AH51</f>
        <v>#REF!</v>
      </c>
      <c r="AI52" s="92"/>
      <c r="AJ52" s="83"/>
      <c r="AK52" s="92" t="s">
        <v>1066</v>
      </c>
      <c r="AL52" s="92"/>
      <c r="AM52" s="92"/>
      <c r="AN52" s="93" t="e">
        <f>AN49-AN51</f>
        <v>#REF!</v>
      </c>
      <c r="AO52" s="92"/>
      <c r="AP52" s="83"/>
      <c r="AQ52" s="92" t="s">
        <v>1066</v>
      </c>
      <c r="AR52" s="92"/>
      <c r="AS52" s="92"/>
      <c r="AT52" s="93" t="e">
        <f>AT49-AT51</f>
        <v>#REF!</v>
      </c>
      <c r="AU52" s="92"/>
      <c r="AV52" s="83"/>
      <c r="AW52" s="92" t="s">
        <v>1066</v>
      </c>
      <c r="AX52" s="92"/>
      <c r="AY52" s="92"/>
      <c r="AZ52" s="93" t="e">
        <f>AZ49-AZ51</f>
        <v>#REF!</v>
      </c>
      <c r="BA52" s="92"/>
      <c r="BB52" s="83"/>
      <c r="BC52" s="92" t="s">
        <v>1066</v>
      </c>
      <c r="BF52" s="93" t="e">
        <f>BF49-BF51</f>
        <v>#REF!</v>
      </c>
      <c r="BH52" s="83"/>
      <c r="BI52" s="92" t="s">
        <v>1066</v>
      </c>
      <c r="BL52" s="93">
        <f>BL49-BL51</f>
        <v>390500.5</v>
      </c>
      <c r="BO52" s="92" t="s">
        <v>1066</v>
      </c>
      <c r="BR52" s="93">
        <f>BR49-BR51</f>
        <v>47805.42</v>
      </c>
      <c r="BU52" s="92" t="s">
        <v>1066</v>
      </c>
      <c r="BX52" s="93">
        <f>BX49-BX51</f>
        <v>32182.04</v>
      </c>
      <c r="CA52" s="92" t="s">
        <v>3</v>
      </c>
      <c r="CB52" s="92">
        <f>CD51/CC52</f>
        <v>4.6629629629630166E-2</v>
      </c>
      <c r="CC52" s="113">
        <v>27</v>
      </c>
      <c r="CE52" s="92"/>
      <c r="CF52" s="92"/>
      <c r="CG52" s="92" t="s">
        <v>3</v>
      </c>
      <c r="CH52" s="92">
        <f>CJ51/CI52</f>
        <v>28.750333333333334</v>
      </c>
      <c r="CI52" s="113">
        <v>27</v>
      </c>
      <c r="CK52"/>
      <c r="CL52"/>
      <c r="CM52" s="92" t="s">
        <v>3</v>
      </c>
      <c r="CN52" s="92">
        <f>CP51/CO52</f>
        <v>26.570846153846148</v>
      </c>
      <c r="CO52" s="113">
        <v>26</v>
      </c>
      <c r="CP52" s="92"/>
      <c r="CQ52" s="92"/>
      <c r="CS52" s="92" t="s">
        <v>3</v>
      </c>
      <c r="CT52" s="92">
        <f>CV51/CU52</f>
        <v>26.570846153846148</v>
      </c>
      <c r="CU52" s="113">
        <v>26</v>
      </c>
      <c r="CV52" s="92"/>
      <c r="CW52" s="92"/>
    </row>
    <row r="53" spans="1:101" ht="13.5" thickBot="1" x14ac:dyDescent="0.25">
      <c r="A53" s="92" t="s">
        <v>1068</v>
      </c>
      <c r="B53" s="117" t="e">
        <f>IF(D52&lt;0,0,IF($N$50="S",VLOOKUP($P$52,$M$7:$Q$14,5,TRUE),VLOOKUP($P$52,$M$21:$Q$28,5,TRUE)))</f>
        <v>#REF!</v>
      </c>
      <c r="C53" s="92"/>
      <c r="D53" s="92" t="e">
        <f>IF((D52-B53)&lt;0,0,(D52-B53))</f>
        <v>#REF!</v>
      </c>
      <c r="E53" s="92"/>
      <c r="F53" s="292"/>
      <c r="G53" s="92" t="s">
        <v>1068</v>
      </c>
      <c r="H53" s="117" t="e">
        <f>IF(J52&lt;0,0,IF($N$50="S",VLOOKUP($P$52,$M$7:$Q$14,5,TRUE),VLOOKUP($P$52,$M$21:$Q$28,5,TRUE)))</f>
        <v>#REF!</v>
      </c>
      <c r="I53" s="92"/>
      <c r="J53" s="92" t="e">
        <f>IF((J52-H53)&lt;0,0,(J52-H53))</f>
        <v>#REF!</v>
      </c>
      <c r="K53" s="92"/>
      <c r="M53" s="92" t="s">
        <v>1068</v>
      </c>
      <c r="N53" s="117">
        <f>IF(P52&lt;0,0,IF($N$50="S",VLOOKUP($P$52,$M$7:$Q$14,5,TRUE),VLOOKUP($P$52,$M$21:$Q$28,5,TRUE)))</f>
        <v>0</v>
      </c>
      <c r="O53" s="92"/>
      <c r="P53" s="92">
        <f>IF((P52-N53)&lt;0,0,(P52-N53))</f>
        <v>0</v>
      </c>
      <c r="Q53" s="92"/>
      <c r="R53" s="83"/>
      <c r="S53" s="92" t="s">
        <v>1068</v>
      </c>
      <c r="T53" s="117" t="e">
        <f>IF(V52&lt;0,0,IF($T$50="S",VLOOKUP($V$52,$S$7:$W$14,5,TRUE),VLOOKUP($V$52,$S$21:$W$28,5,TRUE)))</f>
        <v>#REF!</v>
      </c>
      <c r="U53" s="92"/>
      <c r="V53" s="92" t="e">
        <f>IF((V52-T53)&lt;0,0,(V52-T53))</f>
        <v>#REF!</v>
      </c>
      <c r="W53" s="92"/>
      <c r="X53" s="83"/>
      <c r="Y53" s="92" t="s">
        <v>1068</v>
      </c>
      <c r="Z53" s="117" t="e">
        <f>IF(AB52&lt;0,0,IF($Z$50="S",VLOOKUP($AB$52,$Y$7:$AC$14,5,TRUE),VLOOKUP($AB$52,$Y$21:$AC$28,5,TRUE)))</f>
        <v>#REF!</v>
      </c>
      <c r="AA53" s="92"/>
      <c r="AB53" s="92" t="e">
        <f>IF((AB52-Z53)&lt;0,0,(AB52-Z53))</f>
        <v>#REF!</v>
      </c>
      <c r="AC53" s="92"/>
      <c r="AD53" s="83"/>
      <c r="AE53" s="92" t="s">
        <v>1068</v>
      </c>
      <c r="AF53" s="117" t="e">
        <f>IF(AH52&lt;0,0,IF($AF$50="S",VLOOKUP($AH$52,$AE$7:$AI$14,5,TRUE),VLOOKUP($AH$52,$AE$21:$AI$28,5,TRUE)))</f>
        <v>#REF!</v>
      </c>
      <c r="AG53" s="92"/>
      <c r="AH53" s="92" t="e">
        <f>IF((AH52-AF53)&lt;0,0,(AH52-AF53))</f>
        <v>#REF!</v>
      </c>
      <c r="AI53" s="92"/>
      <c r="AJ53" s="83"/>
      <c r="AK53" s="92" t="s">
        <v>1068</v>
      </c>
      <c r="AL53" s="117" t="e">
        <f>IF(AN52&lt;0,0,IF($AL$50="S",VLOOKUP($AN$52,$AK$7:$AO$14,5,TRUE),VLOOKUP($AN$52,$AK$21:$AO$28,5,TRUE)))</f>
        <v>#REF!</v>
      </c>
      <c r="AM53" s="92"/>
      <c r="AN53" s="92" t="e">
        <f>IF((AN52-AL53)&lt;0,0,(AN52-AL53))</f>
        <v>#REF!</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IF(BF52&lt;0,0,IF($BD$50="S",VLOOKUP($BF$52,$BC$7:$BG$13,5,TRUE),VLOOKUP($BF$52,$BC$21:$BG$27,5,TRUE)))</f>
        <v>#REF!</v>
      </c>
      <c r="BF53" s="92" t="e">
        <f>IF((BF52-BD53)&lt;0,0,(BF52-BD53))</f>
        <v>#REF!</v>
      </c>
      <c r="BH53" s="83"/>
      <c r="BI53" s="92" t="s">
        <v>1068</v>
      </c>
      <c r="BJ53" s="117">
        <f>IF($BJ$50="S",VLOOKUP($BL$52,$BI$7:$BM$12,5,TRUE),VLOOKUP($BL$52,$BI$21:$BM$27,5,TRUE))</f>
        <v>176500</v>
      </c>
      <c r="BL53" s="92">
        <f>BL52-BJ53</f>
        <v>214000.5</v>
      </c>
      <c r="BO53" s="92" t="s">
        <v>1068</v>
      </c>
      <c r="BP53" s="117">
        <f>IF($BP$50="S",VLOOKUP($BR$52,$BO$7:$BS$15,5,TRUE),VLOOKUP($BR$52,$BO$21:$BS$29,5,TRUE))</f>
        <v>24500</v>
      </c>
      <c r="BR53" s="92">
        <f>BR52-BP53</f>
        <v>23305.42</v>
      </c>
      <c r="BU53" s="92" t="s">
        <v>1068</v>
      </c>
      <c r="BV53" s="117">
        <f>IF($BV$50="S",VLOOKUP($BX$52,$BU$7:$BY$15,5,TRUE),VLOOKUP($BX$52,$BU$21:$BY$29,5,TRUE))</f>
        <v>1045</v>
      </c>
      <c r="BX53" s="92">
        <f>BX52-BV53</f>
        <v>31137.040000000001</v>
      </c>
      <c r="CA53" s="92" t="s">
        <v>4</v>
      </c>
      <c r="CB53" s="112">
        <v>0</v>
      </c>
      <c r="CE53" s="92"/>
      <c r="CF53" s="92"/>
      <c r="CG53" s="92" t="s">
        <v>4</v>
      </c>
      <c r="CH53" s="112">
        <v>0</v>
      </c>
      <c r="CK53"/>
      <c r="CL53"/>
      <c r="CM53" s="92" t="s">
        <v>4</v>
      </c>
      <c r="CN53" s="112">
        <v>0</v>
      </c>
      <c r="CO53" s="92"/>
      <c r="CP53" s="92"/>
      <c r="CQ53" s="92"/>
      <c r="CS53" s="92" t="s">
        <v>4</v>
      </c>
      <c r="CT53" s="112">
        <v>0</v>
      </c>
      <c r="CU53" s="92"/>
      <c r="CV53" s="92"/>
      <c r="CW53" s="92"/>
    </row>
    <row r="54" spans="1:101" ht="13.5" thickBot="1" x14ac:dyDescent="0.25">
      <c r="A54" s="92" t="s">
        <v>1070</v>
      </c>
      <c r="B54" s="117" t="e">
        <f>IF(D52&lt;0,0,IF($N$50="S",VLOOKUP($P$52,$M$7:$Q$14,4,TRUE),VLOOKUP($P$52,$M$21:$Q$28,4,TRUE)))</f>
        <v>#REF!</v>
      </c>
      <c r="C54" s="119" t="s">
        <v>0</v>
      </c>
      <c r="D54" s="92" t="e">
        <f>D53*B54</f>
        <v>#REF!</v>
      </c>
      <c r="E54" s="92"/>
      <c r="F54" s="292"/>
      <c r="G54" s="92" t="s">
        <v>1070</v>
      </c>
      <c r="H54" s="117" t="e">
        <f>IF(J52&lt;0,0,IF($N$50="S",VLOOKUP($P$52,$M$7:$Q$14,4,TRUE),VLOOKUP($P$52,$M$21:$Q$28,4,TRUE)))</f>
        <v>#REF!</v>
      </c>
      <c r="I54" s="119" t="s">
        <v>0</v>
      </c>
      <c r="J54" s="92" t="e">
        <f>J53*H54</f>
        <v>#REF!</v>
      </c>
      <c r="K54" s="92"/>
      <c r="M54" s="92" t="s">
        <v>1070</v>
      </c>
      <c r="N54" s="117">
        <f>IF(P52&lt;0,0,IF($N$50="S",VLOOKUP($P$52,$M$7:$Q$14,4,TRUE),VLOOKUP($P$52,$M$21:$Q$28,4,TRUE)))</f>
        <v>0</v>
      </c>
      <c r="O54" s="119" t="s">
        <v>0</v>
      </c>
      <c r="P54" s="92">
        <f>P53*N54</f>
        <v>0</v>
      </c>
      <c r="Q54" s="92"/>
      <c r="R54" s="83"/>
      <c r="S54" s="92" t="s">
        <v>1070</v>
      </c>
      <c r="T54" s="117" t="e">
        <f>IF(V52&lt;0,0,IF($T$50="S",VLOOKUP($V$52,$S$7:$W$14,4,TRUE),VLOOKUP($V$52,$S$21:$W$28,4,TRUE)))</f>
        <v>#REF!</v>
      </c>
      <c r="U54" s="119" t="s">
        <v>0</v>
      </c>
      <c r="V54" s="92" t="e">
        <f>V53*T54</f>
        <v>#REF!</v>
      </c>
      <c r="W54" s="92"/>
      <c r="X54" s="83"/>
      <c r="Y54" s="92" t="s">
        <v>1070</v>
      </c>
      <c r="Z54" s="117" t="e">
        <f>IF(AB52&lt;0,0,IF($Z$50="S",VLOOKUP($AB$52,$Y$7:$AC$14,4,TRUE),VLOOKUP($AB$52,$Y$21:$AC$28,4,TRUE)))</f>
        <v>#REF!</v>
      </c>
      <c r="AA54" s="119" t="s">
        <v>0</v>
      </c>
      <c r="AB54" s="92" t="e">
        <f>AB53*Z54</f>
        <v>#REF!</v>
      </c>
      <c r="AC54" s="92"/>
      <c r="AD54" s="83"/>
      <c r="AE54" s="92" t="s">
        <v>1070</v>
      </c>
      <c r="AF54" s="117" t="e">
        <f>IF(AH52&lt;0,0,IF($AF$50="S",VLOOKUP($AH$52,$AE$7:$AI$14,4,TRUE),VLOOKUP($AH$52,$AE$21:$AI$28,4,TRUE)))</f>
        <v>#REF!</v>
      </c>
      <c r="AG54" s="119" t="s">
        <v>0</v>
      </c>
      <c r="AH54" s="92" t="e">
        <f>AH53*AF54</f>
        <v>#REF!</v>
      </c>
      <c r="AI54" s="92"/>
      <c r="AJ54" s="83"/>
      <c r="AK54" s="92" t="s">
        <v>1070</v>
      </c>
      <c r="AL54" s="117" t="e">
        <f>IF(AN52&lt;0,0,IF($AL$50="S",VLOOKUP($AN$52,$AK$7:$AO$14,4,TRUE),VLOOKUP($AN$52,$AK$21:$AO$28,4,TRUE)))</f>
        <v>#REF!</v>
      </c>
      <c r="AM54" s="119" t="s">
        <v>0</v>
      </c>
      <c r="AN54" s="92" t="e">
        <f>AN53*AL54</f>
        <v>#REF!</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IF(BF52&lt;0,0,IF($BD$50="S",VLOOKUP($BF$52,$BC$7:$BG$13,4,TRUE),VLOOKUP($BF$52,$BC$21:$BG$27,4,TRUE)))</f>
        <v>#REF!</v>
      </c>
      <c r="BE54" s="119" t="s">
        <v>0</v>
      </c>
      <c r="BF54" s="92" t="e">
        <f>BF53*BD54</f>
        <v>#REF!</v>
      </c>
      <c r="BH54" s="83"/>
      <c r="BI54" s="92" t="s">
        <v>1070</v>
      </c>
      <c r="BJ54" s="117">
        <f>IF($BJ$50="S",VLOOKUP($BL$52,$BI$7:$BM$13,4,TRUE),VLOOKUP($BL$52,$BI$21:$BM$27,4,TRUE))</f>
        <v>0.35</v>
      </c>
      <c r="BK54" s="119" t="s">
        <v>0</v>
      </c>
      <c r="BL54" s="92">
        <f>BL53*BJ54</f>
        <v>74900.174999999988</v>
      </c>
      <c r="BO54" s="92" t="s">
        <v>1070</v>
      </c>
      <c r="BP54" s="117">
        <f>IF($BP$50="S",VLOOKUP($BR$52,$BO$7:$BS$15,4,TRUE),VLOOKUP($BR$52,$BO$21:$BS$29,4,TRUE))</f>
        <v>0.15</v>
      </c>
      <c r="BQ54" s="119" t="s">
        <v>0</v>
      </c>
      <c r="BR54" s="92">
        <f>BR53*BP54</f>
        <v>3495.8129999999996</v>
      </c>
      <c r="BU54" s="92" t="s">
        <v>1070</v>
      </c>
      <c r="BV54" s="152">
        <f>IF($BV$50="S",VLOOKUP($BX$52,$BU$7:$BY$15,4,TRUE),VLOOKUP($BX$52,$BU$21:$BY$29,4,TRUE))</f>
        <v>0.15</v>
      </c>
      <c r="BW54" s="119" t="s">
        <v>0</v>
      </c>
      <c r="BX54" s="92">
        <f>BX53*BV54</f>
        <v>4670.5559999999996</v>
      </c>
      <c r="CA54" s="92" t="s">
        <v>5</v>
      </c>
      <c r="CB54" s="92">
        <f>CB52+CB53</f>
        <v>4.6629629629630166E-2</v>
      </c>
      <c r="CE54" s="92"/>
      <c r="CF54" s="92"/>
      <c r="CG54" s="92" t="s">
        <v>5</v>
      </c>
      <c r="CH54" s="92">
        <f>CH52+CH53</f>
        <v>28.750333333333334</v>
      </c>
      <c r="CK54"/>
      <c r="CL54"/>
      <c r="CM54" s="92" t="s">
        <v>5</v>
      </c>
      <c r="CN54" s="92">
        <f>CN52+CN53</f>
        <v>26.570846153846148</v>
      </c>
      <c r="CO54" s="92"/>
      <c r="CP54" s="92"/>
      <c r="CQ54" s="92"/>
      <c r="CS54" s="92" t="s">
        <v>5</v>
      </c>
      <c r="CT54" s="92">
        <f>CT52+CT53</f>
        <v>26.570846153846148</v>
      </c>
      <c r="CU54" s="92"/>
      <c r="CV54" s="92"/>
      <c r="CW54" s="92"/>
    </row>
    <row r="55" spans="1:101" ht="13.5" thickBot="1" x14ac:dyDescent="0.25">
      <c r="A55" s="92" t="s">
        <v>1</v>
      </c>
      <c r="B55" s="117" t="e">
        <f>IF(D52&lt;0,0,IF($N$50="S",VLOOKUP($P$52,$M$7:$Q$14,3,TRUE),VLOOKUP($P$52,$M$21:$Q$28,3,TRUE)))</f>
        <v>#REF!</v>
      </c>
      <c r="C55" s="119" t="s">
        <v>2</v>
      </c>
      <c r="D55" s="92" t="e">
        <f>D54+B55</f>
        <v>#REF!</v>
      </c>
      <c r="E55" s="92"/>
      <c r="F55" s="292"/>
      <c r="G55" s="92" t="s">
        <v>1</v>
      </c>
      <c r="H55" s="117" t="e">
        <f>IF(J52&lt;0,0,IF($N$50="S",VLOOKUP($P$52,$M$7:$Q$14,3,TRUE),VLOOKUP($P$52,$M$21:$Q$28,3,TRUE)))</f>
        <v>#REF!</v>
      </c>
      <c r="I55" s="119" t="s">
        <v>2</v>
      </c>
      <c r="J55" s="92" t="e">
        <f>J54+H55</f>
        <v>#REF!</v>
      </c>
      <c r="K55" s="92"/>
      <c r="M55" s="92" t="s">
        <v>1</v>
      </c>
      <c r="N55" s="117">
        <f>IF(P52&lt;0,0,IF($N$50="S",VLOOKUP($P$52,$M$7:$Q$14,3,TRUE),VLOOKUP($P$52,$M$21:$Q$28,3,TRUE)))</f>
        <v>0</v>
      </c>
      <c r="O55" s="119" t="s">
        <v>2</v>
      </c>
      <c r="P55" s="92">
        <f>P54+N55</f>
        <v>0</v>
      </c>
      <c r="Q55" s="92"/>
      <c r="R55" s="83"/>
      <c r="S55" s="92" t="s">
        <v>1</v>
      </c>
      <c r="T55" s="117" t="e">
        <f>IF(V52&lt;0,0,IF($T$50="S",VLOOKUP($V$52,$S$7:$W$14,3,TRUE),VLOOKUP($V$52,$S$21:$W$28,3,TRUE)))</f>
        <v>#REF!</v>
      </c>
      <c r="U55" s="119" t="s">
        <v>2</v>
      </c>
      <c r="V55" s="92" t="e">
        <f>V54+T55</f>
        <v>#REF!</v>
      </c>
      <c r="W55" s="92"/>
      <c r="X55" s="83"/>
      <c r="Y55" s="92" t="s">
        <v>1</v>
      </c>
      <c r="Z55" s="117" t="e">
        <f>IF(AB52&lt;0,0,IF($Z$50="S",VLOOKUP($AB$52,$Y$7:$AC$14,3,TRUE),VLOOKUP($AB$52,$Y$21:$AC$28,3,TRUE)))</f>
        <v>#REF!</v>
      </c>
      <c r="AA55" s="119" t="s">
        <v>2</v>
      </c>
      <c r="AB55" s="92" t="e">
        <f>AB54+Z55</f>
        <v>#REF!</v>
      </c>
      <c r="AC55" s="92"/>
      <c r="AD55" s="83"/>
      <c r="AE55" s="92" t="s">
        <v>1</v>
      </c>
      <c r="AF55" s="117" t="e">
        <f>IF(AH52&lt;0,0,IF($AF$50="S",VLOOKUP($AH$52,$AE$7:$AI$14,3,TRUE),VLOOKUP($AH$52,$AE$21:$AI$28,3,TRUE)))</f>
        <v>#REF!</v>
      </c>
      <c r="AG55" s="119" t="s">
        <v>2</v>
      </c>
      <c r="AH55" s="92" t="e">
        <f>AH54+AF55</f>
        <v>#REF!</v>
      </c>
      <c r="AI55" s="92"/>
      <c r="AJ55" s="83"/>
      <c r="AK55" s="92" t="s">
        <v>1</v>
      </c>
      <c r="AL55" s="117" t="e">
        <f>IF(AN52&lt;0,0,IF($AL$50="S",VLOOKUP($AN$52,$AK$7:$AO$14,3,TRUE),VLOOKUP($AN$52,$AK$21:$AO$28,3,TRUE)))</f>
        <v>#REF!</v>
      </c>
      <c r="AM55" s="119" t="s">
        <v>2</v>
      </c>
      <c r="AN55" s="92" t="e">
        <f>AN54+AL55</f>
        <v>#REF!</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IF(BF52&lt;0,0,IF($BD$50="S",VLOOKUP($BF$52,$BC$7:$BG$13,3,TRUE),VLOOKUP($BF$52,$BC$21:$BG$27,3,TRUE)))</f>
        <v>#REF!</v>
      </c>
      <c r="BE55" s="119" t="s">
        <v>2</v>
      </c>
      <c r="BF55" s="92" t="e">
        <f>BF54+BD55</f>
        <v>#REF!</v>
      </c>
      <c r="BH55" s="83"/>
      <c r="BI55" s="92" t="s">
        <v>1</v>
      </c>
      <c r="BJ55" s="117">
        <f>IF($BJ$50="S",VLOOKUP($BL$52,$BI$7:$BM$13,3,TRUE),VLOOKUP($BL$52,$BI$21:$BM$27,3,TRUE))</f>
        <v>110016.5</v>
      </c>
      <c r="BK55" s="119" t="s">
        <v>2</v>
      </c>
      <c r="BL55" s="92">
        <f>BL54+BJ55</f>
        <v>184916.67499999999</v>
      </c>
      <c r="BO55" s="92" t="s">
        <v>1</v>
      </c>
      <c r="BP55" s="117">
        <f>IF($BP$50="S",VLOOKUP($BR$52,$BO$7:$BS$15,3,TRUE),VLOOKUP($BR$52,$BO$21:$BS$29,3,TRUE))</f>
        <v>1075</v>
      </c>
      <c r="BQ55" s="119" t="s">
        <v>2</v>
      </c>
      <c r="BR55" s="92">
        <f>BR54+BP55</f>
        <v>4570.8130000000001</v>
      </c>
      <c r="BU55" s="92" t="s">
        <v>1</v>
      </c>
      <c r="BV55" s="117">
        <f>IF($BV$50="S",VLOOKUP($BX$52,$BU$7:$BY$15,3,TRUE),VLOOKUP($BX$52,$BU$21:$BY$29,3,TRUE))</f>
        <v>437.5</v>
      </c>
      <c r="BW55" s="119" t="s">
        <v>2</v>
      </c>
      <c r="BX55" s="92">
        <f>BX54+BV55</f>
        <v>5108.0559999999996</v>
      </c>
      <c r="CA55" s="92" t="s">
        <v>6</v>
      </c>
      <c r="CB55" s="120">
        <v>0.39500000000000002</v>
      </c>
      <c r="CE55" s="92"/>
      <c r="CF55" s="92"/>
      <c r="CG55" s="92" t="s">
        <v>6</v>
      </c>
      <c r="CH55" s="120">
        <v>0.39500000000000002</v>
      </c>
      <c r="CK55"/>
      <c r="CL55"/>
      <c r="CM55" s="92" t="s">
        <v>6</v>
      </c>
      <c r="CN55" s="120">
        <v>0.39500000000000002</v>
      </c>
      <c r="CO55" s="92"/>
      <c r="CP55" s="92"/>
      <c r="CQ55" s="92"/>
      <c r="CR55" s="92"/>
      <c r="CS55" s="92" t="s">
        <v>6</v>
      </c>
      <c r="CT55" s="120">
        <v>0.39500000000000002</v>
      </c>
      <c r="CU55" s="92"/>
      <c r="CV55" s="92"/>
    </row>
    <row r="56" spans="1:101" x14ac:dyDescent="0.2">
      <c r="A56" s="92" t="s">
        <v>7</v>
      </c>
      <c r="B56" s="92" t="e">
        <f>D55/C56</f>
        <v>#REF!</v>
      </c>
      <c r="C56" s="113">
        <v>52</v>
      </c>
      <c r="D56" s="92"/>
      <c r="E56" s="92"/>
      <c r="F56" s="292"/>
      <c r="G56" s="92" t="s">
        <v>7</v>
      </c>
      <c r="H56" s="92" t="e">
        <f>J55/I56</f>
        <v>#REF!</v>
      </c>
      <c r="I56" s="113">
        <v>52</v>
      </c>
      <c r="J56" s="92"/>
      <c r="K56" s="92"/>
      <c r="L56" s="79"/>
      <c r="M56" s="92" t="s">
        <v>7</v>
      </c>
      <c r="N56" s="92">
        <f>P55/O56</f>
        <v>0</v>
      </c>
      <c r="O56" s="113">
        <v>52</v>
      </c>
      <c r="P56" s="92"/>
      <c r="Q56" s="92"/>
      <c r="R56" s="83"/>
      <c r="S56" s="92" t="s">
        <v>7</v>
      </c>
      <c r="T56" s="92" t="e">
        <f>V55/U56</f>
        <v>#REF!</v>
      </c>
      <c r="U56" s="113">
        <v>52</v>
      </c>
      <c r="V56" s="92"/>
      <c r="W56" s="92"/>
      <c r="X56" s="83"/>
      <c r="Y56" s="92" t="s">
        <v>7</v>
      </c>
      <c r="Z56" s="92" t="e">
        <f>AB55/AA56</f>
        <v>#REF!</v>
      </c>
      <c r="AA56" s="113">
        <v>52</v>
      </c>
      <c r="AB56" s="92"/>
      <c r="AC56" s="92"/>
      <c r="AD56" s="83"/>
      <c r="AE56" s="92" t="s">
        <v>7</v>
      </c>
      <c r="AF56" s="92" t="e">
        <f>AH55/AG56</f>
        <v>#REF!</v>
      </c>
      <c r="AG56" s="113">
        <v>52</v>
      </c>
      <c r="AH56" s="92"/>
      <c r="AI56" s="92"/>
      <c r="AJ56" s="83"/>
      <c r="AK56" s="92" t="s">
        <v>7</v>
      </c>
      <c r="AL56" s="92" t="e">
        <f>AN55/AM56</f>
        <v>#REF!</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H56" s="83"/>
      <c r="BI56" s="92" t="s">
        <v>7</v>
      </c>
      <c r="BJ56" s="92">
        <f>BL55/BK56</f>
        <v>3556.0899038461534</v>
      </c>
      <c r="BK56" s="113">
        <v>52</v>
      </c>
      <c r="BO56" s="92" t="s">
        <v>7</v>
      </c>
      <c r="BP56" s="92">
        <f>BR55/BQ56</f>
        <v>87.90025</v>
      </c>
      <c r="BQ56" s="113">
        <v>52</v>
      </c>
      <c r="BU56" s="92" t="s">
        <v>7</v>
      </c>
      <c r="BV56" s="92">
        <f>BX55/BW56</f>
        <v>98.231846153846149</v>
      </c>
      <c r="BW56" s="113">
        <v>52</v>
      </c>
      <c r="CA56" s="92" t="s">
        <v>8</v>
      </c>
      <c r="CB56" s="92">
        <f>CB54*CB55</f>
        <v>1.8418703703703916E-2</v>
      </c>
      <c r="CE56" s="92"/>
      <c r="CF56" s="92"/>
      <c r="CG56" s="92" t="s">
        <v>8</v>
      </c>
      <c r="CH56" s="92">
        <f>CH54*CH55</f>
        <v>11.356381666666667</v>
      </c>
      <c r="CK56"/>
      <c r="CL56"/>
      <c r="CM56" s="92" t="s">
        <v>8</v>
      </c>
      <c r="CN56" s="92">
        <f>CN54*CN55</f>
        <v>10.495484230769229</v>
      </c>
      <c r="CO56" s="92"/>
      <c r="CP56" s="92"/>
      <c r="CQ56" s="92"/>
      <c r="CR56" s="92"/>
      <c r="CS56" s="92" t="s">
        <v>8</v>
      </c>
      <c r="CT56" s="92">
        <f>CT54*CT55</f>
        <v>10.495484230769229</v>
      </c>
      <c r="CU56" s="92"/>
      <c r="CV56" s="92"/>
    </row>
    <row r="57" spans="1:101" ht="13.5" thickBot="1" x14ac:dyDescent="0.25">
      <c r="A57" s="92" t="s">
        <v>9</v>
      </c>
      <c r="B57" s="112" t="e">
        <f>'2019-FORM GAO-70a'!#REF!</f>
        <v>#REF!</v>
      </c>
      <c r="C57" s="92"/>
      <c r="D57" s="92"/>
      <c r="E57" s="92"/>
      <c r="F57" s="292"/>
      <c r="G57" s="92" t="s">
        <v>9</v>
      </c>
      <c r="H57" s="112" t="e">
        <f>'2019-FORM GAO-70a'!#REF!</f>
        <v>#REF!</v>
      </c>
      <c r="I57" s="92"/>
      <c r="J57" s="92"/>
      <c r="K57" s="92"/>
      <c r="M57" s="92" t="s">
        <v>9</v>
      </c>
      <c r="N57" s="112">
        <f>'2019-FORM GAO-70a'!D12</f>
        <v>0</v>
      </c>
      <c r="O57" s="92"/>
      <c r="P57" s="92"/>
      <c r="Q57" s="92"/>
      <c r="R57" s="83"/>
      <c r="S57" s="92" t="s">
        <v>9</v>
      </c>
      <c r="T57" s="112" t="e">
        <f>#REF!</f>
        <v>#REF!</v>
      </c>
      <c r="U57" s="92"/>
      <c r="V57" s="92"/>
      <c r="W57" s="92"/>
      <c r="X57" s="83"/>
      <c r="Y57" s="92" t="s">
        <v>9</v>
      </c>
      <c r="Z57" s="112" t="e">
        <f>#REF!</f>
        <v>#REF!</v>
      </c>
      <c r="AA57" s="92"/>
      <c r="AB57" s="92"/>
      <c r="AC57" s="92"/>
      <c r="AD57" s="83"/>
      <c r="AE57" s="92" t="s">
        <v>9</v>
      </c>
      <c r="AF57" s="112" t="e">
        <f>#REF!</f>
        <v>#REF!</v>
      </c>
      <c r="AG57" s="92"/>
      <c r="AH57" s="92"/>
      <c r="AI57" s="92"/>
      <c r="AJ57" s="83"/>
      <c r="AK57" s="92" t="s">
        <v>9</v>
      </c>
      <c r="AL57" s="112" t="e">
        <f>#REF!</f>
        <v>#REF!</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H57" s="83"/>
      <c r="BI57" s="92" t="s">
        <v>9</v>
      </c>
      <c r="BJ57" s="112">
        <v>25</v>
      </c>
      <c r="BO57" s="92" t="s">
        <v>9</v>
      </c>
      <c r="BP57" s="112">
        <v>25</v>
      </c>
      <c r="BU57" s="92" t="s">
        <v>10</v>
      </c>
      <c r="BV57" s="112">
        <v>0</v>
      </c>
      <c r="CE57" s="92"/>
      <c r="CF57" s="92"/>
      <c r="CG57" s="92"/>
      <c r="CH57" s="92"/>
      <c r="CK57"/>
      <c r="CL57"/>
      <c r="CO57" s="92"/>
      <c r="CP57" s="92"/>
      <c r="CQ57" s="92"/>
      <c r="CR57" s="92"/>
    </row>
    <row r="58" spans="1:101" ht="14.25" thickTop="1" thickBot="1" x14ac:dyDescent="0.25">
      <c r="A58" s="170" t="s">
        <v>5</v>
      </c>
      <c r="B58" s="171" t="e">
        <f>ROUND(B56*2+B57,2)</f>
        <v>#REF!</v>
      </c>
      <c r="C58" s="92"/>
      <c r="D58" s="92"/>
      <c r="E58" s="92"/>
      <c r="F58" s="290"/>
      <c r="G58" s="170" t="s">
        <v>5</v>
      </c>
      <c r="H58" s="171" t="e">
        <f>ROUND(H56*2+H57,2)</f>
        <v>#REF!</v>
      </c>
      <c r="I58" s="92"/>
      <c r="J58" s="92"/>
      <c r="K58" s="92"/>
      <c r="M58" s="170" t="s">
        <v>5</v>
      </c>
      <c r="N58" s="171">
        <f>ROUND(N56*2+N57,2)</f>
        <v>0</v>
      </c>
      <c r="O58" s="92"/>
      <c r="P58" s="92"/>
      <c r="Q58" s="92"/>
      <c r="R58" s="83"/>
      <c r="S58" s="170" t="s">
        <v>5</v>
      </c>
      <c r="T58" s="171" t="e">
        <f>ROUND(T56*2+T57,2)</f>
        <v>#REF!</v>
      </c>
      <c r="U58" s="92"/>
      <c r="V58" s="92"/>
      <c r="W58" s="92"/>
      <c r="X58" s="83"/>
      <c r="Y58" s="170" t="s">
        <v>5</v>
      </c>
      <c r="Z58" s="171" t="e">
        <f>ROUND(Z56*2+Z57,2)</f>
        <v>#REF!</v>
      </c>
      <c r="AA58" s="92"/>
      <c r="AB58" s="92"/>
      <c r="AC58" s="92"/>
      <c r="AD58" s="83"/>
      <c r="AE58" s="170" t="s">
        <v>5</v>
      </c>
      <c r="AF58" s="171" t="e">
        <f>ROUND(AF56*2+AF57,2)</f>
        <v>#REF!</v>
      </c>
      <c r="AG58" s="92"/>
      <c r="AH58" s="92"/>
      <c r="AI58" s="92"/>
      <c r="AJ58" s="83"/>
      <c r="AK58" s="170" t="s">
        <v>5</v>
      </c>
      <c r="AL58" s="171" t="e">
        <f>ROUND(AL56*2+AL57,2)</f>
        <v>#REF!</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56" t="s">
        <v>5</v>
      </c>
      <c r="BD58" s="157" t="e">
        <f>ROUND(BD56*2+BD57,2)</f>
        <v>#REF!</v>
      </c>
      <c r="BH58" s="83"/>
      <c r="BI58" s="136" t="s">
        <v>5</v>
      </c>
      <c r="BJ58" s="136">
        <f>BJ56*2+BJ57</f>
        <v>7137.1798076923069</v>
      </c>
      <c r="BO58" s="92" t="s">
        <v>5</v>
      </c>
      <c r="BP58" s="92">
        <f>BP56*2+BP57</f>
        <v>200.8005</v>
      </c>
      <c r="BU58" s="92" t="s">
        <v>5</v>
      </c>
      <c r="BV58" s="92">
        <f>SUM(BV56*2)+BV57</f>
        <v>196.4636923076923</v>
      </c>
      <c r="CE58" s="92"/>
      <c r="CF58" s="92"/>
      <c r="CG58" s="92"/>
      <c r="CH58" s="92"/>
      <c r="CK58"/>
      <c r="CL58"/>
      <c r="CO58" s="92"/>
      <c r="CP58" s="92"/>
      <c r="CQ58" s="92"/>
      <c r="CR58" s="92"/>
    </row>
    <row r="59" spans="1:101" x14ac:dyDescent="0.2">
      <c r="A59" s="92" t="s">
        <v>6</v>
      </c>
      <c r="B59" s="121" t="e">
        <f>'2019-FORM GAO-70a'!#REF!</f>
        <v>#REF!</v>
      </c>
      <c r="C59" s="92"/>
      <c r="D59" s="92"/>
      <c r="E59" s="92"/>
      <c r="G59" s="92" t="s">
        <v>6</v>
      </c>
      <c r="H59" s="121" t="e">
        <f>'2019-FORM GAO-70a'!#REF!</f>
        <v>#REF!</v>
      </c>
      <c r="I59" s="92"/>
      <c r="J59" s="92"/>
      <c r="K59" s="92"/>
      <c r="M59" s="92" t="s">
        <v>6</v>
      </c>
      <c r="N59" s="121">
        <f>'2019-FORM GAO-70a'!F9</f>
        <v>0</v>
      </c>
      <c r="O59" s="92"/>
      <c r="P59" s="92"/>
      <c r="Q59" s="92"/>
      <c r="R59" s="83"/>
      <c r="S59" s="92" t="s">
        <v>6</v>
      </c>
      <c r="T59" s="121" t="e">
        <f>#REF!</f>
        <v>#REF!</v>
      </c>
      <c r="U59" s="92"/>
      <c r="V59" s="92"/>
      <c r="W59" s="92"/>
      <c r="X59" s="83"/>
      <c r="Y59" s="92" t="s">
        <v>6</v>
      </c>
      <c r="Z59" s="121" t="e">
        <f>#REF!</f>
        <v>#REF!</v>
      </c>
      <c r="AA59" s="92"/>
      <c r="AB59" s="92"/>
      <c r="AC59" s="92"/>
      <c r="AD59" s="83"/>
      <c r="AE59" s="92" t="s">
        <v>6</v>
      </c>
      <c r="AF59" s="121" t="e">
        <f>#REF!</f>
        <v>#REF!</v>
      </c>
      <c r="AG59" s="92"/>
      <c r="AH59" s="92"/>
      <c r="AI59" s="92"/>
      <c r="AJ59" s="83"/>
      <c r="AK59" s="92" t="s">
        <v>6</v>
      </c>
      <c r="AL59" s="121" t="e">
        <f>#REF!</f>
        <v>#REF!</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H59" s="83"/>
      <c r="BI59" s="92" t="s">
        <v>6</v>
      </c>
      <c r="BJ59" s="121">
        <v>5.0999999999999997E-2</v>
      </c>
      <c r="BO59" s="92" t="s">
        <v>6</v>
      </c>
      <c r="BP59" s="121">
        <v>4.2000000000000003E-2</v>
      </c>
      <c r="BU59" s="92" t="s">
        <v>6</v>
      </c>
      <c r="BV59" s="120">
        <v>0.39500000000000002</v>
      </c>
      <c r="CE59" s="92"/>
      <c r="CF59" s="92"/>
      <c r="CG59" s="92"/>
      <c r="CH59" s="92"/>
      <c r="CK59"/>
      <c r="CL59"/>
      <c r="CO59" s="92"/>
      <c r="CP59" s="92"/>
      <c r="CQ59" s="92"/>
      <c r="CR59" s="92"/>
    </row>
    <row r="60" spans="1:101" ht="13.5" thickBot="1" x14ac:dyDescent="0.25">
      <c r="A60" s="92" t="s">
        <v>11</v>
      </c>
      <c r="B60" s="121" t="e">
        <f>'2019-FORM GAO-70a'!#REF!</f>
        <v>#REF!</v>
      </c>
      <c r="C60" s="92"/>
      <c r="D60" s="92"/>
      <c r="E60" s="92"/>
      <c r="G60" s="92" t="s">
        <v>11</v>
      </c>
      <c r="H60" s="121" t="e">
        <f>'2019-FORM GAO-70a'!#REF!</f>
        <v>#REF!</v>
      </c>
      <c r="I60" s="92"/>
      <c r="J60" s="92"/>
      <c r="K60" s="92"/>
      <c r="M60" s="92" t="s">
        <v>11</v>
      </c>
      <c r="N60" s="121">
        <f>'2019-FORM GAO-70a'!F11</f>
        <v>0</v>
      </c>
      <c r="O60" s="92"/>
      <c r="P60" s="92"/>
      <c r="Q60" s="92"/>
      <c r="R60" s="83"/>
      <c r="S60" s="92" t="s">
        <v>11</v>
      </c>
      <c r="T60" s="121" t="e">
        <f>#REF!</f>
        <v>#REF!</v>
      </c>
      <c r="U60" s="92"/>
      <c r="V60" s="92"/>
      <c r="W60" s="92"/>
      <c r="X60" s="83"/>
      <c r="Y60" s="92" t="s">
        <v>11</v>
      </c>
      <c r="Z60" s="121" t="e">
        <f>#REF!</f>
        <v>#REF!</v>
      </c>
      <c r="AA60" s="92"/>
      <c r="AB60" s="92"/>
      <c r="AC60" s="92"/>
      <c r="AD60" s="83"/>
      <c r="AE60" s="92" t="s">
        <v>11</v>
      </c>
      <c r="AF60" s="121" t="e">
        <f>#REF!</f>
        <v>#REF!</v>
      </c>
      <c r="AG60" s="92"/>
      <c r="AH60" s="92"/>
      <c r="AI60" s="92"/>
      <c r="AJ60" s="83"/>
      <c r="AK60" s="92" t="s">
        <v>11</v>
      </c>
      <c r="AL60" s="121" t="e">
        <f>#REF!</f>
        <v>#REF!</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H60" s="83"/>
      <c r="BI60" s="92" t="s">
        <v>11</v>
      </c>
      <c r="BJ60" s="121">
        <v>0</v>
      </c>
      <c r="BO60" s="92" t="s">
        <v>11</v>
      </c>
      <c r="BP60" s="121">
        <v>3</v>
      </c>
      <c r="BU60" s="92" t="s">
        <v>8</v>
      </c>
      <c r="BV60" s="92">
        <f>BV58*BV59</f>
        <v>77.603158461538456</v>
      </c>
      <c r="CE60" s="92"/>
      <c r="CF60" s="92"/>
      <c r="CG60" s="92"/>
      <c r="CH60" s="92"/>
      <c r="CK60"/>
      <c r="CL60"/>
      <c r="CO60" s="92"/>
      <c r="CP60" s="92"/>
      <c r="CQ60" s="92"/>
      <c r="CR60" s="92"/>
    </row>
    <row r="61" spans="1:101" ht="14.25" thickTop="1" thickBot="1" x14ac:dyDescent="0.25">
      <c r="A61" s="171" t="s">
        <v>8</v>
      </c>
      <c r="B61" s="171" t="e">
        <f>ROUND(D49*B59/26+B60,2)</f>
        <v>#REF!</v>
      </c>
      <c r="C61" s="92"/>
      <c r="D61" s="92"/>
      <c r="E61" s="92"/>
      <c r="G61" s="171" t="s">
        <v>8</v>
      </c>
      <c r="H61" s="171" t="e">
        <f>ROUND(J49*H59/26+H60,2)</f>
        <v>#REF!</v>
      </c>
      <c r="I61" s="92"/>
      <c r="J61" s="92"/>
      <c r="K61" s="92"/>
      <c r="M61" s="171" t="s">
        <v>8</v>
      </c>
      <c r="N61" s="171">
        <f>ROUND(P49*N59/26+N60,2)</f>
        <v>0</v>
      </c>
      <c r="O61" s="92"/>
      <c r="P61" s="92"/>
      <c r="Q61" s="92"/>
      <c r="R61" s="83"/>
      <c r="S61" s="171" t="s">
        <v>8</v>
      </c>
      <c r="T61" s="171" t="e">
        <f>ROUND(V49*T59/26+T60,2)</f>
        <v>#REF!</v>
      </c>
      <c r="U61" s="92"/>
      <c r="V61" s="92"/>
      <c r="W61" s="92"/>
      <c r="X61" s="83"/>
      <c r="Y61" s="171" t="s">
        <v>8</v>
      </c>
      <c r="Z61" s="171" t="e">
        <f>ROUND(AB49*Z59/26+Z60,2)</f>
        <v>#REF!</v>
      </c>
      <c r="AA61" s="92"/>
      <c r="AB61" s="92"/>
      <c r="AC61" s="92"/>
      <c r="AD61" s="83"/>
      <c r="AE61" s="171" t="s">
        <v>8</v>
      </c>
      <c r="AF61" s="171" t="e">
        <f>ROUND(AH49*AF59/26+AF60,2)</f>
        <v>#REF!</v>
      </c>
      <c r="AG61" s="92"/>
      <c r="AH61" s="92"/>
      <c r="AI61" s="92"/>
      <c r="AJ61" s="83"/>
      <c r="AK61" s="171" t="s">
        <v>8</v>
      </c>
      <c r="AL61" s="171" t="e">
        <f>ROUND(AN49*AL59/26+AL60,2)</f>
        <v>#REF!</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57" t="s">
        <v>8</v>
      </c>
      <c r="BD61" s="157" t="e">
        <f>ROUND(BF49*BD59/26+BD60,2)</f>
        <v>#REF!</v>
      </c>
      <c r="BH61" s="83"/>
      <c r="BI61" s="136" t="s">
        <v>8</v>
      </c>
      <c r="BJ61" s="136">
        <f>BL49*BJ59/26+BJ60</f>
        <v>765.98175000000003</v>
      </c>
      <c r="BO61" s="92" t="s">
        <v>8</v>
      </c>
      <c r="BP61" s="92">
        <f>BR49*BP59/26+BP60</f>
        <v>80.224140000000006</v>
      </c>
      <c r="CE61" s="92"/>
      <c r="CF61" s="92"/>
      <c r="CG61" s="92"/>
      <c r="CH61" s="92"/>
      <c r="CK61"/>
      <c r="CL61"/>
      <c r="CO61" s="92"/>
      <c r="CP61" s="92"/>
      <c r="CQ61" s="92"/>
      <c r="CR61" s="92"/>
    </row>
    <row r="62" spans="1:101" x14ac:dyDescent="0.2">
      <c r="A62" s="92"/>
      <c r="B62" s="92"/>
      <c r="C62" s="92"/>
      <c r="D62" s="92"/>
      <c r="E62" s="92"/>
      <c r="G62" s="92"/>
      <c r="H62" s="92"/>
      <c r="I62" s="92"/>
      <c r="J62" s="92"/>
      <c r="K62" s="92"/>
      <c r="M62" s="92"/>
      <c r="N62" s="92"/>
      <c r="O62" s="92"/>
      <c r="P62" s="92"/>
      <c r="Q62" s="92"/>
      <c r="R62" s="83"/>
      <c r="S62" s="92"/>
      <c r="T62" s="92"/>
      <c r="U62" s="92"/>
      <c r="V62" s="92"/>
      <c r="W62" s="92"/>
      <c r="X62" s="83"/>
      <c r="Y62" s="92"/>
      <c r="Z62" s="92"/>
      <c r="AA62" s="92"/>
      <c r="AB62" s="92"/>
      <c r="AC62" s="92"/>
      <c r="AD62" s="83"/>
      <c r="AE62" s="92"/>
      <c r="AF62" s="92"/>
      <c r="AG62" s="92"/>
      <c r="AH62" s="92"/>
      <c r="AI62" s="92"/>
      <c r="AJ62" s="83"/>
      <c r="AK62" s="92"/>
      <c r="AL62" s="92"/>
      <c r="AM62" s="92"/>
      <c r="AN62" s="92"/>
      <c r="AO62" s="92"/>
      <c r="AP62" s="83"/>
      <c r="AQ62" s="92"/>
      <c r="AR62" s="92"/>
      <c r="AS62" s="92"/>
      <c r="AT62" s="92"/>
      <c r="AU62" s="92"/>
      <c r="AV62" s="83"/>
      <c r="AW62" s="92"/>
      <c r="AX62" s="92"/>
      <c r="AY62" s="92"/>
      <c r="AZ62" s="92"/>
      <c r="BA62" s="92"/>
      <c r="BB62" s="83"/>
      <c r="BH62" s="83"/>
      <c r="CE62" s="92"/>
      <c r="CF62" s="92"/>
      <c r="CG62" s="92"/>
      <c r="CH62" s="92"/>
      <c r="CK62"/>
      <c r="CL62"/>
      <c r="CO62" s="92"/>
      <c r="CP62" s="92"/>
      <c r="CQ62" s="92"/>
      <c r="CR62" s="92"/>
    </row>
    <row r="63" spans="1:101" ht="15" x14ac:dyDescent="0.2">
      <c r="A63" s="299" t="s">
        <v>1981</v>
      </c>
      <c r="B63" s="331">
        <f>'2020-FORM GAO-70a'!D7</f>
        <v>0</v>
      </c>
      <c r="C63" s="337">
        <f>IF($B$63="M",12900,8600)</f>
        <v>8600</v>
      </c>
      <c r="D63" s="345">
        <v>8600</v>
      </c>
    </row>
    <row r="64" spans="1:101" x14ac:dyDescent="0.2">
      <c r="A64" s="299" t="s">
        <v>1926</v>
      </c>
      <c r="B64" s="331">
        <f>'2020-FORM GAO-70a'!D8</f>
        <v>0</v>
      </c>
      <c r="D64" s="346"/>
    </row>
    <row r="65" spans="1:5" x14ac:dyDescent="0.2">
      <c r="A65" s="299" t="s">
        <v>1927</v>
      </c>
      <c r="B65" s="332">
        <f>'2020-FORM GAO-70a'!D14</f>
        <v>0</v>
      </c>
      <c r="D65" s="346"/>
    </row>
    <row r="66" spans="1:5" x14ac:dyDescent="0.2">
      <c r="A66" s="311" t="s">
        <v>1944</v>
      </c>
      <c r="B66" s="333">
        <f>'2020-FORM GAO-70a'!D13</f>
        <v>0</v>
      </c>
      <c r="D66" s="346"/>
    </row>
    <row r="67" spans="1:5" x14ac:dyDescent="0.2">
      <c r="A67" s="311" t="s">
        <v>1967</v>
      </c>
      <c r="B67" s="334">
        <f>'2020-FORM GAO-70a'!F9</f>
        <v>0</v>
      </c>
      <c r="D67" s="346"/>
    </row>
    <row r="68" spans="1:5" x14ac:dyDescent="0.2">
      <c r="A68" s="311" t="s">
        <v>1968</v>
      </c>
      <c r="B68" s="335">
        <f>'2020-FORM GAO-70a'!F11</f>
        <v>0</v>
      </c>
      <c r="D68" s="346"/>
    </row>
    <row r="69" spans="1:5" x14ac:dyDescent="0.2">
      <c r="A69" s="92"/>
      <c r="B69" s="92" t="s">
        <v>1917</v>
      </c>
      <c r="C69" s="92" t="s">
        <v>1918</v>
      </c>
      <c r="D69" s="346" t="s">
        <v>1919</v>
      </c>
      <c r="E69" s="92" t="s">
        <v>1930</v>
      </c>
    </row>
    <row r="70" spans="1:5" x14ac:dyDescent="0.2">
      <c r="A70" s="92" t="s">
        <v>1923</v>
      </c>
      <c r="B70" s="341">
        <f>'2020-FORM GAO-70a'!D97</f>
        <v>0</v>
      </c>
      <c r="C70" s="357">
        <v>27</v>
      </c>
      <c r="D70" s="346"/>
      <c r="E70">
        <v>4300</v>
      </c>
    </row>
    <row r="71" spans="1:5" ht="15" x14ac:dyDescent="0.2">
      <c r="A71" s="92" t="s">
        <v>1919</v>
      </c>
      <c r="B71" s="340">
        <f>ROUND((B70*C70),2)</f>
        <v>0</v>
      </c>
      <c r="D71" s="346"/>
    </row>
    <row r="72" spans="1:5" x14ac:dyDescent="0.2">
      <c r="D72" s="347">
        <f>B71</f>
        <v>0</v>
      </c>
    </row>
    <row r="73" spans="1:5" x14ac:dyDescent="0.2">
      <c r="A73" t="s">
        <v>1920</v>
      </c>
      <c r="D73" s="348">
        <f>ROUND(('2020-FORM GAO-70a'!D10),2)</f>
        <v>0</v>
      </c>
    </row>
    <row r="74" spans="1:5" x14ac:dyDescent="0.2">
      <c r="A74" t="s">
        <v>1924</v>
      </c>
      <c r="D74" s="346">
        <f>ROUND((SUM(D72:D73)),2)</f>
        <v>0</v>
      </c>
    </row>
    <row r="75" spans="1:5" x14ac:dyDescent="0.2">
      <c r="A75" t="s">
        <v>1921</v>
      </c>
      <c r="D75" s="346">
        <f>ROUND(('2020-FORM GAO-70a'!D11),2)</f>
        <v>0</v>
      </c>
    </row>
    <row r="76" spans="1:5" ht="15" x14ac:dyDescent="0.2">
      <c r="A76" t="s">
        <v>1922</v>
      </c>
      <c r="D76" s="349">
        <f>ROUND((IF($B$64="Y",0,IF($B$63="M",$C$63,$D$63))),2)</f>
        <v>8600</v>
      </c>
    </row>
    <row r="77" spans="1:5" x14ac:dyDescent="0.2">
      <c r="A77" t="s">
        <v>1928</v>
      </c>
      <c r="D77" s="346">
        <f>ROUND((D75+D76),2)</f>
        <v>8600</v>
      </c>
    </row>
    <row r="78" spans="1:5" x14ac:dyDescent="0.2">
      <c r="A78" s="343" t="s">
        <v>1929</v>
      </c>
      <c r="D78" s="346">
        <f>ROUND((D74-D77),2)</f>
        <v>-8600</v>
      </c>
    </row>
    <row r="79" spans="1:5" x14ac:dyDescent="0.2">
      <c r="A79" t="s">
        <v>1927</v>
      </c>
      <c r="D79" s="346">
        <f>ROUND((B65*E70),2)</f>
        <v>0</v>
      </c>
    </row>
    <row r="80" spans="1:5" x14ac:dyDescent="0.2">
      <c r="A80" s="338" t="s">
        <v>1931</v>
      </c>
      <c r="D80" s="346">
        <f>ROUND((D72-D79),2)</f>
        <v>0</v>
      </c>
    </row>
    <row r="81" spans="1:4" x14ac:dyDescent="0.2">
      <c r="A81" s="344" t="s">
        <v>1969</v>
      </c>
      <c r="B81" s="344"/>
      <c r="C81" s="344"/>
      <c r="D81" s="350"/>
    </row>
    <row r="82" spans="1:4" x14ac:dyDescent="0.2">
      <c r="A82" t="s">
        <v>1936</v>
      </c>
      <c r="D82" s="346">
        <f>D78</f>
        <v>-8600</v>
      </c>
    </row>
    <row r="83" spans="1:4" ht="15" x14ac:dyDescent="0.2">
      <c r="A83" t="s">
        <v>1937</v>
      </c>
      <c r="D83" s="349">
        <f>ROUND((IF(D78&lt;0,0,IF($B$63="S",VLOOKUP($D$78,$A$7:$E$14,5,TRUE),0))),2)</f>
        <v>0</v>
      </c>
    </row>
    <row r="84" spans="1:4" ht="15" x14ac:dyDescent="0.2">
      <c r="A84" t="s">
        <v>1938</v>
      </c>
      <c r="D84" s="349">
        <f>ROUND((IF($D$78&lt;0,0,IF($B$63="M",VLOOKUP($D$78,$A$21:$E$28,5,TRUE),0))),2)</f>
        <v>0</v>
      </c>
    </row>
    <row r="85" spans="1:4" ht="15" x14ac:dyDescent="0.2">
      <c r="A85" t="s">
        <v>1935</v>
      </c>
      <c r="D85" s="349">
        <f>ROUND((IF($D$78&lt;0,0,IF($B$63="H",VLOOKUP($D$78,$A$35:$E$42,5,TRUE),0))),2)</f>
        <v>0</v>
      </c>
    </row>
    <row r="86" spans="1:4" x14ac:dyDescent="0.2">
      <c r="A86" s="351" t="s">
        <v>1945</v>
      </c>
      <c r="D86" s="346">
        <f>ROUND((SUM(D83:D85)),2)</f>
        <v>0</v>
      </c>
    </row>
    <row r="87" spans="1:4" ht="15" x14ac:dyDescent="0.2">
      <c r="A87" t="s">
        <v>1940</v>
      </c>
      <c r="D87" s="349">
        <f>ROUND((IF($D$78&lt;0,0,IF($B$63="S",VLOOKUP($D$78,$A$7:$E$14,4,TRUE),0))),2)</f>
        <v>0</v>
      </c>
    </row>
    <row r="88" spans="1:4" ht="15" x14ac:dyDescent="0.2">
      <c r="A88" t="s">
        <v>1939</v>
      </c>
      <c r="D88" s="349">
        <f>ROUND((IF($D$78&lt;0,0,IF($B$63="M",VLOOKUP($D$78,$A$21:$E$28,4,TRUE),0))),2)</f>
        <v>0</v>
      </c>
    </row>
    <row r="89" spans="1:4" ht="15" x14ac:dyDescent="0.25">
      <c r="A89" t="s">
        <v>1933</v>
      </c>
      <c r="D89" s="355">
        <f>ROUND((IF($D$78&lt;0,0,IF($B$63="H",VLOOKUP($D$78,$A$35:$E$42,4,TRUE),0))),2)</f>
        <v>0</v>
      </c>
    </row>
    <row r="90" spans="1:4" x14ac:dyDescent="0.2">
      <c r="D90" s="346">
        <f>ROUND((SUM(D87:D89)),2)</f>
        <v>0</v>
      </c>
    </row>
    <row r="91" spans="1:4" x14ac:dyDescent="0.2">
      <c r="A91" t="s">
        <v>1934</v>
      </c>
      <c r="D91" s="346">
        <f>ROUND((D78-D86),2)</f>
        <v>-8600</v>
      </c>
    </row>
    <row r="92" spans="1:4" x14ac:dyDescent="0.2">
      <c r="A92" t="s">
        <v>1946</v>
      </c>
      <c r="D92" s="346">
        <f>ROUND((D91*D90),2)</f>
        <v>0</v>
      </c>
    </row>
    <row r="93" spans="1:4" ht="15" x14ac:dyDescent="0.2">
      <c r="A93" t="s">
        <v>1941</v>
      </c>
      <c r="D93" s="349">
        <f>ROUND((IF($D$78&lt;0,0,IF($B$63="S",VLOOKUP($D$78,$A$7:$E$14,3,TRUE),0))),2)</f>
        <v>0</v>
      </c>
    </row>
    <row r="94" spans="1:4" ht="15" x14ac:dyDescent="0.2">
      <c r="A94" t="s">
        <v>1942</v>
      </c>
      <c r="D94" s="349">
        <f>ROUND((IF($D$78&lt;0,0,IF($B$63="M",VLOOKUP($D$78,$A21:$E$28,3,TRUE),0))),2)</f>
        <v>0</v>
      </c>
    </row>
    <row r="95" spans="1:4" ht="15" x14ac:dyDescent="0.25">
      <c r="A95" t="s">
        <v>1943</v>
      </c>
      <c r="D95" s="355">
        <f>ROUND((IF($D$78&lt;0,0,IF($B$63="H",VLOOKUP($D$78,$A$35:$E$42,3,TRUE),0))),2)</f>
        <v>0</v>
      </c>
    </row>
    <row r="96" spans="1:4" x14ac:dyDescent="0.2">
      <c r="A96" t="s">
        <v>1947</v>
      </c>
      <c r="D96" s="346">
        <f>ROUND((SUM(D92:D95)),2)</f>
        <v>0</v>
      </c>
    </row>
    <row r="97" spans="1:4" x14ac:dyDescent="0.2">
      <c r="A97" t="s">
        <v>1948</v>
      </c>
      <c r="D97" s="346">
        <f>ROUND(($D$96/$C$70),2)</f>
        <v>0</v>
      </c>
    </row>
    <row r="98" spans="1:4" x14ac:dyDescent="0.2">
      <c r="A98" t="s">
        <v>1949</v>
      </c>
      <c r="D98" s="352">
        <f>ROUND(('2020-FORM GAO-70a'!D9),2)</f>
        <v>0</v>
      </c>
    </row>
    <row r="99" spans="1:4" ht="15" x14ac:dyDescent="0.2">
      <c r="A99" t="s">
        <v>1950</v>
      </c>
      <c r="D99" s="349">
        <f>ROUND((IF($D$98="",0,($D$98/$C$70))),2)</f>
        <v>0</v>
      </c>
    </row>
    <row r="100" spans="1:4" ht="15" x14ac:dyDescent="0.2">
      <c r="A100" t="s">
        <v>1952</v>
      </c>
      <c r="D100" s="349">
        <f>ROUND((IF($D$97-$D$99&lt;0,0,$D$97-$D$99)),2)</f>
        <v>0</v>
      </c>
    </row>
    <row r="101" spans="1:4" x14ac:dyDescent="0.2">
      <c r="A101" t="s">
        <v>1951</v>
      </c>
      <c r="D101" s="352">
        <f>ROUND(('2020-FORM GAO-70a'!D12),2)</f>
        <v>0</v>
      </c>
    </row>
    <row r="102" spans="1:4" x14ac:dyDescent="0.2">
      <c r="A102" s="342" t="s">
        <v>1953</v>
      </c>
      <c r="B102" s="342"/>
      <c r="C102" s="342"/>
      <c r="D102" s="353">
        <f>ROUND((SUM(D100:D101)),2)</f>
        <v>0</v>
      </c>
    </row>
    <row r="103" spans="1:4" x14ac:dyDescent="0.2">
      <c r="A103" s="344" t="s">
        <v>1954</v>
      </c>
      <c r="B103" s="344"/>
      <c r="C103" s="344"/>
      <c r="D103" s="350"/>
    </row>
    <row r="104" spans="1:4" x14ac:dyDescent="0.2">
      <c r="A104" t="s">
        <v>1936</v>
      </c>
      <c r="D104" s="346">
        <f>$D$78</f>
        <v>-8600</v>
      </c>
    </row>
    <row r="105" spans="1:4" ht="15" x14ac:dyDescent="0.2">
      <c r="A105" t="s">
        <v>1937</v>
      </c>
      <c r="D105" s="349">
        <f>ROUND((IF($D$104&lt;0,0,IF($B$63="S",VLOOKUP($D$104,$G$7:$K$14,5,TRUE),0))),2)</f>
        <v>0</v>
      </c>
    </row>
    <row r="106" spans="1:4" ht="15" x14ac:dyDescent="0.2">
      <c r="A106" t="s">
        <v>1938</v>
      </c>
      <c r="D106" s="349">
        <f>ROUND((IF($D$104&lt;0,0,IF($B$63="M",VLOOKUP($D$104,$G$21:$K$28,5,TRUE),0))),2)</f>
        <v>0</v>
      </c>
    </row>
    <row r="107" spans="1:4" ht="15" x14ac:dyDescent="0.2">
      <c r="A107" t="s">
        <v>1935</v>
      </c>
      <c r="D107" s="349">
        <f>ROUND((IF($D$104&lt;0,0,IF($B$63="H",VLOOKUP($D$104,$G35:$K$42,5,TRUE),0))),2)</f>
        <v>0</v>
      </c>
    </row>
    <row r="108" spans="1:4" x14ac:dyDescent="0.2">
      <c r="A108" t="s">
        <v>1945</v>
      </c>
      <c r="D108" s="346">
        <f>ROUND((SUM(D105:D107)),2)</f>
        <v>0</v>
      </c>
    </row>
    <row r="109" spans="1:4" ht="15" x14ac:dyDescent="0.2">
      <c r="A109" t="s">
        <v>1955</v>
      </c>
      <c r="D109" s="349">
        <f>ROUND((IF($D$104&lt;0,0,IF($B$63="S",VLOOKUP($D$104,$G$7:$K$14,4,TRUE),0))),2)</f>
        <v>0</v>
      </c>
    </row>
    <row r="110" spans="1:4" ht="15" x14ac:dyDescent="0.2">
      <c r="A110" t="s">
        <v>1939</v>
      </c>
      <c r="D110" s="349">
        <f>ROUND((IF($D$104&lt;0,0,IF($B$63="M",VLOOKUP($D$104,$G$21:$K$28,4,TRUE),0))),2)</f>
        <v>0</v>
      </c>
    </row>
    <row r="111" spans="1:4" ht="15" x14ac:dyDescent="0.2">
      <c r="A111" t="s">
        <v>1933</v>
      </c>
      <c r="D111" s="349">
        <f>ROUND((IF($D$104&lt;0,0,IF($B$63="H",VLOOKUP($D$104,$G$35:$K$42,4,TRUE),0))),2)</f>
        <v>0</v>
      </c>
    </row>
    <row r="112" spans="1:4" x14ac:dyDescent="0.2">
      <c r="A112" t="s">
        <v>1973</v>
      </c>
      <c r="D112" s="354">
        <f>ROUND((SUM(D109:D111)),2)</f>
        <v>0</v>
      </c>
    </row>
    <row r="113" spans="1:4" x14ac:dyDescent="0.2">
      <c r="A113" t="s">
        <v>1934</v>
      </c>
      <c r="D113" s="346">
        <f>ROUND((D104-D108),2)</f>
        <v>-8600</v>
      </c>
    </row>
    <row r="114" spans="1:4" x14ac:dyDescent="0.2">
      <c r="A114" t="s">
        <v>1946</v>
      </c>
      <c r="D114" s="346">
        <f>ROUND((D113*D112),2)</f>
        <v>0</v>
      </c>
    </row>
    <row r="115" spans="1:4" ht="15" x14ac:dyDescent="0.2">
      <c r="A115" t="s">
        <v>1941</v>
      </c>
      <c r="D115" s="349">
        <f>ROUND((IF($D$104&lt;0,0,IF($B$63="S",VLOOKUP($D$104,G$7:$K14,3,TRUE),0))),2)</f>
        <v>0</v>
      </c>
    </row>
    <row r="116" spans="1:4" ht="15" x14ac:dyDescent="0.2">
      <c r="A116" t="s">
        <v>1942</v>
      </c>
      <c r="D116" s="349">
        <f>ROUND((IF($D$104&lt;0,0,IF($B$63="M",VLOOKUP($D$104,$G$21:$K$28,3,TRUE),0))),2)</f>
        <v>0</v>
      </c>
    </row>
    <row r="117" spans="1:4" ht="15" x14ac:dyDescent="0.2">
      <c r="A117" t="s">
        <v>1943</v>
      </c>
      <c r="D117" s="349">
        <f>ROUND((IF($D$104&lt;0,0,IF($B$63="H",VLOOKUP($D$104,$G$35:$K$42,3,TRUE),0))),2)</f>
        <v>0</v>
      </c>
    </row>
    <row r="118" spans="1:4" x14ac:dyDescent="0.2">
      <c r="A118" t="s">
        <v>1947</v>
      </c>
      <c r="D118" s="346">
        <f>ROUND((SUM(D114:D117)),2)</f>
        <v>0</v>
      </c>
    </row>
    <row r="119" spans="1:4" x14ac:dyDescent="0.2">
      <c r="A119" t="s">
        <v>1948</v>
      </c>
      <c r="D119" s="346">
        <f>ROUND(($D$118/$C$70),2)</f>
        <v>0</v>
      </c>
    </row>
    <row r="120" spans="1:4" x14ac:dyDescent="0.2">
      <c r="A120" t="s">
        <v>1956</v>
      </c>
      <c r="D120" s="352">
        <f>ROUND(('2020-FORM GAO-70a'!D9),2)</f>
        <v>0</v>
      </c>
    </row>
    <row r="121" spans="1:4" ht="15" x14ac:dyDescent="0.2">
      <c r="A121" t="s">
        <v>1957</v>
      </c>
      <c r="D121" s="349">
        <f>ROUND((IF($D$120=" ",0,($D$120/$C$70))),2)</f>
        <v>0</v>
      </c>
    </row>
    <row r="122" spans="1:4" ht="15" x14ac:dyDescent="0.2">
      <c r="A122" t="s">
        <v>1958</v>
      </c>
      <c r="D122" s="349">
        <f>ROUND((IF($D$119-$D$121&lt;0,0,$D$119-$D$121)),2)</f>
        <v>0</v>
      </c>
    </row>
    <row r="123" spans="1:4" x14ac:dyDescent="0.2">
      <c r="A123" t="s">
        <v>1951</v>
      </c>
      <c r="D123" s="346">
        <f>ROUND(('2020-FORM GAO-70a'!D12),2)</f>
        <v>0</v>
      </c>
    </row>
    <row r="124" spans="1:4" x14ac:dyDescent="0.2">
      <c r="A124" t="s">
        <v>1959</v>
      </c>
      <c r="D124" s="346">
        <f>ROUND((SUM(D122:D123)),2)</f>
        <v>0</v>
      </c>
    </row>
    <row r="125" spans="1:4" x14ac:dyDescent="0.2">
      <c r="A125" s="344" t="s">
        <v>1960</v>
      </c>
      <c r="B125" s="344"/>
      <c r="C125" s="344"/>
      <c r="D125" s="350"/>
    </row>
    <row r="126" spans="1:4" x14ac:dyDescent="0.2">
      <c r="A126" t="s">
        <v>1961</v>
      </c>
      <c r="D126" s="346">
        <f>$D$80</f>
        <v>0</v>
      </c>
    </row>
    <row r="127" spans="1:4" ht="15" x14ac:dyDescent="0.2">
      <c r="A127" t="s">
        <v>1962</v>
      </c>
      <c r="D127" s="349">
        <f>ROUND((IF($D$126&lt;0,0,IF($B$63="S",VLOOKUP($D$126,A$7:$E$14,5,TRUE),0))),2)</f>
        <v>0</v>
      </c>
    </row>
    <row r="128" spans="1:4" ht="15" x14ac:dyDescent="0.2">
      <c r="A128" t="s">
        <v>1963</v>
      </c>
      <c r="D128" s="349">
        <f>ROUND((IF($D$126&lt;0,0,IF($B$63="M",VLOOKUP($D$126,$A$21:$E$28,5,TRUE),0))),2)</f>
        <v>0</v>
      </c>
    </row>
    <row r="129" spans="1:4" x14ac:dyDescent="0.2">
      <c r="A129" t="s">
        <v>1945</v>
      </c>
      <c r="D129" s="346">
        <f>ROUND((SUM(D127:D128)),2)</f>
        <v>0</v>
      </c>
    </row>
    <row r="130" spans="1:4" ht="15" x14ac:dyDescent="0.2">
      <c r="A130" t="s">
        <v>1940</v>
      </c>
      <c r="D130" s="349">
        <f>ROUND((IF($D$126&lt;0,0,IF($B$63="S",VLOOKUP($D$126,$A$7:$E$14,4,TRUE),0))),2)</f>
        <v>0</v>
      </c>
    </row>
    <row r="131" spans="1:4" ht="15" x14ac:dyDescent="0.2">
      <c r="A131" t="s">
        <v>1939</v>
      </c>
      <c r="D131" s="349">
        <f>ROUND((IF($D$126&lt;0,0,IF($B$63="M",VLOOKUP($D$126,$A$21:$E$28,4,TRUE),0))),2)</f>
        <v>0</v>
      </c>
    </row>
    <row r="132" spans="1:4" x14ac:dyDescent="0.2">
      <c r="D132" s="354">
        <f>ROUND((SUM(D130:D131)),2)</f>
        <v>0</v>
      </c>
    </row>
    <row r="133" spans="1:4" x14ac:dyDescent="0.2">
      <c r="A133" t="s">
        <v>1964</v>
      </c>
      <c r="D133" s="346">
        <f>ROUND(($D$126-$D$129),2)</f>
        <v>0</v>
      </c>
    </row>
    <row r="134" spans="1:4" x14ac:dyDescent="0.2">
      <c r="A134" t="s">
        <v>1965</v>
      </c>
      <c r="D134" s="346">
        <f>ROUND((D133*D132),2)</f>
        <v>0</v>
      </c>
    </row>
    <row r="135" spans="1:4" ht="15" x14ac:dyDescent="0.2">
      <c r="A135" t="s">
        <v>1941</v>
      </c>
      <c r="D135" s="349">
        <f>ROUND((IF($D$126&lt;0,0,IF($B$63="S",VLOOKUP($D$126,$A$7:$E14,3,TRUE),0))),2)</f>
        <v>0</v>
      </c>
    </row>
    <row r="136" spans="1:4" ht="15" x14ac:dyDescent="0.2">
      <c r="A136" t="s">
        <v>1942</v>
      </c>
      <c r="D136" s="349">
        <f>ROUND((IF($D$126&lt;0,0,IF($B$63="M",VLOOKUP($D$126,$A$21:$E$28,3,TRUE),0))),2)</f>
        <v>0</v>
      </c>
    </row>
    <row r="137" spans="1:4" x14ac:dyDescent="0.2">
      <c r="A137" t="s">
        <v>1947</v>
      </c>
      <c r="D137" s="346">
        <f>ROUND((SUM(D134:D136)),2)</f>
        <v>0</v>
      </c>
    </row>
    <row r="138" spans="1:4" x14ac:dyDescent="0.2">
      <c r="A138" t="s">
        <v>1948</v>
      </c>
      <c r="D138" s="346">
        <f>ROUND((D137/$C$70),2)</f>
        <v>0</v>
      </c>
    </row>
    <row r="139" spans="1:4" x14ac:dyDescent="0.2">
      <c r="A139" t="s">
        <v>1951</v>
      </c>
      <c r="D139" s="352">
        <f>ROUND(('2020-FORM GAO-70a'!D12),2)</f>
        <v>0</v>
      </c>
    </row>
    <row r="140" spans="1:4" x14ac:dyDescent="0.2">
      <c r="A140" s="342" t="s">
        <v>1966</v>
      </c>
      <c r="B140" s="342"/>
      <c r="C140" s="342"/>
      <c r="D140" s="353">
        <f>ROUND((SUM(D138:D139)),2)</f>
        <v>0</v>
      </c>
    </row>
    <row r="141" spans="1:4" ht="15" x14ac:dyDescent="0.2">
      <c r="A141" t="s">
        <v>1972</v>
      </c>
      <c r="D141" s="349">
        <f>ROUND((IF($B$64="Y",0,IF($B$66&gt;=2020,$D$102,0))),2)</f>
        <v>0</v>
      </c>
    </row>
    <row r="142" spans="1:4" ht="15" x14ac:dyDescent="0.2">
      <c r="A142" t="s">
        <v>1971</v>
      </c>
      <c r="D142" s="349">
        <f>ROUND((IF($B$66&lt;2020,0,IF($B$64="Y",$D$124,0))),2)</f>
        <v>0</v>
      </c>
    </row>
    <row r="143" spans="1:4" ht="15" x14ac:dyDescent="0.2">
      <c r="A143" t="s">
        <v>1970</v>
      </c>
      <c r="D143" s="349">
        <f>ROUND((IF($B$66=" ",0,IF($B$66&lt;2020,$D$140,0))),2)</f>
        <v>0</v>
      </c>
    </row>
    <row r="144" spans="1:4" ht="15" x14ac:dyDescent="0.2">
      <c r="A144" s="343" t="s">
        <v>5</v>
      </c>
      <c r="B144" s="343"/>
      <c r="C144" s="343"/>
      <c r="D144" s="356">
        <f>ROUND((IF($B$63="E",0,SUM($D$141:$D$143))),2)</f>
        <v>0</v>
      </c>
    </row>
    <row r="145" spans="1:4" ht="15" x14ac:dyDescent="0.2">
      <c r="A145" s="343" t="s">
        <v>1974</v>
      </c>
      <c r="B145" s="343"/>
      <c r="C145" s="343"/>
      <c r="D145" s="356">
        <f>ROUND(((B70*B67)+B68),2)</f>
        <v>0</v>
      </c>
    </row>
    <row r="146" spans="1:4" x14ac:dyDescent="0.2">
      <c r="D146" s="346"/>
    </row>
    <row r="147" spans="1:4" x14ac:dyDescent="0.2">
      <c r="D147" s="346"/>
    </row>
    <row r="148" spans="1:4" x14ac:dyDescent="0.2">
      <c r="D148" s="346"/>
    </row>
    <row r="149" spans="1:4" x14ac:dyDescent="0.2">
      <c r="D149" s="346"/>
    </row>
    <row r="150" spans="1:4" x14ac:dyDescent="0.2">
      <c r="D150" s="346"/>
    </row>
    <row r="291" spans="1:77" s="123" customFormat="1" ht="15.75" x14ac:dyDescent="0.25">
      <c r="A291" s="122" t="s">
        <v>12</v>
      </c>
      <c r="B291" s="122"/>
      <c r="C291" s="122"/>
      <c r="D291" s="122"/>
      <c r="E291" s="122"/>
      <c r="G291" s="122" t="s">
        <v>12</v>
      </c>
      <c r="H291" s="122"/>
      <c r="I291" s="122"/>
      <c r="J291" s="122"/>
      <c r="K291" s="122"/>
      <c r="M291" s="122" t="s">
        <v>12</v>
      </c>
      <c r="N291" s="122"/>
      <c r="O291" s="122"/>
      <c r="P291" s="122"/>
      <c r="Q291" s="122"/>
      <c r="R291" s="153"/>
      <c r="S291" s="122" t="s">
        <v>12</v>
      </c>
      <c r="T291" s="122"/>
      <c r="U291" s="122"/>
      <c r="V291" s="122"/>
      <c r="W291" s="122"/>
      <c r="X291" s="153"/>
      <c r="Y291" s="122" t="s">
        <v>12</v>
      </c>
      <c r="Z291" s="122"/>
      <c r="AA291" s="122"/>
      <c r="AB291" s="122"/>
      <c r="AC291" s="122"/>
      <c r="AD291" s="153"/>
      <c r="AE291" s="122" t="s">
        <v>12</v>
      </c>
      <c r="AF291" s="122"/>
      <c r="AG291" s="122"/>
      <c r="AH291" s="122"/>
      <c r="AI291" s="122"/>
      <c r="AJ291" s="153"/>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c r="BJ291" s="122"/>
      <c r="BK291" s="122"/>
      <c r="BL291" s="122"/>
      <c r="BM291" s="122"/>
      <c r="BN291" s="122"/>
      <c r="BO291" s="122"/>
      <c r="BP291" s="122"/>
      <c r="BQ291" s="122"/>
      <c r="BR291" s="122"/>
      <c r="BS291" s="122"/>
      <c r="BT291" s="122"/>
      <c r="BU291" s="122"/>
      <c r="BV291" s="122"/>
      <c r="BW291" s="122"/>
      <c r="BX291" s="122"/>
      <c r="BY291" s="122"/>
    </row>
  </sheetData>
  <sheetProtection password="E451" sheet="1"/>
  <mergeCells count="104">
    <mergeCell ref="A1:E1"/>
    <mergeCell ref="A3:E3"/>
    <mergeCell ref="BI1:BM1"/>
    <mergeCell ref="BO1:BS1"/>
    <mergeCell ref="A31:E31"/>
    <mergeCell ref="A33:B33"/>
    <mergeCell ref="M1:Q1"/>
    <mergeCell ref="S1:W1"/>
    <mergeCell ref="Y1:AC1"/>
    <mergeCell ref="AE1:AI1"/>
    <mergeCell ref="G31:K31"/>
    <mergeCell ref="G33:H33"/>
    <mergeCell ref="AE5:AF5"/>
    <mergeCell ref="AG5:AH5"/>
    <mergeCell ref="AW5:AX5"/>
    <mergeCell ref="AY5:AZ5"/>
    <mergeCell ref="M5:N5"/>
    <mergeCell ref="O5:P5"/>
    <mergeCell ref="S5:T5"/>
    <mergeCell ref="U5:V5"/>
    <mergeCell ref="Y5:Z5"/>
    <mergeCell ref="AA5:AB5"/>
    <mergeCell ref="M19:N19"/>
    <mergeCell ref="S19:T19"/>
    <mergeCell ref="CS1:CW1"/>
    <mergeCell ref="M3:Q3"/>
    <mergeCell ref="S3:W3"/>
    <mergeCell ref="Y3:AC3"/>
    <mergeCell ref="AE3:AI3"/>
    <mergeCell ref="AK3:AO3"/>
    <mergeCell ref="AK1:AO1"/>
    <mergeCell ref="AQ1:AU1"/>
    <mergeCell ref="AW1:BA1"/>
    <mergeCell ref="BC1:BG1"/>
    <mergeCell ref="BO3:BS3"/>
    <mergeCell ref="BU3:BY3"/>
    <mergeCell ref="BU1:BY1"/>
    <mergeCell ref="CA1:CE1"/>
    <mergeCell ref="CA3:CE3"/>
    <mergeCell ref="CG1:CK1"/>
    <mergeCell ref="CM1:CQ1"/>
    <mergeCell ref="AQ3:AU3"/>
    <mergeCell ref="AW3:BA3"/>
    <mergeCell ref="BC3:BG3"/>
    <mergeCell ref="BI3:BM3"/>
    <mergeCell ref="CG3:CJ3"/>
    <mergeCell ref="CU5:CV5"/>
    <mergeCell ref="CA15:CE15"/>
    <mergeCell ref="BW5:BX5"/>
    <mergeCell ref="CA5:CB5"/>
    <mergeCell ref="CC5:CD5"/>
    <mergeCell ref="CA17:CB17"/>
    <mergeCell ref="CG17:CH17"/>
    <mergeCell ref="CI17:CJ17"/>
    <mergeCell ref="CM17:CN17"/>
    <mergeCell ref="CO17:CP17"/>
    <mergeCell ref="CS17:CT17"/>
    <mergeCell ref="CU17:CV17"/>
    <mergeCell ref="CG5:CH5"/>
    <mergeCell ref="CI5:CJ5"/>
    <mergeCell ref="BU17:BY17"/>
    <mergeCell ref="G1:K1"/>
    <mergeCell ref="G3:K3"/>
    <mergeCell ref="G5:H5"/>
    <mergeCell ref="I5:J5"/>
    <mergeCell ref="G17:K17"/>
    <mergeCell ref="G19:H19"/>
    <mergeCell ref="CM5:CN5"/>
    <mergeCell ref="CO5:CP5"/>
    <mergeCell ref="CS5:CT5"/>
    <mergeCell ref="BC5:BD5"/>
    <mergeCell ref="BO5:BP5"/>
    <mergeCell ref="BQ5:BR5"/>
    <mergeCell ref="M17:Q17"/>
    <mergeCell ref="S17:W17"/>
    <mergeCell ref="Y17:AC17"/>
    <mergeCell ref="AE17:AI17"/>
    <mergeCell ref="AK17:AO17"/>
    <mergeCell ref="BU5:BV5"/>
    <mergeCell ref="AK5:AL5"/>
    <mergeCell ref="AM5:AN5"/>
    <mergeCell ref="AQ5:AR5"/>
    <mergeCell ref="AS5:AT5"/>
    <mergeCell ref="BO17:BS17"/>
    <mergeCell ref="BE5:BF5"/>
    <mergeCell ref="A5:B5"/>
    <mergeCell ref="C5:D5"/>
    <mergeCell ref="A17:E17"/>
    <mergeCell ref="A19:B19"/>
    <mergeCell ref="BO19:BP19"/>
    <mergeCell ref="BU19:BV19"/>
    <mergeCell ref="AQ17:AU17"/>
    <mergeCell ref="AW17:BA17"/>
    <mergeCell ref="BC17:BG17"/>
    <mergeCell ref="BI17:BM17"/>
    <mergeCell ref="Y19:Z19"/>
    <mergeCell ref="AE19:AF19"/>
    <mergeCell ref="AK19:AL19"/>
    <mergeCell ref="AQ19:AR19"/>
    <mergeCell ref="AW19:AX19"/>
    <mergeCell ref="BC19:BD19"/>
    <mergeCell ref="BI19:BJ19"/>
    <mergeCell ref="BI5:BJ5"/>
    <mergeCell ref="BK5:BL5"/>
  </mergeCells>
  <pageMargins left="0.75" right="0.75" top="1" bottom="1" header="0.5" footer="0.5"/>
  <pageSetup orientation="portrait" r:id="rId1"/>
  <headerFooter alignWithMargins="0"/>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48"/>
  <sheetViews>
    <sheetView zoomScale="87" zoomScaleNormal="87" workbookViewId="0">
      <selection activeCell="B43" sqref="B43"/>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5703125" style="154"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85546875" style="92" customWidth="1"/>
    <col min="68" max="70" width="19.42578125" style="92" customWidth="1"/>
    <col min="71" max="71" width="12.7109375" customWidth="1"/>
    <col min="73" max="73" width="26.5703125" customWidth="1"/>
    <col min="74" max="74" width="13.7109375" customWidth="1"/>
    <col min="75" max="75" width="28.28515625" style="92" customWidth="1"/>
    <col min="76" max="76" width="12.85546875" style="92" customWidth="1"/>
    <col min="77" max="77" width="22.7109375" style="92" customWidth="1"/>
    <col min="78" max="78" width="22.5703125" style="92" customWidth="1"/>
    <col min="79" max="79" width="27.28515625" customWidth="1"/>
    <col min="80" max="80" width="13.7109375" customWidth="1"/>
    <col min="81" max="81" width="11.28515625" customWidth="1"/>
    <col min="82" max="82" width="12.85546875" customWidth="1"/>
    <col min="83" max="83" width="12.5703125" customWidth="1"/>
  </cols>
  <sheetData>
    <row r="1" spans="1:89" ht="23.25" x14ac:dyDescent="0.35">
      <c r="A1" s="734" t="s">
        <v>1868</v>
      </c>
      <c r="B1" s="734"/>
      <c r="C1" s="734"/>
      <c r="D1" s="734"/>
      <c r="E1" s="734"/>
      <c r="F1" s="83"/>
      <c r="G1" s="734" t="s">
        <v>1867</v>
      </c>
      <c r="H1" s="734"/>
      <c r="I1" s="734"/>
      <c r="J1" s="734"/>
      <c r="K1" s="734"/>
      <c r="L1" s="83"/>
      <c r="M1" s="734" t="s">
        <v>1471</v>
      </c>
      <c r="N1" s="734"/>
      <c r="O1" s="734"/>
      <c r="P1" s="734"/>
      <c r="Q1" s="734"/>
      <c r="R1" s="83"/>
      <c r="S1" s="734" t="s">
        <v>1360</v>
      </c>
      <c r="T1" s="734"/>
      <c r="U1" s="734"/>
      <c r="V1" s="734"/>
      <c r="W1" s="734"/>
      <c r="X1" s="83"/>
      <c r="Y1" s="734" t="s">
        <v>1227</v>
      </c>
      <c r="Z1" s="734"/>
      <c r="AA1" s="734"/>
      <c r="AB1" s="734"/>
      <c r="AC1" s="734"/>
      <c r="AD1" s="83"/>
      <c r="AE1" s="734" t="s">
        <v>1190</v>
      </c>
      <c r="AF1" s="734"/>
      <c r="AG1" s="734"/>
      <c r="AH1" s="734"/>
      <c r="AI1" s="734"/>
      <c r="AJ1" s="83"/>
      <c r="AK1" s="734" t="s">
        <v>1138</v>
      </c>
      <c r="AL1" s="734"/>
      <c r="AM1" s="734"/>
      <c r="AN1" s="734"/>
      <c r="AO1" s="734"/>
      <c r="AP1" s="83"/>
      <c r="AQ1" s="734" t="s">
        <v>139</v>
      </c>
      <c r="AR1" s="734"/>
      <c r="AS1" s="734"/>
      <c r="AT1" s="734"/>
      <c r="AU1" s="734"/>
      <c r="AV1" s="83"/>
      <c r="AW1" s="734" t="s">
        <v>97</v>
      </c>
      <c r="AX1" s="734"/>
      <c r="AY1" s="734"/>
      <c r="AZ1" s="734"/>
      <c r="BA1" s="734"/>
      <c r="BC1" s="734" t="s">
        <v>1036</v>
      </c>
      <c r="BD1" s="734"/>
      <c r="BE1" s="734"/>
      <c r="BF1" s="734"/>
      <c r="BG1" s="734"/>
      <c r="BI1" s="734" t="s">
        <v>1037</v>
      </c>
      <c r="BJ1" s="734"/>
      <c r="BK1" s="734"/>
      <c r="BL1" s="734"/>
      <c r="BM1" s="734"/>
      <c r="BO1" s="734" t="s">
        <v>1038</v>
      </c>
      <c r="BP1" s="734"/>
      <c r="BQ1" s="734"/>
      <c r="BR1" s="734"/>
      <c r="BS1" s="734"/>
      <c r="BT1" s="92"/>
      <c r="BU1" s="734" t="s">
        <v>1039</v>
      </c>
      <c r="BV1" s="734"/>
      <c r="BW1" s="734"/>
      <c r="BX1" s="734"/>
      <c r="BY1" s="734"/>
      <c r="BZ1"/>
      <c r="CA1" s="735" t="s">
        <v>1040</v>
      </c>
      <c r="CB1" s="735"/>
      <c r="CC1" s="735"/>
      <c r="CD1" s="735"/>
      <c r="CE1" s="735"/>
      <c r="CG1" s="735" t="s">
        <v>1041</v>
      </c>
      <c r="CH1" s="735"/>
      <c r="CI1" s="735"/>
      <c r="CJ1" s="735"/>
      <c r="CK1" s="735"/>
    </row>
    <row r="2" spans="1:89"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E2" s="92"/>
      <c r="AF2" s="92"/>
      <c r="AG2" s="92"/>
      <c r="AH2" s="92"/>
      <c r="AI2" s="92"/>
      <c r="AJ2" s="83"/>
      <c r="AK2" s="92"/>
      <c r="AL2" s="92"/>
      <c r="AM2" s="92"/>
      <c r="AN2" s="92"/>
      <c r="AO2" s="92"/>
      <c r="AP2" s="83"/>
      <c r="AV2" s="83"/>
      <c r="BO2" s="93" t="s">
        <v>1042</v>
      </c>
      <c r="BS2" s="92"/>
      <c r="BT2" s="92"/>
      <c r="BU2" s="93" t="s">
        <v>1042</v>
      </c>
      <c r="BV2" s="92"/>
      <c r="BZ2"/>
      <c r="CA2" s="94" t="s">
        <v>1043</v>
      </c>
      <c r="CB2" s="95">
        <v>3500</v>
      </c>
      <c r="CC2" s="92"/>
      <c r="CD2" s="92"/>
      <c r="CE2" s="96"/>
      <c r="CF2" s="97"/>
      <c r="CG2" s="94" t="s">
        <v>1043</v>
      </c>
      <c r="CH2" s="95">
        <v>3400</v>
      </c>
      <c r="CI2" s="92"/>
      <c r="CJ2" s="92"/>
      <c r="CK2" s="96"/>
    </row>
    <row r="3" spans="1:89"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92"/>
      <c r="BU3" s="738" t="s">
        <v>1044</v>
      </c>
      <c r="BV3" s="738"/>
      <c r="BW3" s="738"/>
      <c r="BX3" s="738"/>
      <c r="BY3"/>
      <c r="BZ3"/>
      <c r="CA3" s="98" t="s">
        <v>1045</v>
      </c>
      <c r="CB3" s="92"/>
      <c r="CC3" s="92"/>
      <c r="CD3" s="92"/>
      <c r="CE3" s="92"/>
      <c r="CG3" s="98" t="s">
        <v>1045</v>
      </c>
      <c r="CH3" s="92"/>
      <c r="CI3" s="92"/>
      <c r="CJ3" s="92"/>
      <c r="CK3" s="92"/>
    </row>
    <row r="4" spans="1:89"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F4" s="92"/>
      <c r="AG4" s="92"/>
      <c r="AH4" s="92"/>
      <c r="AI4" s="92"/>
      <c r="AJ4" s="83"/>
      <c r="AK4" s="99"/>
      <c r="AL4" s="92"/>
      <c r="AM4" s="92"/>
      <c r="AN4" s="92"/>
      <c r="AO4" s="92"/>
      <c r="AP4" s="83"/>
      <c r="AQ4" s="99"/>
      <c r="AV4" s="83"/>
      <c r="AW4" s="99"/>
      <c r="BC4" s="99"/>
      <c r="BI4" s="99"/>
      <c r="BO4" s="99"/>
      <c r="BS4" s="92"/>
      <c r="BT4" s="92"/>
      <c r="BU4" s="100" t="s">
        <v>1042</v>
      </c>
      <c r="BW4"/>
      <c r="BX4"/>
      <c r="BY4"/>
      <c r="BZ4"/>
      <c r="CA4" s="92"/>
      <c r="CB4" s="92"/>
      <c r="CC4" s="92"/>
      <c r="CD4" s="92"/>
      <c r="CE4" s="92"/>
      <c r="CG4" s="92"/>
      <c r="CH4" s="92"/>
      <c r="CI4" s="92"/>
      <c r="CJ4" s="92"/>
      <c r="CK4" s="92"/>
    </row>
    <row r="5" spans="1:89"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V5" s="83"/>
      <c r="AW5" s="739" t="s">
        <v>1046</v>
      </c>
      <c r="AX5" s="740"/>
      <c r="AY5" s="741"/>
      <c r="AZ5" s="742"/>
      <c r="BC5" s="739" t="s">
        <v>1046</v>
      </c>
      <c r="BD5" s="740"/>
      <c r="BE5" s="741"/>
      <c r="BF5" s="742"/>
      <c r="BI5" s="739" t="s">
        <v>1046</v>
      </c>
      <c r="BJ5" s="740"/>
      <c r="BK5" s="741"/>
      <c r="BL5" s="742"/>
      <c r="BO5" s="739" t="s">
        <v>1046</v>
      </c>
      <c r="BP5" s="740"/>
      <c r="BQ5" s="741"/>
      <c r="BR5" s="742"/>
      <c r="BS5" s="92"/>
      <c r="BT5" s="92"/>
      <c r="BU5" s="743" t="s">
        <v>1046</v>
      </c>
      <c r="BV5" s="744"/>
      <c r="BW5" s="745"/>
      <c r="BX5" s="746"/>
      <c r="BY5"/>
      <c r="BZ5"/>
      <c r="CA5" s="739" t="s">
        <v>1046</v>
      </c>
      <c r="CB5" s="740"/>
      <c r="CC5" s="741"/>
      <c r="CD5" s="742"/>
      <c r="CE5" s="92"/>
      <c r="CG5" s="739" t="s">
        <v>1046</v>
      </c>
      <c r="CH5" s="740"/>
      <c r="CI5" s="741"/>
      <c r="CJ5" s="742"/>
      <c r="CK5" s="92"/>
    </row>
    <row r="6" spans="1:89"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92"/>
      <c r="BU6" s="102" t="s">
        <v>1047</v>
      </c>
      <c r="BV6" s="102" t="s">
        <v>1048</v>
      </c>
      <c r="BW6" s="102" t="s">
        <v>1052</v>
      </c>
      <c r="BX6" s="101" t="s">
        <v>1050</v>
      </c>
      <c r="BY6" s="101" t="s">
        <v>1051</v>
      </c>
      <c r="BZ6"/>
      <c r="CA6" s="101" t="s">
        <v>1047</v>
      </c>
      <c r="CB6" s="101" t="s">
        <v>1048</v>
      </c>
      <c r="CC6" s="101" t="s">
        <v>1049</v>
      </c>
      <c r="CD6" s="101" t="s">
        <v>1050</v>
      </c>
      <c r="CE6" s="101" t="s">
        <v>1051</v>
      </c>
      <c r="CG6" s="101" t="s">
        <v>1047</v>
      </c>
      <c r="CH6" s="101" t="s">
        <v>1048</v>
      </c>
      <c r="CI6" s="101" t="s">
        <v>1049</v>
      </c>
      <c r="CJ6" s="101" t="s">
        <v>1050</v>
      </c>
      <c r="CK6" s="101" t="s">
        <v>1051</v>
      </c>
    </row>
    <row r="7" spans="1:89" x14ac:dyDescent="0.2">
      <c r="A7" s="103">
        <v>0</v>
      </c>
      <c r="B7" s="103">
        <v>3800</v>
      </c>
      <c r="C7" s="103">
        <v>0</v>
      </c>
      <c r="D7" s="103">
        <v>0</v>
      </c>
      <c r="E7" s="103">
        <v>0</v>
      </c>
      <c r="F7" s="83"/>
      <c r="G7" s="103">
        <v>0</v>
      </c>
      <c r="H7" s="103">
        <v>3700</v>
      </c>
      <c r="I7" s="103">
        <v>0</v>
      </c>
      <c r="J7" s="103">
        <v>0</v>
      </c>
      <c r="K7" s="103">
        <v>0</v>
      </c>
      <c r="L7" s="83"/>
      <c r="M7" s="103">
        <v>0</v>
      </c>
      <c r="N7" s="103">
        <v>2300</v>
      </c>
      <c r="O7" s="103">
        <v>0</v>
      </c>
      <c r="P7" s="103">
        <v>0</v>
      </c>
      <c r="Q7" s="103">
        <v>0</v>
      </c>
      <c r="R7" s="83"/>
      <c r="S7" s="103">
        <v>0</v>
      </c>
      <c r="T7" s="103">
        <v>2250</v>
      </c>
      <c r="U7" s="103">
        <v>0</v>
      </c>
      <c r="V7" s="103">
        <v>0</v>
      </c>
      <c r="W7" s="103">
        <v>0</v>
      </c>
      <c r="X7" s="83"/>
      <c r="Y7" s="103">
        <v>0</v>
      </c>
      <c r="Z7" s="103">
        <v>2300</v>
      </c>
      <c r="AA7" s="103">
        <v>0</v>
      </c>
      <c r="AB7" s="103">
        <v>0</v>
      </c>
      <c r="AC7" s="103">
        <v>0</v>
      </c>
      <c r="AD7" s="83"/>
      <c r="AE7" s="103">
        <v>0</v>
      </c>
      <c r="AF7" s="103">
        <v>2250</v>
      </c>
      <c r="AG7" s="103">
        <v>0</v>
      </c>
      <c r="AH7" s="103">
        <v>0</v>
      </c>
      <c r="AI7" s="103">
        <v>0</v>
      </c>
      <c r="AJ7" s="83"/>
      <c r="AK7" s="103">
        <v>0</v>
      </c>
      <c r="AL7" s="103">
        <v>2200</v>
      </c>
      <c r="AM7" s="103">
        <v>0</v>
      </c>
      <c r="AN7" s="103">
        <v>0</v>
      </c>
      <c r="AO7" s="103">
        <v>0</v>
      </c>
      <c r="AP7" s="83"/>
      <c r="AQ7" s="103">
        <v>0</v>
      </c>
      <c r="AR7" s="103">
        <v>2150</v>
      </c>
      <c r="AS7" s="103">
        <v>0</v>
      </c>
      <c r="AT7" s="103">
        <v>0</v>
      </c>
      <c r="AU7" s="103">
        <v>0</v>
      </c>
      <c r="AV7" s="83"/>
      <c r="AW7" s="103">
        <v>0</v>
      </c>
      <c r="AX7" s="103">
        <v>2100</v>
      </c>
      <c r="AY7" s="103">
        <v>0</v>
      </c>
      <c r="AZ7" s="103">
        <v>0</v>
      </c>
      <c r="BA7" s="103" t="s">
        <v>1053</v>
      </c>
      <c r="BC7" s="103">
        <v>0</v>
      </c>
      <c r="BD7" s="103">
        <v>6050</v>
      </c>
      <c r="BE7" s="103">
        <v>0</v>
      </c>
      <c r="BF7" s="103">
        <v>0</v>
      </c>
      <c r="BG7" s="103" t="s">
        <v>1053</v>
      </c>
      <c r="BI7" s="103">
        <v>0</v>
      </c>
      <c r="BJ7" s="103">
        <v>6050</v>
      </c>
      <c r="BK7" s="103">
        <v>0</v>
      </c>
      <c r="BL7" s="103">
        <v>0</v>
      </c>
      <c r="BM7" s="103" t="s">
        <v>1053</v>
      </c>
      <c r="BO7" s="103">
        <v>0</v>
      </c>
      <c r="BP7" s="103">
        <v>7180</v>
      </c>
      <c r="BQ7" s="103">
        <v>0</v>
      </c>
      <c r="BR7" s="103">
        <v>0</v>
      </c>
      <c r="BS7" s="103" t="s">
        <v>1053</v>
      </c>
      <c r="BT7" s="92"/>
      <c r="BU7" s="104">
        <v>0</v>
      </c>
      <c r="BV7" s="104">
        <v>2650</v>
      </c>
      <c r="BW7" s="103">
        <v>0</v>
      </c>
      <c r="BX7" s="103">
        <v>0</v>
      </c>
      <c r="BY7" s="105" t="s">
        <v>1053</v>
      </c>
      <c r="BZ7"/>
      <c r="CA7" s="103">
        <v>0</v>
      </c>
      <c r="CB7" s="103">
        <v>2650</v>
      </c>
      <c r="CC7" s="103">
        <v>0</v>
      </c>
      <c r="CD7" s="103">
        <v>0</v>
      </c>
      <c r="CE7" s="103" t="s">
        <v>1053</v>
      </c>
      <c r="CG7" s="103">
        <v>0</v>
      </c>
      <c r="CH7" s="103">
        <v>2650</v>
      </c>
      <c r="CI7" s="103">
        <v>0</v>
      </c>
      <c r="CJ7" s="103">
        <v>0</v>
      </c>
      <c r="CK7" s="103" t="s">
        <v>1053</v>
      </c>
    </row>
    <row r="8" spans="1:89" x14ac:dyDescent="0.2">
      <c r="A8" s="103">
        <v>3800</v>
      </c>
      <c r="B8" s="103">
        <v>13500</v>
      </c>
      <c r="C8" s="103">
        <v>0</v>
      </c>
      <c r="D8" s="106">
        <v>0.1</v>
      </c>
      <c r="E8" s="103">
        <v>3800</v>
      </c>
      <c r="F8" s="83"/>
      <c r="G8" s="103">
        <v>3700</v>
      </c>
      <c r="H8" s="103">
        <v>13225</v>
      </c>
      <c r="I8" s="103">
        <v>0</v>
      </c>
      <c r="J8" s="106">
        <v>0.1</v>
      </c>
      <c r="K8" s="103">
        <v>3700</v>
      </c>
      <c r="L8" s="83"/>
      <c r="M8" s="103">
        <v>2300</v>
      </c>
      <c r="N8" s="103">
        <v>11625</v>
      </c>
      <c r="O8" s="103">
        <v>0</v>
      </c>
      <c r="P8" s="106">
        <v>0.1</v>
      </c>
      <c r="Q8" s="103">
        <v>2300</v>
      </c>
      <c r="R8" s="83"/>
      <c r="S8" s="103">
        <v>2250</v>
      </c>
      <c r="T8" s="103">
        <v>11525</v>
      </c>
      <c r="U8" s="103">
        <v>0</v>
      </c>
      <c r="V8" s="106">
        <v>0.1</v>
      </c>
      <c r="W8" s="103">
        <v>2250</v>
      </c>
      <c r="X8" s="83"/>
      <c r="Y8" s="103">
        <v>2300</v>
      </c>
      <c r="Z8" s="103">
        <v>11525</v>
      </c>
      <c r="AA8" s="103">
        <v>0</v>
      </c>
      <c r="AB8" s="106">
        <v>0.1</v>
      </c>
      <c r="AC8" s="103">
        <v>2300</v>
      </c>
      <c r="AD8" s="83"/>
      <c r="AE8" s="103">
        <v>2250</v>
      </c>
      <c r="AF8" s="103">
        <v>11325</v>
      </c>
      <c r="AG8" s="103">
        <v>0</v>
      </c>
      <c r="AH8" s="106">
        <v>0.1</v>
      </c>
      <c r="AI8" s="103">
        <v>2250</v>
      </c>
      <c r="AJ8" s="83"/>
      <c r="AK8" s="103">
        <v>2200</v>
      </c>
      <c r="AL8" s="103">
        <v>11125</v>
      </c>
      <c r="AM8" s="103">
        <v>0</v>
      </c>
      <c r="AN8" s="106">
        <v>0.1</v>
      </c>
      <c r="AO8" s="103">
        <v>2200</v>
      </c>
      <c r="AP8" s="83"/>
      <c r="AQ8" s="103">
        <v>2150</v>
      </c>
      <c r="AR8" s="103">
        <v>10850</v>
      </c>
      <c r="AS8" s="103">
        <v>0</v>
      </c>
      <c r="AT8" s="106">
        <v>0.1</v>
      </c>
      <c r="AU8" s="103">
        <v>2150</v>
      </c>
      <c r="AV8" s="83"/>
      <c r="AW8" s="103">
        <v>2100</v>
      </c>
      <c r="AX8" s="103">
        <v>10600</v>
      </c>
      <c r="AY8" s="103">
        <v>0</v>
      </c>
      <c r="AZ8" s="106">
        <v>0.1</v>
      </c>
      <c r="BA8" s="103">
        <v>2100</v>
      </c>
      <c r="BC8" s="103">
        <v>6050</v>
      </c>
      <c r="BD8" s="103">
        <v>10425</v>
      </c>
      <c r="BE8" s="103">
        <v>0</v>
      </c>
      <c r="BF8" s="106">
        <v>0.1</v>
      </c>
      <c r="BG8" s="103">
        <v>6050</v>
      </c>
      <c r="BI8" s="103">
        <v>6050</v>
      </c>
      <c r="BJ8" s="103">
        <v>10425</v>
      </c>
      <c r="BK8" s="103">
        <v>0</v>
      </c>
      <c r="BL8" s="106">
        <v>0.1</v>
      </c>
      <c r="BM8" s="103">
        <v>6050</v>
      </c>
      <c r="BO8" s="103">
        <v>7180</v>
      </c>
      <c r="BP8" s="103">
        <v>10400</v>
      </c>
      <c r="BQ8" s="103">
        <v>0</v>
      </c>
      <c r="BR8" s="106">
        <v>0.1</v>
      </c>
      <c r="BS8" s="103">
        <v>7180</v>
      </c>
      <c r="BT8" s="92"/>
      <c r="BU8" s="107">
        <v>2650</v>
      </c>
      <c r="BV8" s="107">
        <v>10400</v>
      </c>
      <c r="BW8" s="103">
        <v>0</v>
      </c>
      <c r="BX8" s="106">
        <v>0.1</v>
      </c>
      <c r="BY8" s="105" t="s">
        <v>1054</v>
      </c>
      <c r="BZ8"/>
      <c r="CA8" s="103">
        <v>2650</v>
      </c>
      <c r="CB8" s="103">
        <v>10300</v>
      </c>
      <c r="CC8" s="103">
        <v>0</v>
      </c>
      <c r="CD8" s="106">
        <v>0.1</v>
      </c>
      <c r="CE8" s="103">
        <v>2650</v>
      </c>
      <c r="CG8" s="103">
        <v>2650</v>
      </c>
      <c r="CH8" s="103">
        <v>10120</v>
      </c>
      <c r="CI8" s="103">
        <v>0</v>
      </c>
      <c r="CJ8" s="106">
        <v>0.1</v>
      </c>
      <c r="CK8" s="103">
        <v>2650</v>
      </c>
    </row>
    <row r="9" spans="1:89" x14ac:dyDescent="0.2">
      <c r="A9" s="103">
        <v>13500</v>
      </c>
      <c r="B9" s="103">
        <v>43275</v>
      </c>
      <c r="C9" s="103">
        <v>970</v>
      </c>
      <c r="D9" s="106">
        <v>0.12</v>
      </c>
      <c r="E9" s="103">
        <v>13500</v>
      </c>
      <c r="F9" s="83"/>
      <c r="G9" s="103">
        <v>13225</v>
      </c>
      <c r="H9" s="103">
        <v>42400</v>
      </c>
      <c r="I9" s="103">
        <v>952.5</v>
      </c>
      <c r="J9" s="106">
        <v>0.12</v>
      </c>
      <c r="K9" s="103">
        <v>13225</v>
      </c>
      <c r="L9" s="83"/>
      <c r="M9" s="103">
        <v>11625</v>
      </c>
      <c r="N9" s="103">
        <v>40250</v>
      </c>
      <c r="O9" s="103">
        <v>932.5</v>
      </c>
      <c r="P9" s="106">
        <v>0.15</v>
      </c>
      <c r="Q9" s="103">
        <v>11625</v>
      </c>
      <c r="R9" s="83"/>
      <c r="S9" s="103">
        <v>11525</v>
      </c>
      <c r="T9" s="103">
        <v>39900</v>
      </c>
      <c r="U9" s="103">
        <v>927.5</v>
      </c>
      <c r="V9" s="106">
        <v>0.15</v>
      </c>
      <c r="W9" s="103">
        <v>11525</v>
      </c>
      <c r="X9" s="83"/>
      <c r="Y9" s="103">
        <v>11525</v>
      </c>
      <c r="Z9" s="103">
        <v>39750</v>
      </c>
      <c r="AA9" s="103">
        <v>922.5</v>
      </c>
      <c r="AB9" s="106">
        <v>0.15</v>
      </c>
      <c r="AC9" s="103">
        <v>11525</v>
      </c>
      <c r="AD9" s="83"/>
      <c r="AE9" s="103">
        <v>11325</v>
      </c>
      <c r="AF9" s="103">
        <v>39150</v>
      </c>
      <c r="AG9" s="103">
        <v>907.5</v>
      </c>
      <c r="AH9" s="106">
        <v>0.15</v>
      </c>
      <c r="AI9" s="103">
        <v>11325</v>
      </c>
      <c r="AJ9" s="83"/>
      <c r="AK9" s="103">
        <v>11125</v>
      </c>
      <c r="AL9" s="103">
        <v>38450</v>
      </c>
      <c r="AM9" s="103">
        <v>892.5</v>
      </c>
      <c r="AN9" s="106">
        <v>0.15</v>
      </c>
      <c r="AO9" s="103">
        <v>11125</v>
      </c>
      <c r="AP9" s="83"/>
      <c r="AQ9" s="103">
        <v>10850</v>
      </c>
      <c r="AR9" s="103">
        <v>37500</v>
      </c>
      <c r="AS9" s="103">
        <v>870</v>
      </c>
      <c r="AT9" s="106">
        <v>0.15</v>
      </c>
      <c r="AU9" s="103">
        <v>10850</v>
      </c>
      <c r="AV9" s="83"/>
      <c r="AW9" s="103">
        <v>10600</v>
      </c>
      <c r="AX9" s="103">
        <v>36600</v>
      </c>
      <c r="AY9" s="103">
        <v>850</v>
      </c>
      <c r="AZ9" s="106">
        <v>0.15</v>
      </c>
      <c r="BA9" s="103">
        <v>10600</v>
      </c>
      <c r="BC9" s="103">
        <v>10425</v>
      </c>
      <c r="BD9" s="103">
        <v>36050</v>
      </c>
      <c r="BE9" s="103">
        <v>437.5</v>
      </c>
      <c r="BF9" s="106">
        <v>0.15</v>
      </c>
      <c r="BG9" s="103">
        <v>1045</v>
      </c>
      <c r="BI9" s="103">
        <v>10425</v>
      </c>
      <c r="BJ9" s="103">
        <v>36050</v>
      </c>
      <c r="BK9" s="103">
        <f>437.5</f>
        <v>437.5</v>
      </c>
      <c r="BL9" s="106">
        <v>0.15</v>
      </c>
      <c r="BM9" s="103">
        <v>1045</v>
      </c>
      <c r="BO9" s="103">
        <v>10400</v>
      </c>
      <c r="BP9" s="103">
        <v>36200</v>
      </c>
      <c r="BQ9" s="103">
        <v>322</v>
      </c>
      <c r="BR9" s="106">
        <v>0.15</v>
      </c>
      <c r="BS9" s="103">
        <v>10400</v>
      </c>
      <c r="BT9" s="92"/>
      <c r="BU9" s="107">
        <v>10400</v>
      </c>
      <c r="BV9" s="107">
        <v>35400</v>
      </c>
      <c r="BW9" s="103">
        <v>775</v>
      </c>
      <c r="BX9" s="106">
        <v>0.15</v>
      </c>
      <c r="BY9" s="107">
        <v>10400</v>
      </c>
      <c r="BZ9"/>
      <c r="CA9" s="103">
        <v>10300</v>
      </c>
      <c r="CB9" s="103">
        <v>33960</v>
      </c>
      <c r="CC9" s="103">
        <v>765</v>
      </c>
      <c r="CD9" s="106">
        <v>0.15</v>
      </c>
      <c r="CE9" s="103">
        <v>10300</v>
      </c>
      <c r="CG9" s="103">
        <v>10120</v>
      </c>
      <c r="CH9" s="103">
        <v>33520</v>
      </c>
      <c r="CI9" s="103">
        <v>747</v>
      </c>
      <c r="CJ9" s="106">
        <v>0.15</v>
      </c>
      <c r="CK9" s="103">
        <v>10120</v>
      </c>
    </row>
    <row r="10" spans="1:89" x14ac:dyDescent="0.2">
      <c r="A10" s="103">
        <v>43275</v>
      </c>
      <c r="B10" s="103">
        <v>88000</v>
      </c>
      <c r="C10" s="103">
        <v>4543</v>
      </c>
      <c r="D10" s="106">
        <v>0.22</v>
      </c>
      <c r="E10" s="103">
        <v>43275</v>
      </c>
      <c r="F10" s="83"/>
      <c r="G10" s="103">
        <v>42400</v>
      </c>
      <c r="H10" s="103">
        <v>86200</v>
      </c>
      <c r="I10" s="103">
        <v>4453.5</v>
      </c>
      <c r="J10" s="106">
        <v>0.22</v>
      </c>
      <c r="K10" s="103">
        <v>42400</v>
      </c>
      <c r="L10" s="83"/>
      <c r="M10" s="103">
        <v>40250</v>
      </c>
      <c r="N10" s="103">
        <v>94200</v>
      </c>
      <c r="O10" s="103">
        <v>5226.25</v>
      </c>
      <c r="P10" s="106">
        <v>0.25</v>
      </c>
      <c r="Q10" s="103">
        <v>40250</v>
      </c>
      <c r="R10" s="83"/>
      <c r="S10" s="103">
        <v>39900</v>
      </c>
      <c r="T10" s="103">
        <v>93400</v>
      </c>
      <c r="U10" s="103">
        <v>5183.75</v>
      </c>
      <c r="V10" s="106">
        <v>0.25</v>
      </c>
      <c r="W10" s="103">
        <v>39900</v>
      </c>
      <c r="X10" s="83"/>
      <c r="Y10" s="103">
        <v>39750</v>
      </c>
      <c r="Z10" s="103">
        <v>93050</v>
      </c>
      <c r="AA10" s="103">
        <v>5156.25</v>
      </c>
      <c r="AB10" s="106">
        <v>0.25</v>
      </c>
      <c r="AC10" s="103">
        <v>39750</v>
      </c>
      <c r="AD10" s="83"/>
      <c r="AE10" s="103">
        <v>39150</v>
      </c>
      <c r="AF10" s="103">
        <v>91600</v>
      </c>
      <c r="AG10" s="103">
        <v>5081.25</v>
      </c>
      <c r="AH10" s="106">
        <v>0.25</v>
      </c>
      <c r="AI10" s="103">
        <v>39150</v>
      </c>
      <c r="AJ10" s="83"/>
      <c r="AK10" s="103">
        <v>38450</v>
      </c>
      <c r="AL10" s="103">
        <v>90050</v>
      </c>
      <c r="AM10" s="103">
        <v>4991.25</v>
      </c>
      <c r="AN10" s="106">
        <v>0.25</v>
      </c>
      <c r="AO10" s="103">
        <v>38450</v>
      </c>
      <c r="AP10" s="83"/>
      <c r="AQ10" s="103">
        <v>37500</v>
      </c>
      <c r="AR10" s="103">
        <v>87800</v>
      </c>
      <c r="AS10" s="103">
        <v>4867.5</v>
      </c>
      <c r="AT10" s="106">
        <v>0.25</v>
      </c>
      <c r="AU10" s="103">
        <v>37500</v>
      </c>
      <c r="AV10" s="83"/>
      <c r="AW10" s="103">
        <v>36600</v>
      </c>
      <c r="AX10" s="103">
        <v>85700</v>
      </c>
      <c r="AY10" s="103">
        <v>4750</v>
      </c>
      <c r="AZ10" s="106">
        <v>0.25</v>
      </c>
      <c r="BA10" s="103">
        <v>36600</v>
      </c>
      <c r="BC10" s="103">
        <v>36050</v>
      </c>
      <c r="BD10" s="103">
        <v>67700</v>
      </c>
      <c r="BE10" s="103">
        <v>4281.25</v>
      </c>
      <c r="BF10" s="106">
        <v>0.25</v>
      </c>
      <c r="BG10" s="103">
        <v>36050</v>
      </c>
      <c r="BI10" s="103">
        <v>36050</v>
      </c>
      <c r="BJ10" s="103">
        <v>67700</v>
      </c>
      <c r="BK10" s="103">
        <v>4281.25</v>
      </c>
      <c r="BL10" s="106">
        <v>0.25</v>
      </c>
      <c r="BM10" s="103">
        <v>36050</v>
      </c>
      <c r="BO10" s="103">
        <v>36200</v>
      </c>
      <c r="BP10" s="103">
        <v>66530</v>
      </c>
      <c r="BQ10" s="103">
        <v>4192</v>
      </c>
      <c r="BR10" s="106">
        <v>0.25</v>
      </c>
      <c r="BS10" s="103">
        <v>36200</v>
      </c>
      <c r="BT10" s="92"/>
      <c r="BU10" s="107">
        <v>35400</v>
      </c>
      <c r="BV10" s="107">
        <v>84300</v>
      </c>
      <c r="BW10" s="103">
        <v>4525</v>
      </c>
      <c r="BX10" s="106">
        <v>0.25</v>
      </c>
      <c r="BY10" s="107">
        <v>35400</v>
      </c>
      <c r="BZ10"/>
      <c r="CA10" s="103">
        <v>33960</v>
      </c>
      <c r="CB10" s="103">
        <v>79725</v>
      </c>
      <c r="CC10" s="103">
        <v>4314</v>
      </c>
      <c r="CD10" s="106">
        <v>0.25</v>
      </c>
      <c r="CE10" s="103">
        <v>33960</v>
      </c>
      <c r="CG10" s="103">
        <v>33520</v>
      </c>
      <c r="CH10" s="103">
        <v>77075</v>
      </c>
      <c r="CI10" s="103">
        <v>4257</v>
      </c>
      <c r="CJ10" s="106">
        <v>0.25</v>
      </c>
      <c r="CK10" s="103">
        <v>33520</v>
      </c>
    </row>
    <row r="11" spans="1:89" x14ac:dyDescent="0.2">
      <c r="A11" s="103">
        <v>88000</v>
      </c>
      <c r="B11" s="103">
        <v>164525</v>
      </c>
      <c r="C11" s="103">
        <v>14382.5</v>
      </c>
      <c r="D11" s="106">
        <v>0.24</v>
      </c>
      <c r="E11" s="103">
        <v>88000</v>
      </c>
      <c r="F11" s="83"/>
      <c r="G11" s="103">
        <v>86200</v>
      </c>
      <c r="H11" s="103">
        <v>161200</v>
      </c>
      <c r="I11" s="103">
        <v>14089.5</v>
      </c>
      <c r="J11" s="106">
        <v>0.24</v>
      </c>
      <c r="K11" s="103">
        <v>86200</v>
      </c>
      <c r="L11" s="83"/>
      <c r="M11" s="103">
        <v>94200</v>
      </c>
      <c r="N11" s="103">
        <v>193950</v>
      </c>
      <c r="O11" s="103">
        <v>18713.75</v>
      </c>
      <c r="P11" s="106">
        <v>0.28000000000000003</v>
      </c>
      <c r="Q11" s="103">
        <v>94200</v>
      </c>
      <c r="R11" s="83"/>
      <c r="S11" s="103">
        <v>93400</v>
      </c>
      <c r="T11" s="103">
        <v>192400</v>
      </c>
      <c r="U11" s="103">
        <v>18558.75</v>
      </c>
      <c r="V11" s="106">
        <v>0.28000000000000003</v>
      </c>
      <c r="W11" s="103">
        <v>93400</v>
      </c>
      <c r="X11" s="83"/>
      <c r="Y11" s="103">
        <v>93050</v>
      </c>
      <c r="Z11" s="103">
        <v>191600</v>
      </c>
      <c r="AA11" s="103">
        <v>18481.25</v>
      </c>
      <c r="AB11" s="106">
        <v>0.28000000000000003</v>
      </c>
      <c r="AC11" s="103">
        <v>93050</v>
      </c>
      <c r="AD11" s="83"/>
      <c r="AE11" s="103">
        <v>91600</v>
      </c>
      <c r="AF11" s="103">
        <v>188600</v>
      </c>
      <c r="AG11" s="103">
        <v>18193.75</v>
      </c>
      <c r="AH11" s="106">
        <v>0.28000000000000003</v>
      </c>
      <c r="AI11" s="103">
        <v>91600</v>
      </c>
      <c r="AJ11" s="83"/>
      <c r="AK11" s="103">
        <v>90050</v>
      </c>
      <c r="AL11" s="103">
        <v>185450</v>
      </c>
      <c r="AM11" s="103">
        <v>17891.25</v>
      </c>
      <c r="AN11" s="106">
        <v>0.28000000000000003</v>
      </c>
      <c r="AO11" s="103">
        <v>90050</v>
      </c>
      <c r="AP11" s="83"/>
      <c r="AQ11" s="103">
        <v>87800</v>
      </c>
      <c r="AR11" s="103">
        <v>180800</v>
      </c>
      <c r="AS11" s="103">
        <v>17442.5</v>
      </c>
      <c r="AT11" s="106">
        <v>0.28000000000000003</v>
      </c>
      <c r="AU11" s="103">
        <v>87800</v>
      </c>
      <c r="AV11" s="83"/>
      <c r="AW11" s="103">
        <v>85700</v>
      </c>
      <c r="AX11" s="103">
        <v>176500</v>
      </c>
      <c r="AY11" s="103">
        <v>17025</v>
      </c>
      <c r="AZ11" s="106">
        <v>0.28000000000000003</v>
      </c>
      <c r="BA11" s="103">
        <v>85700</v>
      </c>
      <c r="BC11" s="103">
        <v>67700</v>
      </c>
      <c r="BD11" s="103">
        <v>84450</v>
      </c>
      <c r="BE11" s="103">
        <v>12193.75</v>
      </c>
      <c r="BF11" s="106">
        <v>0.27</v>
      </c>
      <c r="BG11" s="103">
        <v>67700</v>
      </c>
      <c r="BI11" s="103">
        <v>67700</v>
      </c>
      <c r="BJ11" s="103">
        <v>84450</v>
      </c>
      <c r="BK11" s="103">
        <v>12193.75</v>
      </c>
      <c r="BL11" s="106">
        <v>0.27</v>
      </c>
      <c r="BM11" s="103">
        <v>67700</v>
      </c>
      <c r="BO11" s="103">
        <v>66530</v>
      </c>
      <c r="BP11" s="103">
        <v>173600</v>
      </c>
      <c r="BQ11" s="103">
        <v>11774.5</v>
      </c>
      <c r="BR11" s="106">
        <v>0.28000000000000003</v>
      </c>
      <c r="BS11" s="103">
        <v>66530</v>
      </c>
      <c r="BT11" s="92"/>
      <c r="BU11" s="107">
        <v>84300</v>
      </c>
      <c r="BV11" s="107">
        <v>173600</v>
      </c>
      <c r="BW11" s="103">
        <v>16750</v>
      </c>
      <c r="BX11" s="106">
        <v>0.28000000000000003</v>
      </c>
      <c r="BY11" s="107">
        <v>84300</v>
      </c>
      <c r="BZ11"/>
      <c r="CA11" s="103">
        <v>79725</v>
      </c>
      <c r="CB11" s="103">
        <v>166500</v>
      </c>
      <c r="CC11" s="103">
        <v>15755.25</v>
      </c>
      <c r="CD11" s="106">
        <v>0.28000000000000003</v>
      </c>
      <c r="CE11" s="103">
        <v>79725</v>
      </c>
      <c r="CG11" s="103">
        <v>77075</v>
      </c>
      <c r="CH11" s="103">
        <v>162800</v>
      </c>
      <c r="CI11" s="103">
        <v>15145.75</v>
      </c>
      <c r="CJ11" s="106">
        <v>0.28000000000000003</v>
      </c>
      <c r="CK11" s="103">
        <v>77075</v>
      </c>
    </row>
    <row r="12" spans="1:89" x14ac:dyDescent="0.2">
      <c r="A12" s="103">
        <v>164525</v>
      </c>
      <c r="B12" s="103">
        <v>207900</v>
      </c>
      <c r="C12" s="103">
        <v>32748.5</v>
      </c>
      <c r="D12" s="106">
        <v>0.32</v>
      </c>
      <c r="E12" s="103">
        <v>164525</v>
      </c>
      <c r="F12" s="83"/>
      <c r="G12" s="103">
        <v>161200</v>
      </c>
      <c r="H12" s="103">
        <v>203700</v>
      </c>
      <c r="I12" s="103">
        <v>32089.5</v>
      </c>
      <c r="J12" s="106">
        <v>0.32</v>
      </c>
      <c r="K12" s="103">
        <v>161200</v>
      </c>
      <c r="L12" s="83"/>
      <c r="M12" s="103">
        <v>193950</v>
      </c>
      <c r="N12" s="103">
        <v>419000</v>
      </c>
      <c r="O12" s="103">
        <v>46643.75</v>
      </c>
      <c r="P12" s="106">
        <v>0.33</v>
      </c>
      <c r="Q12" s="103">
        <v>193950</v>
      </c>
      <c r="R12" s="83"/>
      <c r="S12" s="103">
        <v>192400</v>
      </c>
      <c r="T12" s="103">
        <v>415600</v>
      </c>
      <c r="U12" s="103">
        <v>46278.75</v>
      </c>
      <c r="V12" s="106">
        <v>0.33</v>
      </c>
      <c r="W12" s="103">
        <v>192400</v>
      </c>
      <c r="X12" s="83"/>
      <c r="Y12" s="103">
        <v>191600</v>
      </c>
      <c r="Z12" s="103">
        <v>413800</v>
      </c>
      <c r="AA12" s="103">
        <v>46075.25</v>
      </c>
      <c r="AB12" s="106">
        <v>0.33</v>
      </c>
      <c r="AC12" s="103">
        <v>191600</v>
      </c>
      <c r="AD12" s="83"/>
      <c r="AE12" s="103">
        <v>188600</v>
      </c>
      <c r="AF12" s="103">
        <v>407350</v>
      </c>
      <c r="AG12" s="103">
        <v>45353.75</v>
      </c>
      <c r="AH12" s="106">
        <v>0.33</v>
      </c>
      <c r="AI12" s="103">
        <v>188600</v>
      </c>
      <c r="AJ12" s="83"/>
      <c r="AK12" s="103">
        <v>185450</v>
      </c>
      <c r="AL12" s="103">
        <v>400550</v>
      </c>
      <c r="AM12" s="103">
        <v>44603.25</v>
      </c>
      <c r="AN12" s="106">
        <v>0.33</v>
      </c>
      <c r="AO12" s="103">
        <v>185450</v>
      </c>
      <c r="AP12" s="83"/>
      <c r="AQ12" s="103">
        <v>180800</v>
      </c>
      <c r="AR12" s="103">
        <v>390500</v>
      </c>
      <c r="AS12" s="103">
        <v>43482.5</v>
      </c>
      <c r="AT12" s="106">
        <v>0.33</v>
      </c>
      <c r="AU12" s="103">
        <v>180800</v>
      </c>
      <c r="AV12" s="83"/>
      <c r="AW12" s="103">
        <v>176500</v>
      </c>
      <c r="AX12" s="103">
        <v>381250</v>
      </c>
      <c r="AY12" s="103">
        <v>42449</v>
      </c>
      <c r="AZ12" s="106">
        <v>0.33</v>
      </c>
      <c r="BA12" s="103">
        <v>176500</v>
      </c>
      <c r="BC12" s="103">
        <v>84450</v>
      </c>
      <c r="BD12" s="103">
        <v>87700</v>
      </c>
      <c r="BE12" s="103">
        <v>16716.25</v>
      </c>
      <c r="BF12" s="106">
        <v>0.3</v>
      </c>
      <c r="BG12" s="103">
        <v>84450</v>
      </c>
      <c r="BI12" s="103">
        <v>84450</v>
      </c>
      <c r="BJ12" s="103">
        <v>87700</v>
      </c>
      <c r="BK12" s="103">
        <v>16716.25</v>
      </c>
      <c r="BL12" s="106">
        <v>0.3</v>
      </c>
      <c r="BM12" s="103">
        <v>84450</v>
      </c>
      <c r="BO12" s="103">
        <v>173600</v>
      </c>
      <c r="BP12" s="103">
        <v>375000</v>
      </c>
      <c r="BQ12" s="103">
        <v>41754.1</v>
      </c>
      <c r="BR12" s="106">
        <v>0.33</v>
      </c>
      <c r="BS12" s="103">
        <v>173600</v>
      </c>
      <c r="BT12" s="92"/>
      <c r="BU12" s="107">
        <v>173600</v>
      </c>
      <c r="BV12" s="107">
        <v>375000</v>
      </c>
      <c r="BW12" s="103">
        <v>41754</v>
      </c>
      <c r="BX12" s="106">
        <v>0.33</v>
      </c>
      <c r="BY12" s="107">
        <v>173600</v>
      </c>
      <c r="BZ12"/>
      <c r="CA12" s="103">
        <v>166500</v>
      </c>
      <c r="CB12" s="103">
        <v>359650</v>
      </c>
      <c r="CC12" s="103">
        <v>40052.25</v>
      </c>
      <c r="CD12" s="106">
        <v>0.33</v>
      </c>
      <c r="CE12" s="103">
        <v>166500</v>
      </c>
      <c r="CG12" s="103">
        <v>162800</v>
      </c>
      <c r="CH12" s="103">
        <v>351650</v>
      </c>
      <c r="CI12" s="103">
        <v>39148.75</v>
      </c>
      <c r="CJ12" s="106">
        <v>0.33</v>
      </c>
      <c r="CK12" s="103">
        <v>162800</v>
      </c>
    </row>
    <row r="13" spans="1:89" ht="25.5" x14ac:dyDescent="0.2">
      <c r="A13" s="103">
        <v>207900</v>
      </c>
      <c r="B13" s="103">
        <v>514100</v>
      </c>
      <c r="C13" s="103">
        <v>46628.5</v>
      </c>
      <c r="D13" s="106">
        <v>0.35</v>
      </c>
      <c r="E13" s="103">
        <v>207900</v>
      </c>
      <c r="F13" s="83"/>
      <c r="G13" s="103">
        <v>203700</v>
      </c>
      <c r="H13" s="103">
        <v>503700</v>
      </c>
      <c r="I13" s="103">
        <v>45689.5</v>
      </c>
      <c r="J13" s="106">
        <v>0.35</v>
      </c>
      <c r="K13" s="103">
        <v>203700</v>
      </c>
      <c r="L13" s="83"/>
      <c r="M13" s="103">
        <v>419000</v>
      </c>
      <c r="N13" s="103">
        <v>420700</v>
      </c>
      <c r="O13" s="103">
        <v>120910.25</v>
      </c>
      <c r="P13" s="106">
        <v>0.35</v>
      </c>
      <c r="Q13" s="103">
        <v>419000</v>
      </c>
      <c r="R13" s="83"/>
      <c r="S13" s="103">
        <v>415600</v>
      </c>
      <c r="T13" s="103">
        <v>417300</v>
      </c>
      <c r="U13" s="103">
        <v>119934.75</v>
      </c>
      <c r="V13" s="106">
        <v>0.35</v>
      </c>
      <c r="W13" s="103">
        <v>415600</v>
      </c>
      <c r="X13" s="83"/>
      <c r="Y13" s="103">
        <v>413800</v>
      </c>
      <c r="Z13" s="103">
        <v>415500</v>
      </c>
      <c r="AA13" s="103">
        <v>119401.25</v>
      </c>
      <c r="AB13" s="106">
        <v>0.35</v>
      </c>
      <c r="AC13" s="103">
        <v>413800</v>
      </c>
      <c r="AD13" s="83"/>
      <c r="AE13" s="103">
        <v>407350</v>
      </c>
      <c r="AF13" s="103">
        <v>409000</v>
      </c>
      <c r="AG13" s="103">
        <v>117541.25</v>
      </c>
      <c r="AH13" s="106">
        <v>0.35</v>
      </c>
      <c r="AI13" s="103">
        <v>407350</v>
      </c>
      <c r="AJ13" s="83"/>
      <c r="AK13" s="103">
        <v>400550</v>
      </c>
      <c r="AL13" s="103">
        <v>402200</v>
      </c>
      <c r="AM13" s="103">
        <v>115586.25</v>
      </c>
      <c r="AN13" s="106">
        <v>0.35</v>
      </c>
      <c r="AO13" s="103">
        <v>400550</v>
      </c>
      <c r="AP13" s="83"/>
      <c r="AQ13" s="103">
        <v>390500</v>
      </c>
      <c r="AR13" s="103" t="s">
        <v>1057</v>
      </c>
      <c r="AS13" s="103">
        <v>112683.5</v>
      </c>
      <c r="AT13" s="106">
        <v>0.35</v>
      </c>
      <c r="AU13" s="103">
        <v>390500</v>
      </c>
      <c r="AV13" s="83"/>
      <c r="AW13" s="103">
        <v>381250</v>
      </c>
      <c r="AX13" s="103" t="s">
        <v>13</v>
      </c>
      <c r="AY13" s="103">
        <v>110016.5</v>
      </c>
      <c r="AZ13" s="106">
        <v>0.35</v>
      </c>
      <c r="BA13" s="103">
        <v>381250</v>
      </c>
      <c r="BC13" s="103">
        <v>87700</v>
      </c>
      <c r="BD13" s="103">
        <v>173900</v>
      </c>
      <c r="BE13" s="103">
        <v>17691.25</v>
      </c>
      <c r="BF13" s="106">
        <v>0.28000000000000003</v>
      </c>
      <c r="BG13" s="103">
        <v>87700</v>
      </c>
      <c r="BI13" s="103">
        <v>87700</v>
      </c>
      <c r="BJ13" s="103">
        <v>173900</v>
      </c>
      <c r="BK13" s="103">
        <v>17691.25</v>
      </c>
      <c r="BL13" s="106">
        <v>0.28000000000000003</v>
      </c>
      <c r="BM13" s="103">
        <v>87700</v>
      </c>
      <c r="BO13" s="103">
        <v>375000</v>
      </c>
      <c r="BP13" s="103" t="s">
        <v>13</v>
      </c>
      <c r="BQ13" s="103">
        <v>108216.1</v>
      </c>
      <c r="BR13" s="106">
        <v>0.35</v>
      </c>
      <c r="BS13" s="103">
        <v>375000</v>
      </c>
      <c r="BT13" s="92"/>
      <c r="BU13" s="107">
        <v>375000</v>
      </c>
      <c r="BV13" s="105" t="s">
        <v>13</v>
      </c>
      <c r="BW13" s="103">
        <v>108216</v>
      </c>
      <c r="BX13" s="106">
        <v>0.35</v>
      </c>
      <c r="BY13" s="107">
        <v>375000</v>
      </c>
      <c r="BZ13"/>
      <c r="CA13" s="103">
        <v>359650</v>
      </c>
      <c r="CB13" s="103" t="s">
        <v>13</v>
      </c>
      <c r="CC13" s="103">
        <v>103791.75</v>
      </c>
      <c r="CD13" s="106">
        <v>0.35</v>
      </c>
      <c r="CE13" s="103">
        <v>359650</v>
      </c>
      <c r="CG13" s="103">
        <v>351650</v>
      </c>
      <c r="CH13" s="103" t="s">
        <v>13</v>
      </c>
      <c r="CI13" s="103">
        <v>101469.25</v>
      </c>
      <c r="CJ13" s="106">
        <v>0.35</v>
      </c>
      <c r="CK13" s="103">
        <v>351650</v>
      </c>
    </row>
    <row r="14" spans="1:89" x14ac:dyDescent="0.2">
      <c r="A14" s="103">
        <v>514100</v>
      </c>
      <c r="B14" s="103" t="s">
        <v>1057</v>
      </c>
      <c r="C14" s="103">
        <v>153798.5</v>
      </c>
      <c r="D14" s="106">
        <v>0.37</v>
      </c>
      <c r="E14" s="103">
        <v>514100</v>
      </c>
      <c r="F14" s="83"/>
      <c r="G14" s="103">
        <v>503700</v>
      </c>
      <c r="H14" s="103" t="s">
        <v>1057</v>
      </c>
      <c r="I14" s="103">
        <v>150689.25</v>
      </c>
      <c r="J14" s="106">
        <v>0.37</v>
      </c>
      <c r="K14" s="103">
        <v>503700</v>
      </c>
      <c r="L14" s="83"/>
      <c r="M14" s="103">
        <v>420700</v>
      </c>
      <c r="N14" s="103" t="s">
        <v>1057</v>
      </c>
      <c r="O14" s="103">
        <v>121505.25</v>
      </c>
      <c r="P14" s="106">
        <v>0.39600000000000002</v>
      </c>
      <c r="Q14" s="103">
        <v>420700</v>
      </c>
      <c r="R14" s="83"/>
      <c r="S14" s="103">
        <v>417300</v>
      </c>
      <c r="T14" s="103" t="s">
        <v>1057</v>
      </c>
      <c r="U14" s="103">
        <v>120529.75</v>
      </c>
      <c r="V14" s="106">
        <v>0.39600000000000002</v>
      </c>
      <c r="W14" s="103">
        <v>417300</v>
      </c>
      <c r="X14" s="83"/>
      <c r="Y14" s="103">
        <v>415500</v>
      </c>
      <c r="Z14" s="103" t="s">
        <v>1057</v>
      </c>
      <c r="AA14" s="103">
        <v>119996.25</v>
      </c>
      <c r="AB14" s="106">
        <v>0.39600000000000002</v>
      </c>
      <c r="AC14" s="103">
        <v>415500</v>
      </c>
      <c r="AD14" s="83"/>
      <c r="AE14" s="103">
        <v>409000</v>
      </c>
      <c r="AF14" s="103" t="s">
        <v>1057</v>
      </c>
      <c r="AG14" s="103">
        <v>118118.75</v>
      </c>
      <c r="AH14" s="106">
        <v>0.39600000000000002</v>
      </c>
      <c r="AI14" s="103">
        <v>409000</v>
      </c>
      <c r="AJ14" s="83"/>
      <c r="AK14" s="103">
        <v>402200</v>
      </c>
      <c r="AL14" s="103" t="s">
        <v>1057</v>
      </c>
      <c r="AM14" s="103">
        <v>116163.75</v>
      </c>
      <c r="AN14" s="106">
        <v>0.39600000000000002</v>
      </c>
      <c r="AO14" s="103">
        <v>402200</v>
      </c>
      <c r="AP14" s="83"/>
      <c r="AQ14" s="103">
        <v>0</v>
      </c>
      <c r="AR14" s="103">
        <v>0</v>
      </c>
      <c r="AS14" s="103">
        <v>0</v>
      </c>
      <c r="AT14" s="106">
        <v>0</v>
      </c>
      <c r="AU14" s="103">
        <v>0</v>
      </c>
      <c r="AV14" s="83"/>
      <c r="AW14" s="103">
        <v>0</v>
      </c>
      <c r="AX14" s="103">
        <v>0</v>
      </c>
      <c r="AY14" s="103">
        <v>0</v>
      </c>
      <c r="AZ14" s="106">
        <v>0</v>
      </c>
      <c r="BA14" s="103">
        <v>0</v>
      </c>
      <c r="BC14" s="103">
        <v>173900</v>
      </c>
      <c r="BD14" s="103">
        <v>375700</v>
      </c>
      <c r="BE14" s="103">
        <v>41827.25</v>
      </c>
      <c r="BF14" s="106">
        <v>0.33</v>
      </c>
      <c r="BG14" s="103">
        <v>173900</v>
      </c>
      <c r="BI14" s="103">
        <v>173900</v>
      </c>
      <c r="BJ14" s="103">
        <v>375700</v>
      </c>
      <c r="BK14" s="103">
        <v>41827.25</v>
      </c>
      <c r="BL14" s="106">
        <v>0.33</v>
      </c>
      <c r="BM14" s="103">
        <v>173900</v>
      </c>
      <c r="BS14" s="92"/>
      <c r="BT14" s="92"/>
      <c r="BW14"/>
      <c r="BX14"/>
      <c r="BY14"/>
      <c r="BZ14"/>
      <c r="CA14" s="92"/>
      <c r="CB14" s="92"/>
      <c r="CC14" s="92"/>
      <c r="CD14" s="92"/>
      <c r="CE14" s="92"/>
      <c r="CG14" s="92"/>
      <c r="CH14" s="92"/>
      <c r="CI14" s="92"/>
      <c r="CJ14" s="92"/>
      <c r="CK14" s="92"/>
    </row>
    <row r="15" spans="1:89"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C15" s="103">
        <v>375700</v>
      </c>
      <c r="BD15" s="103" t="s">
        <v>13</v>
      </c>
      <c r="BE15" s="103">
        <v>108421.25</v>
      </c>
      <c r="BF15" s="106">
        <v>0.35</v>
      </c>
      <c r="BG15" s="103">
        <v>375700</v>
      </c>
      <c r="BI15" s="103">
        <v>375700</v>
      </c>
      <c r="BJ15" s="103" t="s">
        <v>13</v>
      </c>
      <c r="BK15" s="103">
        <v>108421.25</v>
      </c>
      <c r="BL15" s="106">
        <v>0.35</v>
      </c>
      <c r="BM15" s="103">
        <v>375700</v>
      </c>
      <c r="BO15" s="736" t="s">
        <v>1055</v>
      </c>
      <c r="BP15" s="736"/>
      <c r="BQ15" s="736"/>
      <c r="BR15" s="736"/>
      <c r="BS15" s="736"/>
      <c r="BT15" s="92"/>
      <c r="BU15" s="108" t="s">
        <v>1055</v>
      </c>
      <c r="BW15"/>
      <c r="BX15"/>
      <c r="BY15"/>
      <c r="BZ15"/>
      <c r="CA15" s="98" t="s">
        <v>1055</v>
      </c>
      <c r="CB15" s="92"/>
      <c r="CC15" s="92"/>
      <c r="CD15" s="92"/>
      <c r="CE15" s="92"/>
      <c r="CG15" s="98" t="s">
        <v>1055</v>
      </c>
      <c r="CH15" s="92"/>
      <c r="CI15" s="92"/>
      <c r="CJ15" s="92"/>
      <c r="CK15" s="92"/>
    </row>
    <row r="16" spans="1:89"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E16" s="92"/>
      <c r="AF16" s="92"/>
      <c r="AG16" s="92"/>
      <c r="AH16" s="92"/>
      <c r="AI16" s="92"/>
      <c r="AJ16" s="83"/>
      <c r="AK16" s="92"/>
      <c r="AL16" s="92"/>
      <c r="AM16" s="92"/>
      <c r="AN16" s="92"/>
      <c r="AO16" s="92"/>
      <c r="AP16" s="83"/>
      <c r="AV16" s="83"/>
      <c r="BS16" s="92"/>
      <c r="BT16" s="92"/>
      <c r="BW16"/>
      <c r="BX16"/>
      <c r="BY16"/>
      <c r="BZ16"/>
      <c r="CA16" s="92"/>
      <c r="CB16" s="92"/>
      <c r="CC16" s="92"/>
      <c r="CD16" s="92"/>
      <c r="CE16" s="92"/>
      <c r="CG16" s="92"/>
      <c r="CH16" s="92"/>
      <c r="CI16" s="92"/>
      <c r="CJ16" s="92"/>
      <c r="CK16" s="92"/>
    </row>
    <row r="17" spans="1:89"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C17" s="736" t="s">
        <v>1055</v>
      </c>
      <c r="BD17" s="736"/>
      <c r="BE17" s="736"/>
      <c r="BF17" s="736"/>
      <c r="BG17" s="736"/>
      <c r="BI17" s="736" t="s">
        <v>1055</v>
      </c>
      <c r="BJ17" s="736"/>
      <c r="BK17" s="736"/>
      <c r="BL17" s="736"/>
      <c r="BM17" s="736"/>
      <c r="BO17" s="739" t="s">
        <v>1046</v>
      </c>
      <c r="BP17" s="740"/>
      <c r="BQ17" s="109"/>
      <c r="BR17" s="110"/>
      <c r="BS17" s="92"/>
      <c r="BT17" s="92"/>
      <c r="BU17" s="743" t="s">
        <v>1046</v>
      </c>
      <c r="BV17" s="744"/>
      <c r="BW17" s="747"/>
      <c r="BX17" s="748"/>
      <c r="BY17"/>
      <c r="BZ17"/>
      <c r="CA17" s="739" t="s">
        <v>1046</v>
      </c>
      <c r="CB17" s="740"/>
      <c r="CC17" s="741"/>
      <c r="CD17" s="742"/>
      <c r="CE17" s="92"/>
      <c r="CG17" s="739" t="s">
        <v>1046</v>
      </c>
      <c r="CH17" s="740"/>
      <c r="CI17" s="741"/>
      <c r="CJ17" s="742"/>
      <c r="CK17" s="92"/>
    </row>
    <row r="18" spans="1:89"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E18" s="92"/>
      <c r="AF18" s="92"/>
      <c r="AG18" s="92"/>
      <c r="AH18" s="92"/>
      <c r="AI18" s="92"/>
      <c r="AJ18" s="83"/>
      <c r="AK18" s="92"/>
      <c r="AL18" s="92"/>
      <c r="AM18" s="92"/>
      <c r="AN18" s="92"/>
      <c r="AO18" s="92"/>
      <c r="AP18" s="83"/>
      <c r="AV18" s="83"/>
      <c r="BO18" s="101" t="s">
        <v>1047</v>
      </c>
      <c r="BP18" s="101" t="s">
        <v>1048</v>
      </c>
      <c r="BQ18" s="101" t="s">
        <v>1049</v>
      </c>
      <c r="BR18" s="101" t="s">
        <v>1050</v>
      </c>
      <c r="BS18" s="101" t="s">
        <v>1051</v>
      </c>
      <c r="BT18" s="92"/>
      <c r="BU18" s="102" t="s">
        <v>1047</v>
      </c>
      <c r="BV18" s="102" t="s">
        <v>1048</v>
      </c>
      <c r="BW18" s="102" t="s">
        <v>1052</v>
      </c>
      <c r="BX18" s="101" t="s">
        <v>1050</v>
      </c>
      <c r="BY18" s="101" t="s">
        <v>1051</v>
      </c>
      <c r="BZ18"/>
      <c r="CA18" s="101" t="s">
        <v>1047</v>
      </c>
      <c r="CB18" s="101" t="s">
        <v>1048</v>
      </c>
      <c r="CC18" s="101" t="s">
        <v>1049</v>
      </c>
      <c r="CD18" s="101" t="s">
        <v>1050</v>
      </c>
      <c r="CE18" s="101" t="s">
        <v>1051</v>
      </c>
      <c r="CG18" s="101" t="s">
        <v>1047</v>
      </c>
      <c r="CH18" s="101" t="s">
        <v>1048</v>
      </c>
      <c r="CI18" s="101" t="s">
        <v>1049</v>
      </c>
      <c r="CJ18" s="101" t="s">
        <v>1050</v>
      </c>
      <c r="CK18" s="101" t="s">
        <v>1051</v>
      </c>
    </row>
    <row r="19" spans="1:89"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V19" s="83"/>
      <c r="AW19" s="739" t="s">
        <v>1046</v>
      </c>
      <c r="AX19" s="740"/>
      <c r="AY19" s="109"/>
      <c r="AZ19" s="110"/>
      <c r="BC19" s="739" t="s">
        <v>1046</v>
      </c>
      <c r="BD19" s="740"/>
      <c r="BE19" s="109"/>
      <c r="BF19" s="110"/>
      <c r="BI19" s="739" t="s">
        <v>1046</v>
      </c>
      <c r="BJ19" s="740"/>
      <c r="BK19" s="109"/>
      <c r="BL19" s="110"/>
      <c r="BO19" s="103">
        <v>0</v>
      </c>
      <c r="BP19" s="103">
        <v>15750</v>
      </c>
      <c r="BQ19" s="103">
        <v>0</v>
      </c>
      <c r="BR19" s="103">
        <v>0</v>
      </c>
      <c r="BS19" s="103" t="s">
        <v>1056</v>
      </c>
      <c r="BT19" s="92"/>
      <c r="BU19" s="104">
        <v>0</v>
      </c>
      <c r="BV19" s="104">
        <v>8000</v>
      </c>
      <c r="BW19" s="103">
        <v>0</v>
      </c>
      <c r="BX19" s="103">
        <v>0</v>
      </c>
      <c r="BY19" s="103" t="s">
        <v>1056</v>
      </c>
      <c r="BZ19"/>
      <c r="CA19" s="103">
        <v>0</v>
      </c>
      <c r="CB19" s="103">
        <v>8000</v>
      </c>
      <c r="CC19" s="103">
        <v>0</v>
      </c>
      <c r="CD19" s="103">
        <v>0</v>
      </c>
      <c r="CE19" s="103" t="s">
        <v>1056</v>
      </c>
      <c r="CG19" s="103">
        <v>0</v>
      </c>
      <c r="CH19" s="103">
        <v>8000</v>
      </c>
      <c r="CI19" s="103">
        <v>0</v>
      </c>
      <c r="CJ19" s="103">
        <v>0</v>
      </c>
      <c r="CK19" s="103" t="s">
        <v>1056</v>
      </c>
    </row>
    <row r="20" spans="1:89"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3">
        <v>15750</v>
      </c>
      <c r="BP20" s="103">
        <v>24450</v>
      </c>
      <c r="BQ20" s="103">
        <v>0</v>
      </c>
      <c r="BR20" s="106">
        <v>0.1</v>
      </c>
      <c r="BS20" s="103">
        <v>15750</v>
      </c>
      <c r="BT20" s="92"/>
      <c r="BU20" s="107">
        <v>8000</v>
      </c>
      <c r="BV20" s="107">
        <v>23950</v>
      </c>
      <c r="BW20" s="103">
        <v>0</v>
      </c>
      <c r="BX20" s="106">
        <v>0.1</v>
      </c>
      <c r="BY20" s="107">
        <v>8000</v>
      </c>
      <c r="BZ20"/>
      <c r="CA20" s="103">
        <v>8000</v>
      </c>
      <c r="CB20" s="103">
        <v>23550</v>
      </c>
      <c r="CC20" s="103">
        <v>0</v>
      </c>
      <c r="CD20" s="106">
        <v>0.1</v>
      </c>
      <c r="CE20" s="103">
        <v>8000</v>
      </c>
      <c r="CG20" s="103">
        <v>8000</v>
      </c>
      <c r="CH20" s="103">
        <v>23350</v>
      </c>
      <c r="CI20" s="103">
        <v>0</v>
      </c>
      <c r="CJ20" s="106">
        <v>0.1</v>
      </c>
      <c r="CK20" s="103">
        <v>8000</v>
      </c>
    </row>
    <row r="21" spans="1:89" x14ac:dyDescent="0.2">
      <c r="A21" s="103">
        <v>0</v>
      </c>
      <c r="B21" s="103">
        <v>11800</v>
      </c>
      <c r="C21" s="103">
        <v>0</v>
      </c>
      <c r="D21" s="103">
        <v>0</v>
      </c>
      <c r="E21" s="103">
        <v>0</v>
      </c>
      <c r="F21" s="83"/>
      <c r="G21" s="103">
        <v>0</v>
      </c>
      <c r="H21" s="103">
        <v>11550</v>
      </c>
      <c r="I21" s="103">
        <v>0</v>
      </c>
      <c r="J21" s="103">
        <v>0</v>
      </c>
      <c r="K21" s="103">
        <v>0</v>
      </c>
      <c r="L21" s="83"/>
      <c r="M21" s="103">
        <v>0</v>
      </c>
      <c r="N21" s="103">
        <v>8650</v>
      </c>
      <c r="O21" s="103">
        <v>0</v>
      </c>
      <c r="P21" s="103">
        <v>0</v>
      </c>
      <c r="Q21" s="103">
        <v>0</v>
      </c>
      <c r="R21" s="83"/>
      <c r="S21" s="103">
        <v>0</v>
      </c>
      <c r="T21" s="103">
        <v>8550</v>
      </c>
      <c r="U21" s="103">
        <v>0</v>
      </c>
      <c r="V21" s="103">
        <v>0</v>
      </c>
      <c r="W21" s="103">
        <v>0</v>
      </c>
      <c r="X21" s="83"/>
      <c r="Y21" s="103">
        <v>0</v>
      </c>
      <c r="Z21" s="103">
        <v>8600</v>
      </c>
      <c r="AA21" s="103">
        <v>0</v>
      </c>
      <c r="AB21" s="103">
        <v>0</v>
      </c>
      <c r="AC21" s="103">
        <v>0</v>
      </c>
      <c r="AD21" s="83"/>
      <c r="AE21" s="103">
        <v>0</v>
      </c>
      <c r="AF21" s="103">
        <v>8450</v>
      </c>
      <c r="AG21" s="103">
        <v>0</v>
      </c>
      <c r="AH21" s="103">
        <v>0</v>
      </c>
      <c r="AI21" s="103">
        <v>0</v>
      </c>
      <c r="AJ21" s="83"/>
      <c r="AK21" s="103">
        <v>0</v>
      </c>
      <c r="AL21" s="103">
        <v>8300</v>
      </c>
      <c r="AM21" s="103">
        <v>0</v>
      </c>
      <c r="AN21" s="103">
        <v>0</v>
      </c>
      <c r="AO21" s="103">
        <v>0</v>
      </c>
      <c r="AP21" s="83"/>
      <c r="AQ21" s="103">
        <v>0</v>
      </c>
      <c r="AR21" s="103">
        <v>8100</v>
      </c>
      <c r="AS21" s="103">
        <v>0</v>
      </c>
      <c r="AT21" s="103">
        <v>0</v>
      </c>
      <c r="AU21" s="103">
        <v>0</v>
      </c>
      <c r="AV21" s="83"/>
      <c r="AW21" s="103">
        <v>0</v>
      </c>
      <c r="AX21" s="103">
        <v>7900</v>
      </c>
      <c r="AY21" s="103">
        <v>0</v>
      </c>
      <c r="AZ21" s="103">
        <v>0</v>
      </c>
      <c r="BA21" s="103" t="s">
        <v>1056</v>
      </c>
      <c r="BC21" s="103">
        <v>0</v>
      </c>
      <c r="BD21" s="103">
        <v>13750</v>
      </c>
      <c r="BE21" s="103">
        <v>0</v>
      </c>
      <c r="BF21" s="103">
        <v>0</v>
      </c>
      <c r="BG21" s="103" t="s">
        <v>1056</v>
      </c>
      <c r="BI21" s="103">
        <v>0</v>
      </c>
      <c r="BJ21" s="103">
        <v>13750</v>
      </c>
      <c r="BK21" s="103">
        <v>0</v>
      </c>
      <c r="BL21" s="103">
        <v>0</v>
      </c>
      <c r="BM21" s="103" t="s">
        <v>1056</v>
      </c>
      <c r="BO21" s="103">
        <v>24450</v>
      </c>
      <c r="BP21" s="103">
        <v>75650</v>
      </c>
      <c r="BQ21" s="103">
        <v>870</v>
      </c>
      <c r="BR21" s="106">
        <v>0.15</v>
      </c>
      <c r="BS21" s="103">
        <v>24450</v>
      </c>
      <c r="BT21" s="92"/>
      <c r="BU21" s="107">
        <v>23950</v>
      </c>
      <c r="BV21" s="107">
        <v>75650</v>
      </c>
      <c r="BW21" s="107">
        <v>1595</v>
      </c>
      <c r="BX21" s="106">
        <v>0.15</v>
      </c>
      <c r="BY21" s="107">
        <v>23950</v>
      </c>
      <c r="BZ21"/>
      <c r="CA21" s="103">
        <v>23550</v>
      </c>
      <c r="CB21" s="103">
        <v>72150</v>
      </c>
      <c r="CC21" s="103">
        <v>1555</v>
      </c>
      <c r="CD21" s="106">
        <v>0.15</v>
      </c>
      <c r="CE21" s="103">
        <v>23550</v>
      </c>
      <c r="CG21" s="103">
        <v>23350</v>
      </c>
      <c r="CH21" s="103">
        <v>70700</v>
      </c>
      <c r="CI21" s="103">
        <v>1535</v>
      </c>
      <c r="CJ21" s="106">
        <v>0.15</v>
      </c>
      <c r="CK21" s="103">
        <v>23350</v>
      </c>
    </row>
    <row r="22" spans="1:89" x14ac:dyDescent="0.2">
      <c r="A22" s="103">
        <v>11800</v>
      </c>
      <c r="B22" s="103">
        <v>31200</v>
      </c>
      <c r="C22" s="103">
        <v>0</v>
      </c>
      <c r="D22" s="106">
        <v>0.1</v>
      </c>
      <c r="E22" s="103">
        <v>11800</v>
      </c>
      <c r="F22" s="83"/>
      <c r="G22" s="103">
        <v>11550</v>
      </c>
      <c r="H22" s="103">
        <v>30600</v>
      </c>
      <c r="I22" s="103">
        <v>0</v>
      </c>
      <c r="J22" s="106">
        <v>0.1</v>
      </c>
      <c r="K22" s="103">
        <v>11550</v>
      </c>
      <c r="L22" s="83"/>
      <c r="M22" s="103">
        <v>8650</v>
      </c>
      <c r="N22" s="103">
        <v>27300</v>
      </c>
      <c r="O22" s="103">
        <v>0</v>
      </c>
      <c r="P22" s="106">
        <v>0.1</v>
      </c>
      <c r="Q22" s="103">
        <v>8650</v>
      </c>
      <c r="R22" s="83"/>
      <c r="S22" s="103">
        <v>8550</v>
      </c>
      <c r="T22" s="103">
        <v>27100</v>
      </c>
      <c r="U22" s="103">
        <v>0</v>
      </c>
      <c r="V22" s="106">
        <v>0.1</v>
      </c>
      <c r="W22" s="103">
        <v>8550</v>
      </c>
      <c r="X22" s="83"/>
      <c r="Y22" s="103">
        <v>8600</v>
      </c>
      <c r="Z22" s="103">
        <v>27050</v>
      </c>
      <c r="AA22" s="103">
        <v>0</v>
      </c>
      <c r="AB22" s="106">
        <v>0.1</v>
      </c>
      <c r="AC22" s="103">
        <v>8600</v>
      </c>
      <c r="AD22" s="83"/>
      <c r="AE22" s="103">
        <v>8450</v>
      </c>
      <c r="AF22" s="103">
        <v>26600</v>
      </c>
      <c r="AG22" s="103">
        <v>0</v>
      </c>
      <c r="AH22" s="106">
        <v>0.1</v>
      </c>
      <c r="AI22" s="103">
        <v>8450</v>
      </c>
      <c r="AJ22" s="83"/>
      <c r="AK22" s="103">
        <v>8300</v>
      </c>
      <c r="AL22" s="103">
        <v>26150</v>
      </c>
      <c r="AM22" s="103">
        <v>0</v>
      </c>
      <c r="AN22" s="106">
        <v>0.1</v>
      </c>
      <c r="AO22" s="103">
        <v>8300</v>
      </c>
      <c r="AP22" s="83"/>
      <c r="AQ22" s="103">
        <v>8100</v>
      </c>
      <c r="AR22" s="103">
        <v>25500</v>
      </c>
      <c r="AS22" s="103">
        <v>0</v>
      </c>
      <c r="AT22" s="106">
        <v>0.1</v>
      </c>
      <c r="AU22" s="103">
        <v>8100</v>
      </c>
      <c r="AV22" s="83"/>
      <c r="AW22" s="103">
        <v>7900</v>
      </c>
      <c r="AX22" s="103">
        <v>24900</v>
      </c>
      <c r="AY22" s="103">
        <v>0</v>
      </c>
      <c r="AZ22" s="106">
        <v>0.1</v>
      </c>
      <c r="BA22" s="103">
        <v>7900</v>
      </c>
      <c r="BC22" s="103">
        <v>13750</v>
      </c>
      <c r="BD22" s="103">
        <v>24500</v>
      </c>
      <c r="BE22" s="103">
        <v>0</v>
      </c>
      <c r="BF22" s="106">
        <v>0.1</v>
      </c>
      <c r="BG22" s="103">
        <v>13750</v>
      </c>
      <c r="BI22" s="103">
        <v>13750</v>
      </c>
      <c r="BJ22" s="103">
        <v>24500</v>
      </c>
      <c r="BK22" s="103">
        <v>0</v>
      </c>
      <c r="BL22" s="106">
        <v>0.1</v>
      </c>
      <c r="BM22" s="103">
        <v>13750</v>
      </c>
      <c r="BO22" s="103">
        <v>75650</v>
      </c>
      <c r="BP22" s="103">
        <v>118130</v>
      </c>
      <c r="BQ22" s="103">
        <v>8550</v>
      </c>
      <c r="BR22" s="106">
        <v>0.25</v>
      </c>
      <c r="BS22" s="103">
        <v>75650</v>
      </c>
      <c r="BT22" s="92"/>
      <c r="BU22" s="107">
        <v>75650</v>
      </c>
      <c r="BV22" s="107">
        <v>144800</v>
      </c>
      <c r="BW22" s="107">
        <v>9350</v>
      </c>
      <c r="BX22" s="106">
        <v>0.25</v>
      </c>
      <c r="BY22" s="107">
        <v>75650</v>
      </c>
      <c r="BZ22"/>
      <c r="CA22" s="103">
        <v>72150</v>
      </c>
      <c r="CB22" s="103">
        <v>137850</v>
      </c>
      <c r="CC22" s="103">
        <v>8845</v>
      </c>
      <c r="CD22" s="106">
        <v>0.25</v>
      </c>
      <c r="CE22" s="103">
        <v>72150</v>
      </c>
      <c r="CG22" s="103">
        <v>70700</v>
      </c>
      <c r="CH22" s="103">
        <v>133800</v>
      </c>
      <c r="CI22" s="103">
        <v>8637.5</v>
      </c>
      <c r="CJ22" s="106">
        <v>0.25</v>
      </c>
      <c r="CK22" s="103">
        <v>70700</v>
      </c>
    </row>
    <row r="23" spans="1:89" x14ac:dyDescent="0.2">
      <c r="A23" s="103">
        <v>31200</v>
      </c>
      <c r="B23" s="103">
        <v>90750</v>
      </c>
      <c r="C23" s="103">
        <v>1940</v>
      </c>
      <c r="D23" s="106">
        <v>0.12</v>
      </c>
      <c r="E23" s="103">
        <v>31200</v>
      </c>
      <c r="F23" s="83"/>
      <c r="G23" s="103">
        <v>30600</v>
      </c>
      <c r="H23" s="103">
        <v>88950</v>
      </c>
      <c r="I23" s="103">
        <v>1905</v>
      </c>
      <c r="J23" s="106">
        <v>0.12</v>
      </c>
      <c r="K23" s="103">
        <v>30600</v>
      </c>
      <c r="L23" s="83"/>
      <c r="M23" s="103">
        <v>27300</v>
      </c>
      <c r="N23" s="103">
        <v>84550</v>
      </c>
      <c r="O23" s="103">
        <v>1865</v>
      </c>
      <c r="P23" s="106">
        <v>0.15</v>
      </c>
      <c r="Q23" s="103">
        <v>27300</v>
      </c>
      <c r="R23" s="83"/>
      <c r="S23" s="103">
        <v>27100</v>
      </c>
      <c r="T23" s="103">
        <v>83850</v>
      </c>
      <c r="U23" s="103">
        <v>1855</v>
      </c>
      <c r="V23" s="106">
        <v>0.15</v>
      </c>
      <c r="W23" s="103">
        <v>27100</v>
      </c>
      <c r="X23" s="83"/>
      <c r="Y23" s="103">
        <v>27050</v>
      </c>
      <c r="Z23" s="103">
        <v>83500</v>
      </c>
      <c r="AA23" s="103">
        <v>1845</v>
      </c>
      <c r="AB23" s="106">
        <v>0.15</v>
      </c>
      <c r="AC23" s="103">
        <v>27050</v>
      </c>
      <c r="AD23" s="83"/>
      <c r="AE23" s="103">
        <v>26600</v>
      </c>
      <c r="AF23" s="103">
        <v>82250</v>
      </c>
      <c r="AG23" s="103">
        <v>1815</v>
      </c>
      <c r="AH23" s="106">
        <v>0.15</v>
      </c>
      <c r="AI23" s="103">
        <v>26600</v>
      </c>
      <c r="AJ23" s="83"/>
      <c r="AK23" s="103">
        <v>26150</v>
      </c>
      <c r="AL23" s="103">
        <v>80800</v>
      </c>
      <c r="AM23" s="103">
        <v>1785</v>
      </c>
      <c r="AN23" s="106">
        <v>0.15</v>
      </c>
      <c r="AO23" s="103">
        <v>26150</v>
      </c>
      <c r="AP23" s="83"/>
      <c r="AQ23" s="103">
        <v>25500</v>
      </c>
      <c r="AR23" s="103">
        <v>78800</v>
      </c>
      <c r="AS23" s="103">
        <v>1740</v>
      </c>
      <c r="AT23" s="106">
        <v>0.15</v>
      </c>
      <c r="AU23" s="103">
        <v>25500</v>
      </c>
      <c r="AV23" s="83"/>
      <c r="AW23" s="103">
        <v>24900</v>
      </c>
      <c r="AX23" s="103">
        <v>76900</v>
      </c>
      <c r="AY23" s="103">
        <v>1700</v>
      </c>
      <c r="AZ23" s="106">
        <v>0.15</v>
      </c>
      <c r="BA23" s="103">
        <v>24900</v>
      </c>
      <c r="BC23" s="103">
        <v>24500</v>
      </c>
      <c r="BD23" s="103">
        <v>75750</v>
      </c>
      <c r="BE23" s="103">
        <v>1075</v>
      </c>
      <c r="BF23" s="106">
        <v>0.15</v>
      </c>
      <c r="BG23" s="103">
        <v>24500</v>
      </c>
      <c r="BI23" s="103">
        <v>24500</v>
      </c>
      <c r="BJ23" s="103">
        <v>75750</v>
      </c>
      <c r="BK23" s="103">
        <v>1075</v>
      </c>
      <c r="BL23" s="106">
        <v>0.15</v>
      </c>
      <c r="BM23" s="103">
        <v>24500</v>
      </c>
      <c r="BO23" s="103">
        <v>118130</v>
      </c>
      <c r="BP23" s="103">
        <v>216600</v>
      </c>
      <c r="BQ23" s="103">
        <v>19170</v>
      </c>
      <c r="BR23" s="106">
        <v>0.28000000000000003</v>
      </c>
      <c r="BS23" s="103">
        <v>118130</v>
      </c>
      <c r="BT23" s="92"/>
      <c r="BU23" s="107">
        <v>144800</v>
      </c>
      <c r="BV23" s="107">
        <v>216600</v>
      </c>
      <c r="BW23" s="107">
        <v>26637.5</v>
      </c>
      <c r="BX23" s="106">
        <v>0.28000000000000003</v>
      </c>
      <c r="BY23" s="107">
        <v>144800</v>
      </c>
      <c r="BZ23"/>
      <c r="CA23" s="103">
        <v>137850</v>
      </c>
      <c r="CB23" s="103">
        <v>207700</v>
      </c>
      <c r="CC23" s="103">
        <v>25270</v>
      </c>
      <c r="CD23" s="106">
        <v>0.28000000000000003</v>
      </c>
      <c r="CE23" s="103">
        <v>137850</v>
      </c>
      <c r="CG23" s="103">
        <v>133800</v>
      </c>
      <c r="CH23" s="103">
        <v>203150</v>
      </c>
      <c r="CI23" s="103">
        <v>24412.5</v>
      </c>
      <c r="CJ23" s="106">
        <v>0.28000000000000003</v>
      </c>
      <c r="CK23" s="103">
        <v>133800</v>
      </c>
    </row>
    <row r="24" spans="1:89" x14ac:dyDescent="0.2">
      <c r="A24" s="103">
        <v>90750</v>
      </c>
      <c r="B24" s="103">
        <v>180200</v>
      </c>
      <c r="C24" s="103">
        <v>9086</v>
      </c>
      <c r="D24" s="106">
        <v>0.22</v>
      </c>
      <c r="E24" s="103">
        <v>90750</v>
      </c>
      <c r="F24" s="83"/>
      <c r="G24" s="103">
        <v>88950</v>
      </c>
      <c r="H24" s="103">
        <v>176550</v>
      </c>
      <c r="I24" s="103">
        <v>8907</v>
      </c>
      <c r="J24" s="106">
        <v>0.22</v>
      </c>
      <c r="K24" s="103">
        <v>88950</v>
      </c>
      <c r="L24" s="83"/>
      <c r="M24" s="103">
        <v>84550</v>
      </c>
      <c r="N24" s="103">
        <v>161750</v>
      </c>
      <c r="O24" s="103">
        <v>10452.5</v>
      </c>
      <c r="P24" s="106">
        <v>0.25</v>
      </c>
      <c r="Q24" s="103">
        <v>84550</v>
      </c>
      <c r="R24" s="83"/>
      <c r="S24" s="103">
        <v>83850</v>
      </c>
      <c r="T24" s="103">
        <v>160450</v>
      </c>
      <c r="U24" s="103">
        <v>10367.5</v>
      </c>
      <c r="V24" s="106">
        <v>0.25</v>
      </c>
      <c r="W24" s="103">
        <v>83850</v>
      </c>
      <c r="X24" s="83"/>
      <c r="Y24" s="103">
        <v>83500</v>
      </c>
      <c r="Z24" s="103">
        <v>159800</v>
      </c>
      <c r="AA24" s="103">
        <v>10312.5</v>
      </c>
      <c r="AB24" s="106">
        <v>0.25</v>
      </c>
      <c r="AC24" s="103">
        <v>83500</v>
      </c>
      <c r="AD24" s="83"/>
      <c r="AE24" s="103">
        <v>82250</v>
      </c>
      <c r="AF24" s="103">
        <v>157300</v>
      </c>
      <c r="AG24" s="103">
        <v>10162.5</v>
      </c>
      <c r="AH24" s="106">
        <v>0.25</v>
      </c>
      <c r="AI24" s="103">
        <v>82250</v>
      </c>
      <c r="AJ24" s="83"/>
      <c r="AK24" s="103">
        <v>80800</v>
      </c>
      <c r="AL24" s="103">
        <v>154700</v>
      </c>
      <c r="AM24" s="103">
        <v>9982.5</v>
      </c>
      <c r="AN24" s="106">
        <v>0.25</v>
      </c>
      <c r="AO24" s="103">
        <v>80800</v>
      </c>
      <c r="AP24" s="83"/>
      <c r="AQ24" s="103">
        <v>78800</v>
      </c>
      <c r="AR24" s="103">
        <v>150800</v>
      </c>
      <c r="AS24" s="103">
        <v>9735</v>
      </c>
      <c r="AT24" s="106">
        <v>0.25</v>
      </c>
      <c r="AU24" s="103">
        <v>78800</v>
      </c>
      <c r="AV24" s="83"/>
      <c r="AW24" s="103">
        <v>76900</v>
      </c>
      <c r="AX24" s="103">
        <v>147250</v>
      </c>
      <c r="AY24" s="103">
        <v>9500</v>
      </c>
      <c r="AZ24" s="106">
        <v>0.25</v>
      </c>
      <c r="BA24" s="103">
        <v>76900</v>
      </c>
      <c r="BC24" s="103">
        <v>75750</v>
      </c>
      <c r="BD24" s="103">
        <v>94050</v>
      </c>
      <c r="BE24" s="103">
        <v>8762.5</v>
      </c>
      <c r="BF24" s="106">
        <v>0.25</v>
      </c>
      <c r="BG24" s="103">
        <v>75750</v>
      </c>
      <c r="BI24" s="103">
        <v>75750</v>
      </c>
      <c r="BJ24" s="103">
        <v>94050</v>
      </c>
      <c r="BK24" s="103">
        <v>8762.5</v>
      </c>
      <c r="BL24" s="106">
        <v>0.25</v>
      </c>
      <c r="BM24" s="103">
        <v>75750</v>
      </c>
      <c r="BO24" s="103">
        <v>216600</v>
      </c>
      <c r="BP24" s="103">
        <v>380700</v>
      </c>
      <c r="BQ24" s="103">
        <v>46741.599999999999</v>
      </c>
      <c r="BR24" s="106">
        <v>0.33</v>
      </c>
      <c r="BS24" s="103">
        <v>216600</v>
      </c>
      <c r="BT24" s="92"/>
      <c r="BU24" s="107">
        <v>216600</v>
      </c>
      <c r="BV24" s="107">
        <v>380700</v>
      </c>
      <c r="BW24" s="107">
        <v>46741.5</v>
      </c>
      <c r="BX24" s="106">
        <v>0.33</v>
      </c>
      <c r="BY24" s="107">
        <v>216600</v>
      </c>
      <c r="BZ24"/>
      <c r="CA24" s="103">
        <v>207700</v>
      </c>
      <c r="CB24" s="103">
        <v>365100</v>
      </c>
      <c r="CC24" s="103">
        <v>44828</v>
      </c>
      <c r="CD24" s="106">
        <v>0.33</v>
      </c>
      <c r="CE24" s="103">
        <v>207700</v>
      </c>
      <c r="CG24" s="103">
        <v>203150</v>
      </c>
      <c r="CH24" s="103">
        <v>357000</v>
      </c>
      <c r="CI24" s="103">
        <v>43830.5</v>
      </c>
      <c r="CJ24" s="106">
        <v>0.33</v>
      </c>
      <c r="CK24" s="103">
        <v>203150</v>
      </c>
    </row>
    <row r="25" spans="1:89" ht="25.5" x14ac:dyDescent="0.2">
      <c r="A25" s="103">
        <v>180200</v>
      </c>
      <c r="B25" s="103">
        <v>333250</v>
      </c>
      <c r="C25" s="103">
        <v>28765</v>
      </c>
      <c r="D25" s="106">
        <v>0.24</v>
      </c>
      <c r="E25" s="103">
        <v>180200</v>
      </c>
      <c r="F25" s="83"/>
      <c r="G25" s="103">
        <v>176550</v>
      </c>
      <c r="H25" s="103">
        <v>326550</v>
      </c>
      <c r="I25" s="103">
        <v>28179</v>
      </c>
      <c r="J25" s="106">
        <v>0.24</v>
      </c>
      <c r="K25" s="103">
        <v>176550</v>
      </c>
      <c r="L25" s="83"/>
      <c r="M25" s="103">
        <v>161750</v>
      </c>
      <c r="N25" s="103">
        <v>242000</v>
      </c>
      <c r="O25" s="103">
        <v>29752.5</v>
      </c>
      <c r="P25" s="106">
        <v>0.28000000000000003</v>
      </c>
      <c r="Q25" s="103">
        <v>161750</v>
      </c>
      <c r="R25" s="83"/>
      <c r="S25" s="103">
        <v>160450</v>
      </c>
      <c r="T25" s="103">
        <v>240000</v>
      </c>
      <c r="U25" s="103">
        <v>29517.5</v>
      </c>
      <c r="V25" s="106">
        <v>0.28000000000000003</v>
      </c>
      <c r="W25" s="103">
        <v>160450</v>
      </c>
      <c r="X25" s="83"/>
      <c r="Y25" s="103">
        <v>159800</v>
      </c>
      <c r="Z25" s="103">
        <v>239050</v>
      </c>
      <c r="AA25" s="103">
        <v>29387.5</v>
      </c>
      <c r="AB25" s="106">
        <v>0.28000000000000003</v>
      </c>
      <c r="AC25" s="103">
        <v>159800</v>
      </c>
      <c r="AD25" s="83"/>
      <c r="AE25" s="103">
        <v>157300</v>
      </c>
      <c r="AF25" s="103">
        <v>235300</v>
      </c>
      <c r="AG25" s="103">
        <v>28925</v>
      </c>
      <c r="AH25" s="106">
        <v>0.28000000000000003</v>
      </c>
      <c r="AI25" s="103">
        <v>157300</v>
      </c>
      <c r="AJ25" s="83"/>
      <c r="AK25" s="103">
        <v>154700</v>
      </c>
      <c r="AL25" s="103">
        <v>231350</v>
      </c>
      <c r="AM25" s="103">
        <v>28457.5</v>
      </c>
      <c r="AN25" s="106">
        <v>0.28000000000000003</v>
      </c>
      <c r="AO25" s="103">
        <v>154700</v>
      </c>
      <c r="AP25" s="83"/>
      <c r="AQ25" s="103">
        <v>150800</v>
      </c>
      <c r="AR25" s="103">
        <v>225550</v>
      </c>
      <c r="AS25" s="103">
        <v>27735</v>
      </c>
      <c r="AT25" s="106">
        <v>0.28000000000000003</v>
      </c>
      <c r="AU25" s="103">
        <v>150800</v>
      </c>
      <c r="AV25" s="83"/>
      <c r="AW25" s="103">
        <v>147250</v>
      </c>
      <c r="AX25" s="103">
        <v>220200</v>
      </c>
      <c r="AY25" s="103">
        <v>27087.5</v>
      </c>
      <c r="AZ25" s="106">
        <v>0.28000000000000003</v>
      </c>
      <c r="BA25" s="103">
        <v>147250</v>
      </c>
      <c r="BC25" s="103">
        <v>94050</v>
      </c>
      <c r="BD25" s="103">
        <v>124050</v>
      </c>
      <c r="BE25" s="103">
        <v>13337.5</v>
      </c>
      <c r="BF25" s="106">
        <v>0.27</v>
      </c>
      <c r="BG25" s="103">
        <v>94050</v>
      </c>
      <c r="BI25" s="103">
        <v>94050</v>
      </c>
      <c r="BJ25" s="103">
        <v>124050</v>
      </c>
      <c r="BK25" s="103">
        <v>13337.5</v>
      </c>
      <c r="BL25" s="106">
        <v>0.27</v>
      </c>
      <c r="BM25" s="103">
        <v>94050</v>
      </c>
      <c r="BO25" s="103">
        <v>380700</v>
      </c>
      <c r="BP25" s="103" t="s">
        <v>1057</v>
      </c>
      <c r="BQ25" s="103">
        <v>100894.6</v>
      </c>
      <c r="BR25" s="106">
        <v>0.35</v>
      </c>
      <c r="BS25" s="103">
        <v>380700</v>
      </c>
      <c r="BT25" s="92"/>
      <c r="BU25" s="107">
        <v>380700</v>
      </c>
      <c r="BV25" s="105" t="s">
        <v>1057</v>
      </c>
      <c r="BW25" s="105">
        <v>100894.5</v>
      </c>
      <c r="BX25" s="106">
        <v>0.35</v>
      </c>
      <c r="BY25" s="103">
        <v>380700</v>
      </c>
      <c r="BZ25"/>
      <c r="CA25" s="103">
        <v>365100</v>
      </c>
      <c r="CB25" s="103" t="s">
        <v>1057</v>
      </c>
      <c r="CC25" s="103">
        <v>96770</v>
      </c>
      <c r="CD25" s="106">
        <v>0.35</v>
      </c>
      <c r="CE25" s="103">
        <v>365100</v>
      </c>
      <c r="CG25" s="103">
        <v>357000</v>
      </c>
      <c r="CH25" s="103" t="s">
        <v>1057</v>
      </c>
      <c r="CI25" s="103">
        <v>94601</v>
      </c>
      <c r="CJ25" s="106">
        <v>0.35</v>
      </c>
      <c r="CK25" s="103">
        <v>357000</v>
      </c>
    </row>
    <row r="26" spans="1:89" x14ac:dyDescent="0.2">
      <c r="A26" s="103">
        <v>333250</v>
      </c>
      <c r="B26" s="103">
        <v>420000</v>
      </c>
      <c r="C26" s="103">
        <v>65497</v>
      </c>
      <c r="D26" s="106">
        <v>0.32</v>
      </c>
      <c r="E26" s="103">
        <v>333250</v>
      </c>
      <c r="F26" s="83"/>
      <c r="G26" s="103">
        <v>326550</v>
      </c>
      <c r="H26" s="103">
        <v>411550</v>
      </c>
      <c r="I26" s="103">
        <v>64179</v>
      </c>
      <c r="J26" s="106">
        <v>0.32</v>
      </c>
      <c r="K26" s="103">
        <v>326550</v>
      </c>
      <c r="L26" s="83"/>
      <c r="M26" s="103">
        <v>242000</v>
      </c>
      <c r="N26" s="103">
        <v>425350</v>
      </c>
      <c r="O26" s="103">
        <v>52222.5</v>
      </c>
      <c r="P26" s="106">
        <v>0.33</v>
      </c>
      <c r="Q26" s="103">
        <v>242000</v>
      </c>
      <c r="R26" s="83"/>
      <c r="S26" s="103">
        <v>240000</v>
      </c>
      <c r="T26" s="103">
        <v>421900</v>
      </c>
      <c r="U26" s="103">
        <v>51791.5</v>
      </c>
      <c r="V26" s="106">
        <v>0.33</v>
      </c>
      <c r="W26" s="103">
        <v>240000</v>
      </c>
      <c r="X26" s="83"/>
      <c r="Y26" s="103">
        <v>239050</v>
      </c>
      <c r="Z26" s="103">
        <v>420100</v>
      </c>
      <c r="AA26" s="103">
        <v>51577.5</v>
      </c>
      <c r="AB26" s="106">
        <v>0.33</v>
      </c>
      <c r="AC26" s="103">
        <v>239050</v>
      </c>
      <c r="AD26" s="83"/>
      <c r="AE26" s="103">
        <v>235300</v>
      </c>
      <c r="AF26" s="103">
        <v>413550</v>
      </c>
      <c r="AG26" s="103">
        <v>50765</v>
      </c>
      <c r="AH26" s="106">
        <v>0.33</v>
      </c>
      <c r="AI26" s="103">
        <v>235300</v>
      </c>
      <c r="AJ26" s="83"/>
      <c r="AK26" s="103">
        <v>231350</v>
      </c>
      <c r="AL26" s="103">
        <v>406650</v>
      </c>
      <c r="AM26" s="103">
        <v>49919.5</v>
      </c>
      <c r="AN26" s="106">
        <v>0.33</v>
      </c>
      <c r="AO26" s="103">
        <v>231350</v>
      </c>
      <c r="AP26" s="83"/>
      <c r="AQ26" s="103">
        <v>225550</v>
      </c>
      <c r="AR26" s="103">
        <v>396450</v>
      </c>
      <c r="AS26" s="103">
        <v>48665</v>
      </c>
      <c r="AT26" s="106">
        <v>0.33</v>
      </c>
      <c r="AU26" s="103">
        <v>225550</v>
      </c>
      <c r="AV26" s="83"/>
      <c r="AW26" s="103">
        <v>220200</v>
      </c>
      <c r="AX26" s="103">
        <v>387050</v>
      </c>
      <c r="AY26" s="103">
        <v>47513.5</v>
      </c>
      <c r="AZ26" s="106">
        <v>0.33</v>
      </c>
      <c r="BA26" s="103">
        <v>220200</v>
      </c>
      <c r="BC26" s="103">
        <v>124050</v>
      </c>
      <c r="BD26" s="103">
        <v>145050</v>
      </c>
      <c r="BE26" s="103">
        <v>21437.5</v>
      </c>
      <c r="BF26" s="106">
        <v>0.25</v>
      </c>
      <c r="BG26" s="103">
        <v>124050</v>
      </c>
      <c r="BI26" s="103">
        <v>124050</v>
      </c>
      <c r="BJ26" s="103">
        <v>145050</v>
      </c>
      <c r="BK26" s="103">
        <v>21437.5</v>
      </c>
      <c r="BL26" s="106">
        <v>0.25</v>
      </c>
      <c r="BM26" s="103">
        <v>124050</v>
      </c>
      <c r="BS26" s="92"/>
      <c r="BT26" s="92"/>
      <c r="BU26" s="92"/>
      <c r="BV26" s="92"/>
      <c r="BY26"/>
      <c r="BZ26"/>
      <c r="CA26" s="92"/>
      <c r="CB26" s="92"/>
      <c r="CC26" s="92"/>
      <c r="CD26" s="92"/>
      <c r="CE26" s="92"/>
      <c r="CG26" s="92"/>
      <c r="CH26" s="92"/>
      <c r="CI26" s="92"/>
      <c r="CJ26" s="92"/>
      <c r="CK26" s="92"/>
    </row>
    <row r="27" spans="1:89" s="79" customFormat="1" x14ac:dyDescent="0.2">
      <c r="A27" s="103">
        <v>420000</v>
      </c>
      <c r="B27" s="103">
        <v>624150</v>
      </c>
      <c r="C27" s="103">
        <v>93257</v>
      </c>
      <c r="D27" s="106">
        <v>0.35</v>
      </c>
      <c r="E27" s="103">
        <v>420000</v>
      </c>
      <c r="F27" s="88"/>
      <c r="G27" s="103">
        <v>411550</v>
      </c>
      <c r="H27" s="103">
        <v>611550</v>
      </c>
      <c r="I27" s="103">
        <v>91379</v>
      </c>
      <c r="J27" s="106">
        <v>0.35</v>
      </c>
      <c r="K27" s="103">
        <v>411550</v>
      </c>
      <c r="L27" s="88"/>
      <c r="M27" s="103">
        <v>425350</v>
      </c>
      <c r="N27" s="103">
        <v>479350</v>
      </c>
      <c r="O27" s="103">
        <v>112728</v>
      </c>
      <c r="P27" s="106">
        <v>0.35</v>
      </c>
      <c r="Q27" s="103">
        <v>425350</v>
      </c>
      <c r="R27" s="88"/>
      <c r="S27" s="103">
        <v>421900</v>
      </c>
      <c r="T27" s="103">
        <v>475500</v>
      </c>
      <c r="U27" s="103">
        <v>111818.5</v>
      </c>
      <c r="V27" s="106">
        <v>0.35</v>
      </c>
      <c r="W27" s="103">
        <v>421900</v>
      </c>
      <c r="X27" s="88"/>
      <c r="Y27" s="103">
        <v>420100</v>
      </c>
      <c r="Z27" s="103">
        <v>473450</v>
      </c>
      <c r="AA27" s="103">
        <v>111324</v>
      </c>
      <c r="AB27" s="106">
        <v>0.35</v>
      </c>
      <c r="AC27" s="103">
        <v>420100</v>
      </c>
      <c r="AD27" s="88"/>
      <c r="AE27" s="103">
        <v>413550</v>
      </c>
      <c r="AF27" s="103">
        <v>466050</v>
      </c>
      <c r="AG27" s="103">
        <v>109587.5</v>
      </c>
      <c r="AH27" s="106">
        <v>0.35</v>
      </c>
      <c r="AI27" s="103">
        <v>413550</v>
      </c>
      <c r="AJ27" s="88"/>
      <c r="AK27" s="103">
        <v>406650</v>
      </c>
      <c r="AL27" s="103">
        <v>458300</v>
      </c>
      <c r="AM27" s="103">
        <v>107768.5</v>
      </c>
      <c r="AN27" s="106">
        <v>0.35</v>
      </c>
      <c r="AO27" s="103">
        <v>406650</v>
      </c>
      <c r="AP27" s="88"/>
      <c r="AQ27" s="103">
        <v>396450</v>
      </c>
      <c r="AR27" s="103" t="s">
        <v>1057</v>
      </c>
      <c r="AS27" s="103">
        <v>105062</v>
      </c>
      <c r="AT27" s="106">
        <v>0.35</v>
      </c>
      <c r="AU27" s="103">
        <v>396450</v>
      </c>
      <c r="AV27" s="88"/>
      <c r="AW27" s="103">
        <v>387050</v>
      </c>
      <c r="AX27" s="103" t="s">
        <v>13</v>
      </c>
      <c r="AY27" s="103">
        <v>102574</v>
      </c>
      <c r="AZ27" s="106">
        <v>0.35</v>
      </c>
      <c r="BA27" s="103">
        <v>387050</v>
      </c>
      <c r="BB27" s="111"/>
      <c r="BC27" s="103">
        <v>145050</v>
      </c>
      <c r="BD27" s="103">
        <v>217000</v>
      </c>
      <c r="BE27" s="103">
        <v>26687.5</v>
      </c>
      <c r="BF27" s="106">
        <v>0.28000000000000003</v>
      </c>
      <c r="BG27" s="103">
        <v>145050</v>
      </c>
      <c r="BH27" s="111"/>
      <c r="BI27" s="103">
        <v>145050</v>
      </c>
      <c r="BJ27" s="103">
        <v>217000</v>
      </c>
      <c r="BK27" s="103">
        <v>26687.5</v>
      </c>
      <c r="BL27" s="106">
        <v>0.28000000000000003</v>
      </c>
      <c r="BM27" s="103">
        <v>145050</v>
      </c>
      <c r="BN27" s="111"/>
      <c r="BO27" s="111"/>
      <c r="BP27" s="111" t="s">
        <v>1058</v>
      </c>
      <c r="BQ27" s="111" t="s">
        <v>1059</v>
      </c>
      <c r="BR27" s="111" t="s">
        <v>1060</v>
      </c>
      <c r="BS27" s="111"/>
      <c r="BT27" s="111"/>
      <c r="BU27" s="111"/>
      <c r="BV27" s="111" t="s">
        <v>1058</v>
      </c>
      <c r="BW27" s="111" t="s">
        <v>1059</v>
      </c>
      <c r="BX27" s="111" t="s">
        <v>1060</v>
      </c>
      <c r="CA27" s="111"/>
      <c r="CB27" s="111" t="s">
        <v>1058</v>
      </c>
      <c r="CC27" s="111" t="s">
        <v>1059</v>
      </c>
      <c r="CD27" s="111" t="s">
        <v>1060</v>
      </c>
      <c r="CE27" s="111"/>
      <c r="CG27" s="111"/>
      <c r="CH27" s="111" t="s">
        <v>1058</v>
      </c>
      <c r="CI27" s="111" t="s">
        <v>1059</v>
      </c>
      <c r="CJ27" s="111" t="s">
        <v>1060</v>
      </c>
      <c r="CK27" s="111"/>
    </row>
    <row r="28" spans="1:89" x14ac:dyDescent="0.2">
      <c r="A28" s="103">
        <v>624150</v>
      </c>
      <c r="B28" s="103" t="s">
        <v>1057</v>
      </c>
      <c r="C28" s="103">
        <v>164709.5</v>
      </c>
      <c r="D28" s="106">
        <v>0.37</v>
      </c>
      <c r="E28" s="103">
        <v>624150</v>
      </c>
      <c r="F28" s="83"/>
      <c r="G28" s="103">
        <v>611550</v>
      </c>
      <c r="H28" s="103" t="s">
        <v>1057</v>
      </c>
      <c r="I28" s="103">
        <v>161379</v>
      </c>
      <c r="J28" s="106">
        <v>0.37</v>
      </c>
      <c r="K28" s="103">
        <v>611550</v>
      </c>
      <c r="L28" s="83"/>
      <c r="M28" s="103">
        <v>479350</v>
      </c>
      <c r="N28" s="103" t="s">
        <v>1057</v>
      </c>
      <c r="O28" s="103">
        <v>131628</v>
      </c>
      <c r="P28" s="106">
        <v>0.39600000000000002</v>
      </c>
      <c r="Q28" s="103">
        <v>479350</v>
      </c>
      <c r="R28" s="83"/>
      <c r="S28" s="103">
        <v>475500</v>
      </c>
      <c r="T28" s="103" t="s">
        <v>1057</v>
      </c>
      <c r="U28" s="103">
        <v>130578.5</v>
      </c>
      <c r="V28" s="106">
        <v>0.39600000000000002</v>
      </c>
      <c r="W28" s="103">
        <v>475500</v>
      </c>
      <c r="X28" s="83"/>
      <c r="Y28" s="103">
        <v>473450</v>
      </c>
      <c r="Z28" s="103" t="s">
        <v>1057</v>
      </c>
      <c r="AA28" s="103">
        <v>129996.5</v>
      </c>
      <c r="AB28" s="106">
        <v>0.39600000000000002</v>
      </c>
      <c r="AC28" s="103">
        <v>473450</v>
      </c>
      <c r="AD28" s="83"/>
      <c r="AE28" s="103">
        <v>466050</v>
      </c>
      <c r="AF28" s="103" t="s">
        <v>1057</v>
      </c>
      <c r="AG28" s="103">
        <v>127962.5</v>
      </c>
      <c r="AH28" s="106">
        <v>0.39600000000000002</v>
      </c>
      <c r="AI28" s="103">
        <v>466050</v>
      </c>
      <c r="AJ28" s="83"/>
      <c r="AK28" s="103">
        <v>458300</v>
      </c>
      <c r="AL28" s="103" t="s">
        <v>1057</v>
      </c>
      <c r="AM28" s="103">
        <v>125846</v>
      </c>
      <c r="AN28" s="106">
        <v>0.39600000000000002</v>
      </c>
      <c r="AO28" s="103">
        <v>458300</v>
      </c>
      <c r="AP28" s="83"/>
      <c r="AQ28" s="103">
        <v>0</v>
      </c>
      <c r="AR28" s="103">
        <v>0</v>
      </c>
      <c r="AS28" s="103">
        <v>0</v>
      </c>
      <c r="AT28" s="106">
        <v>0</v>
      </c>
      <c r="AU28" s="103">
        <v>0</v>
      </c>
      <c r="AV28" s="83"/>
      <c r="AW28" s="103">
        <v>0</v>
      </c>
      <c r="AX28" s="103">
        <v>0</v>
      </c>
      <c r="AY28" s="103">
        <v>0</v>
      </c>
      <c r="AZ28" s="106">
        <v>0</v>
      </c>
      <c r="BA28" s="103">
        <v>0</v>
      </c>
      <c r="BC28" s="103">
        <v>217000</v>
      </c>
      <c r="BD28" s="103">
        <v>381400</v>
      </c>
      <c r="BE28" s="103">
        <v>46833.5</v>
      </c>
      <c r="BF28" s="106">
        <v>0.33</v>
      </c>
      <c r="BG28" s="103">
        <v>217000</v>
      </c>
      <c r="BI28" s="103">
        <v>217000</v>
      </c>
      <c r="BJ28" s="103">
        <v>381400</v>
      </c>
      <c r="BK28" s="103">
        <v>46833.5</v>
      </c>
      <c r="BL28" s="106">
        <v>0.33</v>
      </c>
      <c r="BM28" s="103">
        <v>217000</v>
      </c>
      <c r="BO28" s="92" t="s">
        <v>1061</v>
      </c>
      <c r="BP28" s="112">
        <v>854.17</v>
      </c>
      <c r="BS28" s="92"/>
      <c r="BT28" s="92"/>
      <c r="BU28" s="92" t="s">
        <v>1061</v>
      </c>
      <c r="BV28" s="112">
        <v>854.17</v>
      </c>
      <c r="BY28"/>
      <c r="BZ28"/>
      <c r="CA28" s="92" t="s">
        <v>1061</v>
      </c>
      <c r="CB28" s="112">
        <v>854.17</v>
      </c>
      <c r="CC28" s="92"/>
      <c r="CD28" s="92"/>
      <c r="CE28" s="92"/>
      <c r="CG28" s="92" t="s">
        <v>1061</v>
      </c>
      <c r="CH28" s="112">
        <v>854.17</v>
      </c>
      <c r="CI28" s="92"/>
      <c r="CJ28" s="92"/>
      <c r="CK28" s="92"/>
    </row>
    <row r="29" spans="1:89"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C29" s="103">
        <v>381400</v>
      </c>
      <c r="BD29" s="103" t="s">
        <v>1057</v>
      </c>
      <c r="BE29" s="103">
        <v>101085.5</v>
      </c>
      <c r="BF29" s="106">
        <v>0.35</v>
      </c>
      <c r="BG29" s="103">
        <v>381400</v>
      </c>
      <c r="BI29" s="103">
        <v>381400</v>
      </c>
      <c r="BJ29" s="103" t="s">
        <v>1057</v>
      </c>
      <c r="BK29" s="103">
        <v>101085.5</v>
      </c>
      <c r="BL29" s="106">
        <v>0.35</v>
      </c>
      <c r="BM29" s="103">
        <v>381400</v>
      </c>
      <c r="BO29" s="92" t="s">
        <v>1062</v>
      </c>
      <c r="BP29" s="92">
        <f>BP28*BQ29</f>
        <v>427.08499999999998</v>
      </c>
      <c r="BQ29" s="92">
        <v>0.5</v>
      </c>
      <c r="BS29" s="92"/>
      <c r="BT29" s="92"/>
      <c r="BU29" s="92" t="s">
        <v>1062</v>
      </c>
      <c r="BV29" s="92">
        <f>BV28*BW29</f>
        <v>427.08499999999998</v>
      </c>
      <c r="BW29" s="92">
        <v>0.5</v>
      </c>
      <c r="BY29"/>
      <c r="BZ29"/>
      <c r="CA29" s="92" t="s">
        <v>1062</v>
      </c>
      <c r="CB29" s="92">
        <f>CB28*CC29</f>
        <v>427.08499999999998</v>
      </c>
      <c r="CC29" s="92">
        <v>0.5</v>
      </c>
      <c r="CD29" s="92"/>
      <c r="CE29" s="92"/>
      <c r="CG29" s="92" t="s">
        <v>1062</v>
      </c>
      <c r="CH29" s="92">
        <f>CH28*CI29</f>
        <v>427.08499999999998</v>
      </c>
      <c r="CI29" s="92">
        <v>0.5</v>
      </c>
      <c r="CJ29" s="92"/>
      <c r="CK29" s="92"/>
    </row>
    <row r="30" spans="1:89"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E30" s="92"/>
      <c r="AF30" s="92"/>
      <c r="AG30" s="92"/>
      <c r="AH30" s="92"/>
      <c r="AI30" s="92"/>
      <c r="AJ30" s="83"/>
      <c r="AK30" s="92"/>
      <c r="AL30" s="92"/>
      <c r="AM30" s="92"/>
      <c r="AN30" s="92"/>
      <c r="AO30" s="92"/>
      <c r="AP30" s="83"/>
      <c r="AV30" s="83"/>
      <c r="BQ30" s="113">
        <v>54</v>
      </c>
      <c r="BR30" s="92">
        <f>BP29*BQ30</f>
        <v>23062.59</v>
      </c>
      <c r="BS30" s="92"/>
      <c r="BT30" s="92"/>
      <c r="BU30" s="92"/>
      <c r="BV30" s="92"/>
      <c r="BW30" s="113">
        <v>54</v>
      </c>
      <c r="BX30" s="92">
        <f>BV29*BW30</f>
        <v>23062.59</v>
      </c>
      <c r="BY30"/>
      <c r="BZ30"/>
      <c r="CA30" s="92"/>
      <c r="CB30" s="92"/>
      <c r="CC30" s="113">
        <v>52</v>
      </c>
      <c r="CD30" s="92">
        <f>CB29*CC30</f>
        <v>22208.42</v>
      </c>
      <c r="CE30" s="92"/>
      <c r="CG30" s="92"/>
      <c r="CH30" s="92"/>
      <c r="CI30" s="113">
        <v>52</v>
      </c>
      <c r="CJ30" s="92">
        <f>CH29*CI30</f>
        <v>22208.42</v>
      </c>
      <c r="CK30" s="92"/>
    </row>
    <row r="31" spans="1:89"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P31" s="83"/>
      <c r="AQ31" s="111"/>
      <c r="AR31" s="111" t="s">
        <v>1058</v>
      </c>
      <c r="AS31" s="111" t="s">
        <v>1059</v>
      </c>
      <c r="AT31" s="111" t="s">
        <v>1060</v>
      </c>
      <c r="AU31" s="111"/>
      <c r="AV31" s="83"/>
      <c r="AW31" s="111"/>
      <c r="AX31" s="111" t="s">
        <v>1058</v>
      </c>
      <c r="AY31" s="111" t="s">
        <v>1059</v>
      </c>
      <c r="AZ31" s="111" t="s">
        <v>1060</v>
      </c>
      <c r="BA31" s="111"/>
      <c r="BC31" s="111"/>
      <c r="BD31" s="111" t="s">
        <v>1058</v>
      </c>
      <c r="BE31" s="111" t="s">
        <v>1059</v>
      </c>
      <c r="BF31" s="111" t="s">
        <v>1060</v>
      </c>
      <c r="BG31" s="111"/>
      <c r="BI31" s="111"/>
      <c r="BJ31" s="111" t="s">
        <v>1058</v>
      </c>
      <c r="BK31" s="111" t="s">
        <v>1059</v>
      </c>
      <c r="BL31" s="111" t="s">
        <v>1060</v>
      </c>
      <c r="BM31" s="111"/>
      <c r="BO31" s="92" t="s">
        <v>1063</v>
      </c>
      <c r="BP31" s="114" t="s">
        <v>1064</v>
      </c>
      <c r="BS31" s="92"/>
      <c r="BT31" s="92"/>
      <c r="BU31" s="92" t="s">
        <v>1063</v>
      </c>
      <c r="BV31" s="114" t="s">
        <v>1064</v>
      </c>
      <c r="BY31"/>
      <c r="BZ31"/>
      <c r="CA31" s="92" t="s">
        <v>1063</v>
      </c>
      <c r="CB31" s="114" t="s">
        <v>1064</v>
      </c>
      <c r="CC31" s="92"/>
      <c r="CD31" s="92"/>
      <c r="CE31" s="92"/>
      <c r="CG31" s="92" t="s">
        <v>1063</v>
      </c>
      <c r="CH31" s="114" t="s">
        <v>1064</v>
      </c>
      <c r="CI31" s="92"/>
      <c r="CJ31" s="92"/>
      <c r="CK31" s="92"/>
    </row>
    <row r="32" spans="1:89" x14ac:dyDescent="0.2">
      <c r="A32" s="92" t="s">
        <v>1065</v>
      </c>
      <c r="B32" s="112">
        <f>'2019-FORM GAO-70a'!D97</f>
        <v>0</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G32" s="92"/>
      <c r="AH32" s="92"/>
      <c r="AI32" s="92"/>
      <c r="AJ32" s="83"/>
      <c r="AK32" s="92" t="s">
        <v>1065</v>
      </c>
      <c r="AL32" s="112" t="e">
        <f>#REF!</f>
        <v>#REF!</v>
      </c>
      <c r="AM32" s="92"/>
      <c r="AN32" s="92"/>
      <c r="AO32" s="92"/>
      <c r="AP32" s="83"/>
      <c r="AQ32" s="92" t="s">
        <v>1065</v>
      </c>
      <c r="AR32" s="112" t="e">
        <f>#REF!</f>
        <v>#REF!</v>
      </c>
      <c r="AV32" s="83"/>
      <c r="AW32" s="92" t="s">
        <v>1065</v>
      </c>
      <c r="AX32" s="112">
        <v>15019.25</v>
      </c>
      <c r="BC32" s="92" t="s">
        <v>1065</v>
      </c>
      <c r="BD32" s="112">
        <v>1838.67</v>
      </c>
      <c r="BI32" s="92" t="s">
        <v>1065</v>
      </c>
      <c r="BJ32" s="112">
        <v>1518.54</v>
      </c>
      <c r="BO32" s="92" t="s">
        <v>1043</v>
      </c>
      <c r="BP32" s="115">
        <v>2</v>
      </c>
      <c r="BQ32" s="92">
        <v>3650</v>
      </c>
      <c r="BR32" s="92">
        <f>BP32*BQ32</f>
        <v>7300</v>
      </c>
      <c r="BS32" s="92"/>
      <c r="BT32" s="92"/>
      <c r="BU32" s="92" t="s">
        <v>1043</v>
      </c>
      <c r="BV32" s="115">
        <v>2</v>
      </c>
      <c r="BW32" s="92">
        <v>3650</v>
      </c>
      <c r="BX32" s="92">
        <f>BV32*BW32</f>
        <v>7300</v>
      </c>
      <c r="BY32"/>
      <c r="BZ32"/>
      <c r="CA32" s="92" t="s">
        <v>1043</v>
      </c>
      <c r="CB32" s="115">
        <v>2</v>
      </c>
      <c r="CC32" s="92">
        <v>3650</v>
      </c>
      <c r="CD32" s="92">
        <f>CB32*CC32</f>
        <v>7300</v>
      </c>
      <c r="CE32" s="92"/>
      <c r="CG32" s="92" t="s">
        <v>1043</v>
      </c>
      <c r="CH32" s="115">
        <v>2</v>
      </c>
      <c r="CI32" s="92">
        <v>3650</v>
      </c>
      <c r="CJ32" s="92">
        <f>CH32*CI32</f>
        <v>7300</v>
      </c>
      <c r="CK32" s="92"/>
    </row>
    <row r="33" spans="1:89" ht="13.5" thickBot="1" x14ac:dyDescent="0.25">
      <c r="A33" s="92" t="s">
        <v>1062</v>
      </c>
      <c r="B33" s="92">
        <f>B32*C33</f>
        <v>0</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H33" s="92"/>
      <c r="AI33" s="92"/>
      <c r="AJ33" s="83"/>
      <c r="AK33" s="92" t="s">
        <v>1062</v>
      </c>
      <c r="AL33" s="92" t="e">
        <f>AL32*AM33</f>
        <v>#REF!</v>
      </c>
      <c r="AM33" s="92">
        <v>0.5</v>
      </c>
      <c r="AN33" s="92"/>
      <c r="AO33" s="92"/>
      <c r="AP33" s="83"/>
      <c r="AQ33" s="92" t="s">
        <v>1062</v>
      </c>
      <c r="AR33" s="92" t="e">
        <f>AR32*AS33</f>
        <v>#REF!</v>
      </c>
      <c r="AS33" s="92">
        <v>0.5</v>
      </c>
      <c r="AV33" s="83"/>
      <c r="AW33" s="92" t="s">
        <v>1062</v>
      </c>
      <c r="AX33" s="92">
        <f>AX32*AY33</f>
        <v>7509.625</v>
      </c>
      <c r="AY33" s="92">
        <v>0.5</v>
      </c>
      <c r="BC33" s="92" t="s">
        <v>1062</v>
      </c>
      <c r="BD33" s="92">
        <f>BD32*BE33</f>
        <v>919.33500000000004</v>
      </c>
      <c r="BE33" s="92">
        <v>0.5</v>
      </c>
      <c r="BI33" s="92" t="s">
        <v>1062</v>
      </c>
      <c r="BJ33" s="92">
        <f>BJ32*BK33</f>
        <v>759.27</v>
      </c>
      <c r="BK33" s="92">
        <v>0.5</v>
      </c>
      <c r="BO33" s="92" t="s">
        <v>1066</v>
      </c>
      <c r="BR33" s="93">
        <f>BR30-BR32</f>
        <v>15762.59</v>
      </c>
      <c r="BS33" s="92"/>
      <c r="BT33" s="92"/>
      <c r="BU33" s="92" t="s">
        <v>1066</v>
      </c>
      <c r="BV33" s="92"/>
      <c r="BX33" s="93">
        <f>BX30-BX32</f>
        <v>15762.59</v>
      </c>
      <c r="BY33"/>
      <c r="BZ33"/>
      <c r="CA33" s="92" t="s">
        <v>1066</v>
      </c>
      <c r="CB33" s="92"/>
      <c r="CC33" s="92"/>
      <c r="CD33" s="93">
        <f>CD30-CD32</f>
        <v>14908.419999999998</v>
      </c>
      <c r="CE33" s="92"/>
      <c r="CG33" s="92" t="s">
        <v>1066</v>
      </c>
      <c r="CH33" s="92"/>
      <c r="CI33" s="92"/>
      <c r="CJ33" s="93">
        <f>CJ30-CJ32</f>
        <v>14908.419999999998</v>
      </c>
      <c r="CK33" s="92"/>
    </row>
    <row r="34" spans="1:89" ht="13.5" thickBot="1" x14ac:dyDescent="0.25">
      <c r="A34" s="92" t="s">
        <v>1067</v>
      </c>
      <c r="B34" s="92"/>
      <c r="C34" s="113">
        <v>52</v>
      </c>
      <c r="D34" s="116">
        <f>B33*C34</f>
        <v>0</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F34" s="92"/>
      <c r="AG34" s="113">
        <v>52</v>
      </c>
      <c r="AH34" s="116" t="e">
        <f>AF33*AG34</f>
        <v>#REF!</v>
      </c>
      <c r="AI34" s="92"/>
      <c r="AJ34" s="83"/>
      <c r="AK34" s="92" t="s">
        <v>1067</v>
      </c>
      <c r="AL34" s="92"/>
      <c r="AM34" s="113">
        <v>52</v>
      </c>
      <c r="AN34" s="116" t="e">
        <f>AL33*AM34</f>
        <v>#REF!</v>
      </c>
      <c r="AO34" s="92"/>
      <c r="AP34" s="83"/>
      <c r="AQ34" s="92" t="s">
        <v>1067</v>
      </c>
      <c r="AS34" s="113">
        <v>52</v>
      </c>
      <c r="AT34" s="116" t="e">
        <f>AR33*AS34</f>
        <v>#REF!</v>
      </c>
      <c r="AV34" s="83"/>
      <c r="AW34" s="92" t="s">
        <v>1067</v>
      </c>
      <c r="AY34" s="113">
        <v>52</v>
      </c>
      <c r="AZ34" s="116">
        <f>AX33*AY34</f>
        <v>390500.5</v>
      </c>
      <c r="BC34" s="92" t="s">
        <v>1067</v>
      </c>
      <c r="BE34" s="113">
        <v>52</v>
      </c>
      <c r="BF34" s="116">
        <f>BD33*BE34</f>
        <v>47805.42</v>
      </c>
      <c r="BK34" s="113">
        <v>52</v>
      </c>
      <c r="BL34" s="116">
        <f>BJ33*BK34</f>
        <v>39482.04</v>
      </c>
      <c r="BO34" s="92" t="s">
        <v>1068</v>
      </c>
      <c r="BP34" s="117">
        <f>IF($BP$31="S",VLOOKUP($BR$33,$BO$7:$BS$13,5,TRUE),VLOOKUP($BR$33,$BO$19:$BS$25,5,TRUE))</f>
        <v>15750</v>
      </c>
      <c r="BR34" s="92">
        <f>BR33-BP34</f>
        <v>12.590000000000146</v>
      </c>
      <c r="BS34" s="118"/>
      <c r="BT34" s="92"/>
      <c r="BU34" s="92" t="s">
        <v>1068</v>
      </c>
      <c r="BV34" s="117">
        <f>IF($BV$31="S",VLOOKUP($BX$33,$BU$7:$BY$13,5,TRUE),VLOOKUP($BX$33,$BU$19:$BY$25,5,TRUE))</f>
        <v>8000</v>
      </c>
      <c r="BX34" s="92">
        <f>BX33-BV34</f>
        <v>7762.59</v>
      </c>
      <c r="BY34"/>
      <c r="BZ34"/>
      <c r="CA34" s="92" t="s">
        <v>1068</v>
      </c>
      <c r="CB34" s="117">
        <f>IF($CB$31="S",VLOOKUP($CD$33,$CA$7:$CE$13,5,TRUE),VLOOKUP($CD$33,$CA$19:$CE$25,5,TRUE))</f>
        <v>8000</v>
      </c>
      <c r="CC34" s="92"/>
      <c r="CD34" s="92">
        <f>CD33-CB34</f>
        <v>6908.4199999999983</v>
      </c>
      <c r="CE34" s="92"/>
      <c r="CG34" s="92" t="s">
        <v>1068</v>
      </c>
      <c r="CH34" s="117">
        <f>IF($CB$31="S",VLOOKUP($CD$33,$CA$7:$CE$13,5,TRUE),VLOOKUP($CD$33,$CA$19:$CE$25,5,TRUE))</f>
        <v>8000</v>
      </c>
      <c r="CI34" s="92"/>
      <c r="CJ34" s="92">
        <f>CJ33-CH34</f>
        <v>6908.4199999999983</v>
      </c>
      <c r="CK34" s="92"/>
    </row>
    <row r="35" spans="1:89" ht="13.5" thickBot="1" x14ac:dyDescent="0.25">
      <c r="A35" s="92" t="s">
        <v>1063</v>
      </c>
      <c r="B35" s="114">
        <f>'2019-FORM GAO-70a'!D9</f>
        <v>0</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G35" s="92"/>
      <c r="AH35" s="92"/>
      <c r="AI35" s="92"/>
      <c r="AJ35" s="83"/>
      <c r="AK35" s="92" t="s">
        <v>1063</v>
      </c>
      <c r="AL35" s="114" t="e">
        <f>#REF!</f>
        <v>#REF!</v>
      </c>
      <c r="AM35" s="92"/>
      <c r="AN35" s="92"/>
      <c r="AO35" s="92"/>
      <c r="AP35" s="83"/>
      <c r="AQ35" s="92" t="s">
        <v>1063</v>
      </c>
      <c r="AR35" s="114" t="e">
        <f>#REF!</f>
        <v>#REF!</v>
      </c>
      <c r="AV35" s="83"/>
      <c r="AW35" s="92" t="s">
        <v>1063</v>
      </c>
      <c r="AX35" s="114" t="s">
        <v>1069</v>
      </c>
      <c r="BC35" s="92" t="s">
        <v>1063</v>
      </c>
      <c r="BD35" s="114" t="s">
        <v>1064</v>
      </c>
      <c r="BI35" s="92" t="s">
        <v>1063</v>
      </c>
      <c r="BJ35" s="114" t="s">
        <v>1069</v>
      </c>
      <c r="BO35" s="92" t="s">
        <v>1070</v>
      </c>
      <c r="BP35" s="117">
        <f>IF($BP$31="S",VLOOKUP($BR$33,$BO$7:$BS$13,4,TRUE),VLOOKUP($BR$33,$BO$19:$BS$25,4,TRUE))</f>
        <v>0.1</v>
      </c>
      <c r="BQ35" s="119" t="s">
        <v>0</v>
      </c>
      <c r="BR35" s="92">
        <f>BR34*BP35</f>
        <v>1.2590000000000146</v>
      </c>
      <c r="BS35" s="92"/>
      <c r="BT35" s="92"/>
      <c r="BU35" s="92" t="s">
        <v>1070</v>
      </c>
      <c r="BV35" s="117">
        <f>IF($BV$31="S",VLOOKUP($BX$33,$BU$7:$BY$13,4,TRUE),VLOOKUP($BX$33,$BU$19:$BY$25,4,TRUE))</f>
        <v>0.1</v>
      </c>
      <c r="BW35" s="119" t="s">
        <v>0</v>
      </c>
      <c r="BX35" s="92">
        <f>BX34*BV35</f>
        <v>776.25900000000001</v>
      </c>
      <c r="BY35"/>
      <c r="BZ35"/>
      <c r="CA35" s="92" t="s">
        <v>1070</v>
      </c>
      <c r="CB35" s="117">
        <f>IF($CB$31="S",VLOOKUP($CD$33,$CA$7:$CE$13,4,TRUE),VLOOKUP($CD$33,$CA$19:$CE$25,4,TRUE))</f>
        <v>0.1</v>
      </c>
      <c r="CC35" s="119" t="s">
        <v>0</v>
      </c>
      <c r="CD35" s="92">
        <f>CD34*CB35</f>
        <v>690.84199999999987</v>
      </c>
      <c r="CE35" s="92"/>
      <c r="CG35" s="92" t="s">
        <v>1070</v>
      </c>
      <c r="CH35" s="117">
        <f>IF($CB$31="S",VLOOKUP($CD$33,$CA$7:$CE$13,4,TRUE),VLOOKUP($CD$33,$CA$19:$CE$25,4,TRUE))</f>
        <v>0.1</v>
      </c>
      <c r="CI35" s="119" t="s">
        <v>0</v>
      </c>
      <c r="CJ35" s="92">
        <f>CJ34*CH35</f>
        <v>690.84199999999987</v>
      </c>
      <c r="CK35" s="92"/>
    </row>
    <row r="36" spans="1:89" ht="13.5" thickBot="1" x14ac:dyDescent="0.25">
      <c r="A36" s="92" t="s">
        <v>1043</v>
      </c>
      <c r="B36" s="115">
        <f>'2019-FORM GAO-70a'!D11</f>
        <v>0</v>
      </c>
      <c r="C36" s="92">
        <v>4200</v>
      </c>
      <c r="D36" s="92">
        <f>B36*C36</f>
        <v>0</v>
      </c>
      <c r="E36" s="92"/>
      <c r="F36" s="83"/>
      <c r="G36" s="92" t="s">
        <v>1043</v>
      </c>
      <c r="H36" s="115" t="e">
        <f>#REF!</f>
        <v>#REF!</v>
      </c>
      <c r="I36" s="92">
        <v>4150</v>
      </c>
      <c r="J36" s="92" t="e">
        <f>H36*I36</f>
        <v>#REF!</v>
      </c>
      <c r="K36" s="92"/>
      <c r="L36" s="83"/>
      <c r="M36" s="92" t="s">
        <v>1043</v>
      </c>
      <c r="N36" s="115" t="e">
        <f>#REF!</f>
        <v>#REF!</v>
      </c>
      <c r="O36" s="92">
        <v>4050</v>
      </c>
      <c r="P36" s="92" t="e">
        <f>N36*O36</f>
        <v>#REF!</v>
      </c>
      <c r="Q36" s="92"/>
      <c r="R36" s="83"/>
      <c r="S36" s="92" t="s">
        <v>1043</v>
      </c>
      <c r="T36" s="115" t="e">
        <f>#REF!</f>
        <v>#REF!</v>
      </c>
      <c r="U36" s="92">
        <v>4050</v>
      </c>
      <c r="V36" s="92" t="e">
        <f>T36*U36</f>
        <v>#REF!</v>
      </c>
      <c r="W36" s="92"/>
      <c r="X36" s="83"/>
      <c r="Y36" s="92" t="s">
        <v>1043</v>
      </c>
      <c r="Z36" s="115" t="e">
        <f>#REF!</f>
        <v>#REF!</v>
      </c>
      <c r="AA36" s="92">
        <v>4000</v>
      </c>
      <c r="AB36" s="92" t="e">
        <f>Z36*AA36</f>
        <v>#REF!</v>
      </c>
      <c r="AC36" s="92"/>
      <c r="AD36" s="83"/>
      <c r="AE36" s="92" t="s">
        <v>1043</v>
      </c>
      <c r="AF36" s="115" t="e">
        <f>#REF!</f>
        <v>#REF!</v>
      </c>
      <c r="AG36" s="92">
        <v>3950</v>
      </c>
      <c r="AH36" s="92" t="e">
        <f>AF36*AG36</f>
        <v>#REF!</v>
      </c>
      <c r="AI36" s="92"/>
      <c r="AJ36" s="83"/>
      <c r="AK36" s="92" t="s">
        <v>1043</v>
      </c>
      <c r="AL36" s="115" t="e">
        <f>#REF!</f>
        <v>#REF!</v>
      </c>
      <c r="AM36" s="92">
        <v>3900</v>
      </c>
      <c r="AN36" s="92" t="e">
        <f>AL36*AM36</f>
        <v>#REF!</v>
      </c>
      <c r="AO36" s="92"/>
      <c r="AP36" s="83"/>
      <c r="AQ36" s="92" t="s">
        <v>1043</v>
      </c>
      <c r="AR36" s="115" t="e">
        <f>#REF!</f>
        <v>#REF!</v>
      </c>
      <c r="AS36" s="92">
        <v>3800</v>
      </c>
      <c r="AT36" s="92" t="e">
        <f>AR36*AS36</f>
        <v>#REF!</v>
      </c>
      <c r="AV36" s="83"/>
      <c r="AW36" s="92" t="s">
        <v>1043</v>
      </c>
      <c r="AX36" s="115">
        <v>0</v>
      </c>
      <c r="AY36" s="92">
        <v>3700</v>
      </c>
      <c r="AZ36" s="92">
        <f>AX36*AY36</f>
        <v>0</v>
      </c>
      <c r="BC36" s="92" t="s">
        <v>1043</v>
      </c>
      <c r="BD36" s="115">
        <v>0</v>
      </c>
      <c r="BE36" s="92">
        <v>3650</v>
      </c>
      <c r="BF36" s="92">
        <f>BD36*BE36</f>
        <v>0</v>
      </c>
      <c r="BI36" s="92" t="s">
        <v>1043</v>
      </c>
      <c r="BJ36" s="115">
        <v>2</v>
      </c>
      <c r="BK36" s="92">
        <v>3650</v>
      </c>
      <c r="BL36" s="92">
        <f>BJ36*BK36</f>
        <v>7300</v>
      </c>
      <c r="BO36" s="92" t="s">
        <v>1</v>
      </c>
      <c r="BP36" s="117">
        <f>IF($BP$31="S",VLOOKUP($BR$33,$BO$7:$BS$13,3,TRUE),VLOOKUP($BR$33,$BO$19:$BS$25,3,TRUE))</f>
        <v>0</v>
      </c>
      <c r="BQ36" s="119" t="s">
        <v>2</v>
      </c>
      <c r="BR36" s="92">
        <f>BR35+BP36</f>
        <v>1.2590000000000146</v>
      </c>
      <c r="BS36" s="92"/>
      <c r="BT36" s="92"/>
      <c r="BU36" s="92" t="s">
        <v>1</v>
      </c>
      <c r="BV36" s="117">
        <f>IF($BV$31="S",VLOOKUP($BX$33,$BU$7:$BY$13,3,TRUE),VLOOKUP($BX$33,$BU$19:$BY$25,3,TRUE))</f>
        <v>0</v>
      </c>
      <c r="BW36" s="119" t="s">
        <v>2</v>
      </c>
      <c r="BX36" s="92">
        <f>BX35+BV36</f>
        <v>776.25900000000001</v>
      </c>
      <c r="BY36"/>
      <c r="BZ36"/>
      <c r="CA36" s="92" t="s">
        <v>1</v>
      </c>
      <c r="CB36" s="117">
        <f>IF($CB$31="S",VLOOKUP($CD$33,$CA$7:$CE$13,3,TRUE),VLOOKUP($CD$33,$CA$19:$CE$25,3,TRUE))</f>
        <v>0</v>
      </c>
      <c r="CC36" s="119" t="s">
        <v>2</v>
      </c>
      <c r="CD36" s="92">
        <f>CD35+CB36</f>
        <v>690.84199999999987</v>
      </c>
      <c r="CE36" s="92"/>
      <c r="CG36" s="92" t="s">
        <v>1</v>
      </c>
      <c r="CH36" s="117">
        <f>IF($CB$31="S",VLOOKUP($CD$33,$CA$7:$CE$13,3,TRUE),VLOOKUP($CD$33,$CA$19:$CE$25,3,TRUE))</f>
        <v>0</v>
      </c>
      <c r="CI36" s="119" t="s">
        <v>2</v>
      </c>
      <c r="CJ36" s="92">
        <f>CJ35+CH36</f>
        <v>690.84199999999987</v>
      </c>
      <c r="CK36" s="92"/>
    </row>
    <row r="37" spans="1:89" ht="13.5" thickBot="1" x14ac:dyDescent="0.25">
      <c r="A37" s="92" t="s">
        <v>1066</v>
      </c>
      <c r="B37" s="92"/>
      <c r="C37" s="92"/>
      <c r="D37" s="93">
        <f>D34-D36</f>
        <v>0</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F37" s="92"/>
      <c r="AG37" s="92"/>
      <c r="AH37" s="93" t="e">
        <f>AH34-AH36</f>
        <v>#REF!</v>
      </c>
      <c r="AI37" s="92"/>
      <c r="AJ37" s="83"/>
      <c r="AK37" s="92" t="s">
        <v>1066</v>
      </c>
      <c r="AL37" s="92"/>
      <c r="AM37" s="92"/>
      <c r="AN37" s="93" t="e">
        <f>AN34-AN36</f>
        <v>#REF!</v>
      </c>
      <c r="AO37" s="92"/>
      <c r="AP37" s="83"/>
      <c r="AQ37" s="92" t="s">
        <v>1066</v>
      </c>
      <c r="AT37" s="93" t="e">
        <f>AT34-AT36</f>
        <v>#REF!</v>
      </c>
      <c r="AV37" s="83"/>
      <c r="AW37" s="92" t="s">
        <v>1066</v>
      </c>
      <c r="AZ37" s="93">
        <f>AZ34-AZ36</f>
        <v>390500.5</v>
      </c>
      <c r="BC37" s="92" t="s">
        <v>1066</v>
      </c>
      <c r="BF37" s="93">
        <f>BF34-BF36</f>
        <v>47805.42</v>
      </c>
      <c r="BI37" s="92" t="s">
        <v>1066</v>
      </c>
      <c r="BL37" s="93">
        <f>BL34-BL36</f>
        <v>32182.04</v>
      </c>
      <c r="BO37" s="92" t="s">
        <v>3</v>
      </c>
      <c r="BP37" s="92">
        <f>BR36/BQ37</f>
        <v>4.6629629629630166E-2</v>
      </c>
      <c r="BQ37" s="113">
        <v>27</v>
      </c>
      <c r="BS37" s="92"/>
      <c r="BT37" s="92"/>
      <c r="BU37" s="92" t="s">
        <v>3</v>
      </c>
      <c r="BV37" s="92">
        <f>BX36/BW37</f>
        <v>28.750333333333334</v>
      </c>
      <c r="BW37" s="113">
        <v>27</v>
      </c>
      <c r="BY37"/>
      <c r="BZ37"/>
      <c r="CA37" s="92" t="s">
        <v>3</v>
      </c>
      <c r="CB37" s="92">
        <f>CD36/CC37</f>
        <v>26.570846153846148</v>
      </c>
      <c r="CC37" s="113">
        <v>26</v>
      </c>
      <c r="CD37" s="92"/>
      <c r="CE37" s="92"/>
      <c r="CG37" s="92" t="s">
        <v>3</v>
      </c>
      <c r="CH37" s="92">
        <f>CJ36/CI37</f>
        <v>26.570846153846148</v>
      </c>
      <c r="CI37" s="113">
        <v>26</v>
      </c>
      <c r="CJ37" s="92"/>
      <c r="CK37" s="92"/>
    </row>
    <row r="38" spans="1:89" ht="13.5" thickBot="1" x14ac:dyDescent="0.25">
      <c r="A38" s="92" t="s">
        <v>1068</v>
      </c>
      <c r="B38" s="117">
        <f>IF(D37&lt;0,0,IF($B$35="S",VLOOKUP($D$37,$A$7:$E$14,5,TRUE),VLOOKUP($D$37,$A$21:$E$28,5,TRUE)))</f>
        <v>0</v>
      </c>
      <c r="C38" s="92"/>
      <c r="D38" s="92">
        <f>IF((D37-B38)&lt;0,0,(D37-B38))</f>
        <v>0</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IF(AH37&lt;0,0,IF($AF$35="S",VLOOKUP($AH$37,$AE$7:$AI$14,5,TRUE),VLOOKUP($AH$37,$AE$21:$AI$28,5,TRUE)))</f>
        <v>#REF!</v>
      </c>
      <c r="AG38" s="92"/>
      <c r="AH38" s="92" t="e">
        <f>IF((AH37-AF38)&lt;0,0,(AH37-AF38))</f>
        <v>#REF!</v>
      </c>
      <c r="AI38" s="92"/>
      <c r="AJ38" s="83"/>
      <c r="AK38" s="92" t="s">
        <v>1068</v>
      </c>
      <c r="AL38" s="117" t="e">
        <f>IF(AN37&lt;0,0,IF($AL$35="S",VLOOKUP($AN$37,$AK$7:$AO$14,5,TRUE),VLOOKUP($AN$37,$AK$21:$AO$28,5,TRUE)))</f>
        <v>#REF!</v>
      </c>
      <c r="AM38" s="92"/>
      <c r="AN38" s="92" t="e">
        <f>IF((AN37-AL38)&lt;0,0,(AN37-AL38))</f>
        <v>#REF!</v>
      </c>
      <c r="AO38" s="92"/>
      <c r="AP38" s="83"/>
      <c r="AQ38" s="92" t="s">
        <v>1068</v>
      </c>
      <c r="AR38" s="117" t="e">
        <f>IF(AT37&lt;0,0,IF($AR$35="S",VLOOKUP($AT$37,$AQ$7:$AU$13,5,TRUE),VLOOKUP($AT$37,$AQ$21:$AU$27,5,TRUE)))</f>
        <v>#REF!</v>
      </c>
      <c r="AT38" s="92" t="e">
        <f>IF((AT37-AR38)&lt;0,0,(AT37-AR38))</f>
        <v>#REF!</v>
      </c>
      <c r="AV38" s="83"/>
      <c r="AW38" s="92" t="s">
        <v>1068</v>
      </c>
      <c r="AX38" s="117">
        <f>IF($AX$35="S",VLOOKUP($AZ$37,$AW$7:$BA$12,5,TRUE),VLOOKUP($AZ$37,$AW$21:$BA$27,5,TRUE))</f>
        <v>176500</v>
      </c>
      <c r="AZ38" s="92">
        <f>AZ37-AX38</f>
        <v>214000.5</v>
      </c>
      <c r="BC38" s="92" t="s">
        <v>1068</v>
      </c>
      <c r="BD38" s="117">
        <f>IF($BD$35="S",VLOOKUP($BF$37,$BC$7:$BG$15,5,TRUE),VLOOKUP($BF$37,$BC$21:$BG$29,5,TRUE))</f>
        <v>24500</v>
      </c>
      <c r="BF38" s="92">
        <f>BF37-BD38</f>
        <v>23305.42</v>
      </c>
      <c r="BI38" s="92" t="s">
        <v>1068</v>
      </c>
      <c r="BJ38" s="117">
        <f>IF($BJ$35="S",VLOOKUP($BL$37,$BI$7:$BM$15,5,TRUE),VLOOKUP($BL$37,$BI$21:$BM$29,5,TRUE))</f>
        <v>1045</v>
      </c>
      <c r="BL38" s="92">
        <f>BL37-BJ38</f>
        <v>31137.040000000001</v>
      </c>
      <c r="BO38" s="92" t="s">
        <v>4</v>
      </c>
      <c r="BP38" s="112">
        <v>0</v>
      </c>
      <c r="BS38" s="92"/>
      <c r="BT38" s="92"/>
      <c r="BU38" s="92" t="s">
        <v>4</v>
      </c>
      <c r="BV38" s="112">
        <v>0</v>
      </c>
      <c r="BY38"/>
      <c r="BZ38"/>
      <c r="CA38" s="92" t="s">
        <v>4</v>
      </c>
      <c r="CB38" s="112">
        <v>0</v>
      </c>
      <c r="CC38" s="92"/>
      <c r="CD38" s="92"/>
      <c r="CE38" s="92"/>
      <c r="CG38" s="92" t="s">
        <v>4</v>
      </c>
      <c r="CH38" s="112">
        <v>0</v>
      </c>
      <c r="CI38" s="92"/>
      <c r="CJ38" s="92"/>
      <c r="CK38" s="92"/>
    </row>
    <row r="39" spans="1:89" ht="13.5" thickBot="1" x14ac:dyDescent="0.25">
      <c r="A39" s="92" t="s">
        <v>1070</v>
      </c>
      <c r="B39" s="117">
        <f>IF(D37&lt;0,0,IF($B$35="S",VLOOKUP($D$37,$A$7:$E$14,4,TRUE),VLOOKUP($D$37,$A$21:$E$28,4,TRUE)))</f>
        <v>0</v>
      </c>
      <c r="C39" s="119" t="s">
        <v>0</v>
      </c>
      <c r="D39" s="92">
        <f>D38*B39</f>
        <v>0</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IF(AH37&lt;0,0,IF($AF$35="S",VLOOKUP($AH$37,$AE$7:$AI$14,4,TRUE),VLOOKUP($AH$37,$AE$21:$AI$28,4,TRUE)))</f>
        <v>#REF!</v>
      </c>
      <c r="AG39" s="119" t="s">
        <v>0</v>
      </c>
      <c r="AH39" s="92" t="e">
        <f>AH38*AF39</f>
        <v>#REF!</v>
      </c>
      <c r="AI39" s="92"/>
      <c r="AJ39" s="83"/>
      <c r="AK39" s="92" t="s">
        <v>1070</v>
      </c>
      <c r="AL39" s="117" t="e">
        <f>IF(AN37&lt;0,0,IF($AL$35="S",VLOOKUP($AN$37,$AK$7:$AO$14,4,TRUE),VLOOKUP($AN$37,$AK$21:$AO$28,4,TRUE)))</f>
        <v>#REF!</v>
      </c>
      <c r="AM39" s="119" t="s">
        <v>0</v>
      </c>
      <c r="AN39" s="92" t="e">
        <f>AN38*AL39</f>
        <v>#REF!</v>
      </c>
      <c r="AO39" s="92"/>
      <c r="AP39" s="83"/>
      <c r="AQ39" s="92" t="s">
        <v>1070</v>
      </c>
      <c r="AR39" s="117" t="e">
        <f>IF(AT37&lt;0,0,IF($AR$35="S",VLOOKUP($AT$37,$AQ$7:$AU$13,4,TRUE),VLOOKUP($AT$37,$AQ$21:$AU$27,4,TRUE)))</f>
        <v>#REF!</v>
      </c>
      <c r="AS39" s="119" t="s">
        <v>0</v>
      </c>
      <c r="AT39" s="92" t="e">
        <f>AT38*AR39</f>
        <v>#REF!</v>
      </c>
      <c r="AV39" s="83"/>
      <c r="AW39" s="92" t="s">
        <v>1070</v>
      </c>
      <c r="AX39" s="117">
        <f>IF($AX$35="S",VLOOKUP($AZ$37,$AW$7:$BA$13,4,TRUE),VLOOKUP($AZ$37,$AW$21:$BA$27,4,TRUE))</f>
        <v>0.35</v>
      </c>
      <c r="AY39" s="119" t="s">
        <v>0</v>
      </c>
      <c r="AZ39" s="92">
        <f>AZ38*AX39</f>
        <v>74900.174999999988</v>
      </c>
      <c r="BC39" s="92" t="s">
        <v>1070</v>
      </c>
      <c r="BD39" s="117">
        <f>IF($BD$35="S",VLOOKUP($BF$37,$BC$7:$BG$15,4,TRUE),VLOOKUP($BF$37,$BC$21:$BG$29,4,TRUE))</f>
        <v>0.15</v>
      </c>
      <c r="BE39" s="119" t="s">
        <v>0</v>
      </c>
      <c r="BF39" s="92">
        <f>BF38*BD39</f>
        <v>3495.8129999999996</v>
      </c>
      <c r="BI39" s="92" t="s">
        <v>1070</v>
      </c>
      <c r="BJ39" s="152">
        <f>IF($BJ$35="S",VLOOKUP($BL$37,$BI$7:$BM$15,4,TRUE),VLOOKUP($BL$37,$BI$21:$BM$29,4,TRUE))</f>
        <v>0.15</v>
      </c>
      <c r="BK39" s="119" t="s">
        <v>0</v>
      </c>
      <c r="BL39" s="92">
        <f>BL38*BJ39</f>
        <v>4670.5559999999996</v>
      </c>
      <c r="BO39" s="92" t="s">
        <v>5</v>
      </c>
      <c r="BP39" s="92">
        <f>BP37+BP38</f>
        <v>4.6629629629630166E-2</v>
      </c>
      <c r="BS39" s="92"/>
      <c r="BT39" s="92"/>
      <c r="BU39" s="92" t="s">
        <v>5</v>
      </c>
      <c r="BV39" s="92">
        <f>BV37+BV38</f>
        <v>28.750333333333334</v>
      </c>
      <c r="BY39"/>
      <c r="BZ39"/>
      <c r="CA39" s="92" t="s">
        <v>5</v>
      </c>
      <c r="CB39" s="92">
        <f>CB37+CB38</f>
        <v>26.570846153846148</v>
      </c>
      <c r="CC39" s="92"/>
      <c r="CD39" s="92"/>
      <c r="CE39" s="92"/>
      <c r="CG39" s="92" t="s">
        <v>5</v>
      </c>
      <c r="CH39" s="92">
        <f>CH37+CH38</f>
        <v>26.570846153846148</v>
      </c>
      <c r="CI39" s="92"/>
      <c r="CJ39" s="92"/>
      <c r="CK39" s="92"/>
    </row>
    <row r="40" spans="1:89" ht="13.5" thickBot="1" x14ac:dyDescent="0.25">
      <c r="A40" s="92" t="s">
        <v>1</v>
      </c>
      <c r="B40" s="117">
        <f>IF(D37&lt;0,0,IF($B$35="S",VLOOKUP($D$37,$A$7:$E$14,3,TRUE),VLOOKUP($D$37,$A$21:$E$28,3,TRUE)))</f>
        <v>0</v>
      </c>
      <c r="C40" s="119" t="s">
        <v>2</v>
      </c>
      <c r="D40" s="92">
        <f>D39+B40</f>
        <v>0</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IF(AH37&lt;0,0,IF($AF$35="S",VLOOKUP($AH$37,$AE$7:$AI$14,3,TRUE),VLOOKUP($AH$37,$AE$21:$AI$28,3,TRUE)))</f>
        <v>#REF!</v>
      </c>
      <c r="AG40" s="119" t="s">
        <v>2</v>
      </c>
      <c r="AH40" s="92" t="e">
        <f>AH39+AF40</f>
        <v>#REF!</v>
      </c>
      <c r="AI40" s="92"/>
      <c r="AJ40" s="83"/>
      <c r="AK40" s="92" t="s">
        <v>1</v>
      </c>
      <c r="AL40" s="117" t="e">
        <f>IF(AN37&lt;0,0,IF($AL$35="S",VLOOKUP($AN$37,$AK$7:$AO$14,3,TRUE),VLOOKUP($AN$37,$AK$21:$AO$28,3,TRUE)))</f>
        <v>#REF!</v>
      </c>
      <c r="AM40" s="119" t="s">
        <v>2</v>
      </c>
      <c r="AN40" s="92" t="e">
        <f>AN39+AL40</f>
        <v>#REF!</v>
      </c>
      <c r="AO40" s="92"/>
      <c r="AP40" s="83"/>
      <c r="AQ40" s="92" t="s">
        <v>1</v>
      </c>
      <c r="AR40" s="117" t="e">
        <f>IF(AT37&lt;0,0,IF($AR$35="S",VLOOKUP($AT$37,$AQ$7:$AU$13,3,TRUE),VLOOKUP($AT$37,$AQ$21:$AU$27,3,TRUE)))</f>
        <v>#REF!</v>
      </c>
      <c r="AS40" s="119" t="s">
        <v>2</v>
      </c>
      <c r="AT40" s="92" t="e">
        <f>AT39+AR40</f>
        <v>#REF!</v>
      </c>
      <c r="AV40" s="83"/>
      <c r="AW40" s="92" t="s">
        <v>1</v>
      </c>
      <c r="AX40" s="117">
        <f>IF($AX$35="S",VLOOKUP($AZ$37,$AW$7:$BA$13,3,TRUE),VLOOKUP($AZ$37,$AW$21:$BA$27,3,TRUE))</f>
        <v>110016.5</v>
      </c>
      <c r="AY40" s="119" t="s">
        <v>2</v>
      </c>
      <c r="AZ40" s="92">
        <f>AZ39+AX40</f>
        <v>184916.67499999999</v>
      </c>
      <c r="BC40" s="92" t="s">
        <v>1</v>
      </c>
      <c r="BD40" s="117">
        <f>IF($BD$35="S",VLOOKUP($BF$37,$BC$7:$BG$15,3,TRUE),VLOOKUP($BF$37,$BC$21:$BG$29,3,TRUE))</f>
        <v>1075</v>
      </c>
      <c r="BE40" s="119" t="s">
        <v>2</v>
      </c>
      <c r="BF40" s="92">
        <f>BF39+BD40</f>
        <v>4570.8130000000001</v>
      </c>
      <c r="BI40" s="92" t="s">
        <v>1</v>
      </c>
      <c r="BJ40" s="117">
        <f>IF($BJ$35="S",VLOOKUP($BL$37,$BI$7:$BM$15,3,TRUE),VLOOKUP($BL$37,$BI$21:$BM$29,3,TRUE))</f>
        <v>437.5</v>
      </c>
      <c r="BK40" s="119" t="s">
        <v>2</v>
      </c>
      <c r="BL40" s="92">
        <f>BL39+BJ40</f>
        <v>5108.0559999999996</v>
      </c>
      <c r="BO40" s="92" t="s">
        <v>6</v>
      </c>
      <c r="BP40" s="120">
        <v>0.39500000000000002</v>
      </c>
      <c r="BS40" s="92"/>
      <c r="BT40" s="92"/>
      <c r="BU40" s="92" t="s">
        <v>6</v>
      </c>
      <c r="BV40" s="120">
        <v>0.39500000000000002</v>
      </c>
      <c r="BY40"/>
      <c r="BZ40"/>
      <c r="CA40" s="92" t="s">
        <v>6</v>
      </c>
      <c r="CB40" s="120">
        <v>0.39500000000000002</v>
      </c>
      <c r="CC40" s="92"/>
      <c r="CD40" s="92"/>
      <c r="CE40" s="92"/>
      <c r="CF40" s="92"/>
      <c r="CG40" s="92" t="s">
        <v>6</v>
      </c>
      <c r="CH40" s="120">
        <v>0.39500000000000002</v>
      </c>
      <c r="CI40" s="92"/>
      <c r="CJ40" s="92"/>
    </row>
    <row r="41" spans="1:89" x14ac:dyDescent="0.2">
      <c r="A41" s="92" t="s">
        <v>7</v>
      </c>
      <c r="B41" s="92">
        <f>D40/C41</f>
        <v>0</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H41" s="92"/>
      <c r="AI41" s="92"/>
      <c r="AJ41" s="83"/>
      <c r="AK41" s="92" t="s">
        <v>7</v>
      </c>
      <c r="AL41" s="92" t="e">
        <f>AN40/AM41</f>
        <v>#REF!</v>
      </c>
      <c r="AM41" s="113">
        <v>52</v>
      </c>
      <c r="AN41" s="92"/>
      <c r="AO41" s="92"/>
      <c r="AP41" s="83"/>
      <c r="AQ41" s="92" t="s">
        <v>7</v>
      </c>
      <c r="AR41" s="92" t="e">
        <f>AT40/AS41</f>
        <v>#REF!</v>
      </c>
      <c r="AS41" s="113">
        <v>52</v>
      </c>
      <c r="AV41" s="83"/>
      <c r="AW41" s="92" t="s">
        <v>7</v>
      </c>
      <c r="AX41" s="92">
        <f>AZ40/AY41</f>
        <v>3556.0899038461534</v>
      </c>
      <c r="AY41" s="113">
        <v>52</v>
      </c>
      <c r="BC41" s="92" t="s">
        <v>7</v>
      </c>
      <c r="BD41" s="92">
        <f>BF40/BE41</f>
        <v>87.90025</v>
      </c>
      <c r="BE41" s="113">
        <v>52</v>
      </c>
      <c r="BI41" s="92" t="s">
        <v>7</v>
      </c>
      <c r="BJ41" s="92">
        <f>BL40/BK41</f>
        <v>98.231846153846149</v>
      </c>
      <c r="BK41" s="113">
        <v>52</v>
      </c>
      <c r="BO41" s="92" t="s">
        <v>8</v>
      </c>
      <c r="BP41" s="92">
        <f>BP39*BP40</f>
        <v>1.8418703703703916E-2</v>
      </c>
      <c r="BS41" s="92"/>
      <c r="BT41" s="92"/>
      <c r="BU41" s="92" t="s">
        <v>8</v>
      </c>
      <c r="BV41" s="92">
        <f>BV39*BV40</f>
        <v>11.356381666666667</v>
      </c>
      <c r="BY41"/>
      <c r="BZ41"/>
      <c r="CA41" s="92" t="s">
        <v>8</v>
      </c>
      <c r="CB41" s="92">
        <f>CB39*CB40</f>
        <v>10.495484230769229</v>
      </c>
      <c r="CC41" s="92"/>
      <c r="CD41" s="92"/>
      <c r="CE41" s="92"/>
      <c r="CF41" s="92"/>
      <c r="CG41" s="92" t="s">
        <v>8</v>
      </c>
      <c r="CH41" s="92">
        <f>CH39*CH40</f>
        <v>10.495484230769229</v>
      </c>
      <c r="CI41" s="92"/>
      <c r="CJ41" s="92"/>
    </row>
    <row r="42" spans="1:89" ht="13.5" thickBot="1" x14ac:dyDescent="0.25">
      <c r="A42" s="92" t="s">
        <v>9</v>
      </c>
      <c r="B42" s="112">
        <f>'2019-FORM GAO-70a'!D12</f>
        <v>0</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G42" s="92"/>
      <c r="AH42" s="92"/>
      <c r="AI42" s="92"/>
      <c r="AJ42" s="83"/>
      <c r="AK42" s="92" t="s">
        <v>9</v>
      </c>
      <c r="AL42" s="112" t="e">
        <f>#REF!</f>
        <v>#REF!</v>
      </c>
      <c r="AM42" s="92"/>
      <c r="AN42" s="92"/>
      <c r="AO42" s="92"/>
      <c r="AP42" s="83"/>
      <c r="AQ42" s="92" t="s">
        <v>9</v>
      </c>
      <c r="AR42" s="112" t="e">
        <f>#REF!</f>
        <v>#REF!</v>
      </c>
      <c r="AV42" s="83"/>
      <c r="AW42" s="92" t="s">
        <v>9</v>
      </c>
      <c r="AX42" s="112">
        <v>25</v>
      </c>
      <c r="BC42" s="92" t="s">
        <v>9</v>
      </c>
      <c r="BD42" s="112">
        <v>25</v>
      </c>
      <c r="BI42" s="92" t="s">
        <v>10</v>
      </c>
      <c r="BJ42" s="112">
        <v>0</v>
      </c>
      <c r="BS42" s="92"/>
      <c r="BT42" s="92"/>
      <c r="BU42" s="92"/>
      <c r="BV42" s="92"/>
      <c r="BY42"/>
      <c r="BZ42"/>
      <c r="CC42" s="92"/>
      <c r="CD42" s="92"/>
      <c r="CE42" s="92"/>
      <c r="CF42" s="92"/>
    </row>
    <row r="43" spans="1:89" ht="14.25" thickTop="1" thickBot="1" x14ac:dyDescent="0.25">
      <c r="A43" s="170" t="s">
        <v>5</v>
      </c>
      <c r="B43" s="171">
        <f>ROUND(B41*2+B42,2)</f>
        <v>0</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70" t="s">
        <v>5</v>
      </c>
      <c r="AF43" s="171" t="e">
        <f>ROUND(AF41*2+AF42,2)</f>
        <v>#REF!</v>
      </c>
      <c r="AG43" s="92"/>
      <c r="AH43" s="92"/>
      <c r="AI43" s="92"/>
      <c r="AJ43" s="83"/>
      <c r="AK43" s="170" t="s">
        <v>5</v>
      </c>
      <c r="AL43" s="171" t="e">
        <f>ROUND(AL41*2+AL42,2)</f>
        <v>#REF!</v>
      </c>
      <c r="AM43" s="92"/>
      <c r="AN43" s="92"/>
      <c r="AO43" s="92"/>
      <c r="AP43" s="83"/>
      <c r="AQ43" s="156" t="s">
        <v>5</v>
      </c>
      <c r="AR43" s="157" t="e">
        <f>ROUND(AR41*2+AR42,2)</f>
        <v>#REF!</v>
      </c>
      <c r="AV43" s="83"/>
      <c r="AW43" s="136" t="s">
        <v>5</v>
      </c>
      <c r="AX43" s="136">
        <f>AX41*2+AX42</f>
        <v>7137.1798076923069</v>
      </c>
      <c r="BC43" s="92" t="s">
        <v>5</v>
      </c>
      <c r="BD43" s="92">
        <f>BD41*2+BD42</f>
        <v>200.8005</v>
      </c>
      <c r="BI43" s="92" t="s">
        <v>5</v>
      </c>
      <c r="BJ43" s="92">
        <f>SUM(BJ41*2)+BJ42</f>
        <v>196.4636923076923</v>
      </c>
      <c r="BS43" s="92"/>
      <c r="BT43" s="92"/>
      <c r="BU43" s="92"/>
      <c r="BV43" s="92"/>
      <c r="BY43"/>
      <c r="BZ43"/>
      <c r="CC43" s="92"/>
      <c r="CD43" s="92"/>
      <c r="CE43" s="92"/>
      <c r="CF43" s="92"/>
    </row>
    <row r="44" spans="1:89" x14ac:dyDescent="0.2">
      <c r="A44" s="92" t="s">
        <v>6</v>
      </c>
      <c r="B44" s="121">
        <f>'2019-FORM GAO-70a'!F9</f>
        <v>0</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G44" s="92"/>
      <c r="AH44" s="92"/>
      <c r="AI44" s="92"/>
      <c r="AJ44" s="83"/>
      <c r="AK44" s="92" t="s">
        <v>6</v>
      </c>
      <c r="AL44" s="121" t="e">
        <f>#REF!</f>
        <v>#REF!</v>
      </c>
      <c r="AM44" s="92"/>
      <c r="AN44" s="92"/>
      <c r="AO44" s="92"/>
      <c r="AP44" s="83"/>
      <c r="AQ44" s="92" t="s">
        <v>6</v>
      </c>
      <c r="AR44" s="121" t="e">
        <f>#REF!</f>
        <v>#REF!</v>
      </c>
      <c r="AV44" s="83"/>
      <c r="AW44" s="92" t="s">
        <v>6</v>
      </c>
      <c r="AX44" s="121">
        <v>5.0999999999999997E-2</v>
      </c>
      <c r="BC44" s="92" t="s">
        <v>6</v>
      </c>
      <c r="BD44" s="121">
        <v>4.2000000000000003E-2</v>
      </c>
      <c r="BI44" s="92" t="s">
        <v>6</v>
      </c>
      <c r="BJ44" s="120">
        <v>0.39500000000000002</v>
      </c>
      <c r="BS44" s="92"/>
      <c r="BT44" s="92"/>
      <c r="BU44" s="92"/>
      <c r="BV44" s="92"/>
      <c r="BY44"/>
      <c r="BZ44"/>
      <c r="CC44" s="92"/>
      <c r="CD44" s="92"/>
      <c r="CE44" s="92"/>
      <c r="CF44" s="92"/>
    </row>
    <row r="45" spans="1:89" ht="13.5" thickBot="1" x14ac:dyDescent="0.25">
      <c r="A45" s="92" t="s">
        <v>11</v>
      </c>
      <c r="B45" s="121">
        <f>'2019-FORM GAO-70a'!F11</f>
        <v>0</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G45" s="92"/>
      <c r="AH45" s="92"/>
      <c r="AI45" s="92"/>
      <c r="AJ45" s="83"/>
      <c r="AK45" s="92" t="s">
        <v>11</v>
      </c>
      <c r="AL45" s="121" t="e">
        <f>#REF!</f>
        <v>#REF!</v>
      </c>
      <c r="AM45" s="92"/>
      <c r="AN45" s="92"/>
      <c r="AO45" s="92"/>
      <c r="AP45" s="83"/>
      <c r="AQ45" s="92" t="s">
        <v>11</v>
      </c>
      <c r="AR45" s="121" t="e">
        <f>#REF!</f>
        <v>#REF!</v>
      </c>
      <c r="AV45" s="83"/>
      <c r="AW45" s="92" t="s">
        <v>11</v>
      </c>
      <c r="AX45" s="121">
        <v>0</v>
      </c>
      <c r="BC45" s="92" t="s">
        <v>11</v>
      </c>
      <c r="BD45" s="121">
        <v>3</v>
      </c>
      <c r="BI45" s="92" t="s">
        <v>8</v>
      </c>
      <c r="BJ45" s="92">
        <f>BJ43*BJ44</f>
        <v>77.603158461538456</v>
      </c>
      <c r="BS45" s="92"/>
      <c r="BT45" s="92"/>
      <c r="BU45" s="92"/>
      <c r="BV45" s="92"/>
      <c r="BY45"/>
      <c r="BZ45"/>
      <c r="CC45" s="92"/>
      <c r="CD45" s="92"/>
      <c r="CE45" s="92"/>
      <c r="CF45" s="92"/>
    </row>
    <row r="46" spans="1:89" ht="14.25" thickTop="1" thickBot="1" x14ac:dyDescent="0.25">
      <c r="A46" s="171" t="s">
        <v>8</v>
      </c>
      <c r="B46" s="171">
        <f>ROUND(D34*B44/26+B45,2)</f>
        <v>0</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71" t="s">
        <v>8</v>
      </c>
      <c r="AF46" s="171" t="e">
        <f>ROUND(AH34*AF44/26+AF45,2)</f>
        <v>#REF!</v>
      </c>
      <c r="AG46" s="92"/>
      <c r="AH46" s="92"/>
      <c r="AI46" s="92"/>
      <c r="AJ46" s="83"/>
      <c r="AK46" s="171" t="s">
        <v>8</v>
      </c>
      <c r="AL46" s="171" t="e">
        <f>ROUND(AN34*AL44/26+AL45,2)</f>
        <v>#REF!</v>
      </c>
      <c r="AM46" s="92"/>
      <c r="AN46" s="92"/>
      <c r="AO46" s="92"/>
      <c r="AP46" s="83"/>
      <c r="AQ46" s="157" t="s">
        <v>8</v>
      </c>
      <c r="AR46" s="157" t="e">
        <f>ROUND(AT34*AR44/26+AR45,2)</f>
        <v>#REF!</v>
      </c>
      <c r="AV46" s="83"/>
      <c r="AW46" s="136" t="s">
        <v>8</v>
      </c>
      <c r="AX46" s="136">
        <f>AZ34*AX44/26+AX45</f>
        <v>765.98175000000003</v>
      </c>
      <c r="BC46" s="92" t="s">
        <v>8</v>
      </c>
      <c r="BD46" s="92">
        <f>BF34*BD44/26+BD45</f>
        <v>80.224140000000006</v>
      </c>
      <c r="BS46" s="92"/>
      <c r="BT46" s="92"/>
      <c r="BU46" s="92"/>
      <c r="BV46" s="92"/>
      <c r="BY46"/>
      <c r="BZ46"/>
      <c r="CC46" s="92"/>
      <c r="CD46" s="92"/>
      <c r="CE46" s="92"/>
      <c r="CF46" s="92"/>
    </row>
    <row r="47" spans="1:89"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E47" s="92"/>
      <c r="AF47" s="92"/>
      <c r="AG47" s="92"/>
      <c r="AH47" s="92"/>
      <c r="AI47" s="92"/>
      <c r="AJ47" s="83"/>
      <c r="AK47" s="92"/>
      <c r="AL47" s="92"/>
      <c r="AM47" s="92"/>
      <c r="AN47" s="92"/>
      <c r="AO47" s="92"/>
      <c r="AP47" s="83"/>
      <c r="AV47" s="83"/>
      <c r="BS47" s="92"/>
      <c r="BT47" s="92"/>
      <c r="BU47" s="92"/>
      <c r="BV47" s="92"/>
      <c r="BY47"/>
      <c r="BZ47"/>
      <c r="CC47" s="92"/>
      <c r="CD47" s="92"/>
      <c r="CE47" s="92"/>
      <c r="CF47" s="92"/>
    </row>
    <row r="48" spans="1:89"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t="s">
        <v>12</v>
      </c>
      <c r="AL48" s="122"/>
      <c r="AM48" s="122"/>
      <c r="AN48" s="122"/>
      <c r="AO48" s="122"/>
      <c r="AP48" s="153"/>
      <c r="AQ48" s="122" t="s">
        <v>12</v>
      </c>
      <c r="AR48" s="122"/>
      <c r="AS48" s="122"/>
      <c r="AT48" s="122"/>
      <c r="AU48" s="122"/>
      <c r="AV48" s="153"/>
      <c r="AW48" s="122"/>
      <c r="AX48" s="122"/>
      <c r="AY48" s="122"/>
      <c r="AZ48" s="122"/>
      <c r="BA48" s="122"/>
      <c r="BB48" s="122"/>
      <c r="BC48" s="122"/>
      <c r="BD48" s="122"/>
      <c r="BE48" s="122"/>
      <c r="BF48" s="122"/>
      <c r="BG48" s="122"/>
      <c r="BH48" s="122"/>
      <c r="BI48" s="122"/>
      <c r="BJ48" s="122"/>
      <c r="BK48" s="122"/>
      <c r="BL48" s="122"/>
      <c r="BM48" s="122"/>
    </row>
  </sheetData>
  <sheetProtection password="E451" sheet="1"/>
  <mergeCells count="88">
    <mergeCell ref="G1:K1"/>
    <mergeCell ref="M1:Q1"/>
    <mergeCell ref="S1:W1"/>
    <mergeCell ref="Y1:AC1"/>
    <mergeCell ref="AE1:AI1"/>
    <mergeCell ref="AK1:AO1"/>
    <mergeCell ref="AQ1:AU1"/>
    <mergeCell ref="AW1:BA1"/>
    <mergeCell ref="BC1:BG1"/>
    <mergeCell ref="BI1:BM1"/>
    <mergeCell ref="BO1:BS1"/>
    <mergeCell ref="BU1:BY1"/>
    <mergeCell ref="CA1:CE1"/>
    <mergeCell ref="CG1:CK1"/>
    <mergeCell ref="G3:K3"/>
    <mergeCell ref="M3:Q3"/>
    <mergeCell ref="S3:W3"/>
    <mergeCell ref="Y3:AC3"/>
    <mergeCell ref="AE3:AI3"/>
    <mergeCell ref="AK3:AO3"/>
    <mergeCell ref="AQ3:AU3"/>
    <mergeCell ref="AW3:BA3"/>
    <mergeCell ref="BC3:BG3"/>
    <mergeCell ref="BI3:BM3"/>
    <mergeCell ref="BO3:BS3"/>
    <mergeCell ref="BU3:BX3"/>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CA5:CB5"/>
    <mergeCell ref="CC5:CD5"/>
    <mergeCell ref="CG5:CH5"/>
    <mergeCell ref="CI5:CJ5"/>
    <mergeCell ref="BO15:BS15"/>
    <mergeCell ref="G17:K17"/>
    <mergeCell ref="M17:Q17"/>
    <mergeCell ref="S17:W17"/>
    <mergeCell ref="Y17:AC17"/>
    <mergeCell ref="AE17:AI17"/>
    <mergeCell ref="AK17:AO17"/>
    <mergeCell ref="AQ17:AU17"/>
    <mergeCell ref="AW17:BA17"/>
    <mergeCell ref="BC17:BG17"/>
    <mergeCell ref="BI17:BM17"/>
    <mergeCell ref="BO17:BP17"/>
    <mergeCell ref="BU17:BV17"/>
    <mergeCell ref="BW17:BX17"/>
    <mergeCell ref="CA17:CB17"/>
    <mergeCell ref="CC17:CD17"/>
    <mergeCell ref="CG17:CH17"/>
    <mergeCell ref="CI17:CJ17"/>
    <mergeCell ref="AQ19:AR19"/>
    <mergeCell ref="AW19:AX19"/>
    <mergeCell ref="BC19:BD19"/>
    <mergeCell ref="BI19:BJ19"/>
    <mergeCell ref="G19:H19"/>
    <mergeCell ref="M19:N19"/>
    <mergeCell ref="S19:T19"/>
    <mergeCell ref="Y19:Z19"/>
    <mergeCell ref="AE19:AF19"/>
    <mergeCell ref="AK19:AL19"/>
    <mergeCell ref="A19:B19"/>
    <mergeCell ref="A1:E1"/>
    <mergeCell ref="A3:E3"/>
    <mergeCell ref="A5:B5"/>
    <mergeCell ref="C5:D5"/>
    <mergeCell ref="A17:E17"/>
  </mergeCells>
  <pageMargins left="0.75" right="0.75" top="1" bottom="1" header="0.5" footer="0.5"/>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F120"/>
  <sheetViews>
    <sheetView zoomScale="90" zoomScaleNormal="90" workbookViewId="0">
      <pane ySplit="18" topLeftCell="A19"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367"/>
      <c r="F1" s="368"/>
    </row>
    <row r="2" spans="1:6" s="11" customFormat="1" ht="15.75" thickBot="1" x14ac:dyDescent="0.3">
      <c r="A2" s="626" t="s">
        <v>222</v>
      </c>
      <c r="B2" s="627"/>
      <c r="C2" s="627"/>
      <c r="D2" s="627"/>
      <c r="E2" s="276" t="s">
        <v>2230</v>
      </c>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365"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v>0</v>
      </c>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9"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7">
        <v>1</v>
      </c>
      <c r="B32" s="28"/>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69">
        <v>1</v>
      </c>
      <c r="B34" s="59"/>
      <c r="C34" s="14"/>
      <c r="D34" s="14"/>
      <c r="E34" s="15"/>
      <c r="F34" s="66">
        <f t="shared" si="0"/>
        <v>0</v>
      </c>
    </row>
    <row r="35" spans="1:6" s="11" customFormat="1" ht="15.75" customHeight="1" x14ac:dyDescent="0.2">
      <c r="A35" s="70">
        <v>1</v>
      </c>
      <c r="B35" s="60"/>
      <c r="C35" s="14"/>
      <c r="D35" s="14"/>
      <c r="E35" s="15"/>
      <c r="F35" s="66">
        <f t="shared" si="0"/>
        <v>0</v>
      </c>
    </row>
    <row r="36" spans="1:6" s="11" customFormat="1" ht="15.75" customHeight="1" x14ac:dyDescent="0.2">
      <c r="A36" s="67" t="s">
        <v>944</v>
      </c>
      <c r="B36" s="28">
        <v>500</v>
      </c>
      <c r="C36" s="14"/>
      <c r="D36" s="14"/>
      <c r="E36" s="15"/>
      <c r="F36" s="66">
        <f t="shared" si="0"/>
        <v>0</v>
      </c>
    </row>
    <row r="37" spans="1:6" s="11" customFormat="1" ht="15.75" customHeight="1" x14ac:dyDescent="0.2">
      <c r="A37" s="74">
        <v>1</v>
      </c>
      <c r="B37" s="28">
        <v>520</v>
      </c>
      <c r="C37" s="14"/>
      <c r="D37" s="14"/>
      <c r="E37" s="13"/>
      <c r="F37" s="66">
        <f t="shared" si="0"/>
        <v>0</v>
      </c>
    </row>
    <row r="38" spans="1:6" s="11" customFormat="1" ht="15.75" customHeight="1" x14ac:dyDescent="0.2">
      <c r="A38" s="75" t="s">
        <v>809</v>
      </c>
      <c r="B38" s="28">
        <v>601</v>
      </c>
      <c r="C38" s="76"/>
      <c r="D38" s="76"/>
      <c r="E38" s="13"/>
      <c r="F38" s="66">
        <f t="shared" si="0"/>
        <v>0</v>
      </c>
    </row>
    <row r="39" spans="1:6" s="11" customFormat="1" ht="15.75" customHeight="1" thickBot="1" x14ac:dyDescent="0.25">
      <c r="A39" s="71">
        <v>1</v>
      </c>
      <c r="B39" s="165">
        <v>501</v>
      </c>
      <c r="C39" s="64"/>
      <c r="D39" s="64"/>
      <c r="E39" s="15"/>
      <c r="F39" s="66">
        <f t="shared" si="0"/>
        <v>0</v>
      </c>
    </row>
    <row r="40" spans="1:6" s="11" customFormat="1" ht="15.75" customHeight="1" thickBot="1" x14ac:dyDescent="0.25">
      <c r="A40" s="72" t="s">
        <v>206</v>
      </c>
      <c r="B40" s="208"/>
      <c r="C40" s="63">
        <f>ROUND((SUM(C19:C39)),2)</f>
        <v>0</v>
      </c>
      <c r="D40" s="63">
        <f>ROUND((SUM(D19:D39)),2)</f>
        <v>0</v>
      </c>
      <c r="E40" s="33">
        <f>ROUND((SUM(E19:E39)),2)</f>
        <v>0</v>
      </c>
      <c r="F40" s="73">
        <f>ROUND((SUM(F19:F39)),2)</f>
        <v>0</v>
      </c>
    </row>
    <row r="41" spans="1:6" s="11" customFormat="1" ht="5.25" customHeight="1" thickBot="1" x14ac:dyDescent="0.25">
      <c r="A41" s="375"/>
      <c r="B41" s="35"/>
      <c r="C41" s="36"/>
      <c r="D41" s="36"/>
      <c r="E41" s="36"/>
      <c r="F41" s="376"/>
    </row>
    <row r="42" spans="1:6" s="11" customFormat="1" ht="15.75" customHeight="1" thickBot="1" x14ac:dyDescent="0.3">
      <c r="A42" s="377" t="s">
        <v>224</v>
      </c>
      <c r="B42" s="204"/>
      <c r="C42" s="204"/>
      <c r="D42" s="204"/>
      <c r="E42" s="205"/>
      <c r="F42" s="378"/>
    </row>
    <row r="43" spans="1:6" s="11" customFormat="1" ht="15.75" customHeight="1" x14ac:dyDescent="0.2">
      <c r="A43" s="379" t="s">
        <v>207</v>
      </c>
      <c r="B43" s="39" t="s">
        <v>208</v>
      </c>
      <c r="C43" s="12">
        <f>'2020-BSI_AMT PAID'!D144</f>
        <v>0</v>
      </c>
      <c r="D43" s="12">
        <f>C43</f>
        <v>0</v>
      </c>
      <c r="E43" s="207"/>
      <c r="F43" s="380">
        <f t="shared" ref="F43:F64" si="1">ROUND((C43-D43),2)</f>
        <v>0</v>
      </c>
    </row>
    <row r="44" spans="1:6" s="11" customFormat="1" ht="15.75" customHeight="1" x14ac:dyDescent="0.2">
      <c r="A44" s="381" t="s">
        <v>790</v>
      </c>
      <c r="B44" s="31" t="s">
        <v>209</v>
      </c>
      <c r="C44" s="14">
        <f>ROUND(C98*0.062,2)</f>
        <v>0</v>
      </c>
      <c r="D44" s="14">
        <f>ROUND(D98*0.062,2)</f>
        <v>0</v>
      </c>
      <c r="E44" s="201"/>
      <c r="F44" s="66">
        <f t="shared" si="1"/>
        <v>0</v>
      </c>
    </row>
    <row r="45" spans="1:6" s="11" customFormat="1" ht="15.75" customHeight="1" x14ac:dyDescent="0.2">
      <c r="A45" s="381" t="s">
        <v>791</v>
      </c>
      <c r="B45" s="31" t="s">
        <v>210</v>
      </c>
      <c r="C45" s="14">
        <f>ROUND(C99*0.0145,2)</f>
        <v>0</v>
      </c>
      <c r="D45" s="14">
        <f>ROUND(D99*0.0145,2)</f>
        <v>0</v>
      </c>
      <c r="E45" s="201"/>
      <c r="F45" s="66">
        <f t="shared" si="1"/>
        <v>0</v>
      </c>
    </row>
    <row r="46" spans="1:6" s="11" customFormat="1" ht="15.75" customHeight="1" x14ac:dyDescent="0.2">
      <c r="A46" s="381" t="s">
        <v>792</v>
      </c>
      <c r="B46" s="31" t="s">
        <v>211</v>
      </c>
      <c r="C46" s="14">
        <v>0</v>
      </c>
      <c r="D46" s="14">
        <v>0</v>
      </c>
      <c r="E46" s="201"/>
      <c r="F46" s="66">
        <f t="shared" si="1"/>
        <v>0</v>
      </c>
    </row>
    <row r="47" spans="1:6" s="11" customFormat="1" ht="15.75" customHeight="1" x14ac:dyDescent="0.2">
      <c r="A47" s="381" t="s">
        <v>212</v>
      </c>
      <c r="B47" s="31" t="s">
        <v>213</v>
      </c>
      <c r="C47" s="40">
        <f>'2020-BSI_AMT PAID'!D145</f>
        <v>0</v>
      </c>
      <c r="D47" s="40">
        <f>C47</f>
        <v>0</v>
      </c>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c r="C50" s="139"/>
      <c r="D50" s="139"/>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384">
        <v>1</v>
      </c>
      <c r="B65" s="62"/>
      <c r="C65" s="12"/>
      <c r="D65" s="12"/>
      <c r="E65" s="201"/>
      <c r="F65" s="382">
        <v>0</v>
      </c>
    </row>
    <row r="66" spans="1:6" s="11" customFormat="1" ht="15.75" customHeight="1" x14ac:dyDescent="0.2">
      <c r="A66" s="65" t="s">
        <v>419</v>
      </c>
      <c r="B66" s="27"/>
      <c r="C66" s="12"/>
      <c r="D66" s="12"/>
      <c r="E66" s="201"/>
      <c r="F66" s="383">
        <f>ROUND((C66-D66),2)</f>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'2020-FORM GAO-70a'!D97</f>
        <v>0</v>
      </c>
      <c r="C70" s="44">
        <f>ROUND(SUM(C43:C69),2)</f>
        <v>0</v>
      </c>
      <c r="D70" s="44">
        <f>ROUND((SUM(D43:D69)),2)</f>
        <v>0</v>
      </c>
      <c r="E70" s="202"/>
      <c r="F70" s="386">
        <f>ROUND((SUM(F43:F69)),2)</f>
        <v>0</v>
      </c>
    </row>
    <row r="71" spans="1:6" s="11" customFormat="1" ht="15.75" customHeight="1" thickBot="1" x14ac:dyDescent="0.25">
      <c r="A71" s="385" t="s">
        <v>217</v>
      </c>
      <c r="B71" s="49"/>
      <c r="C71" s="44">
        <f>ROUND((C40-C36-C37-C39)-C70,2)</f>
        <v>0</v>
      </c>
      <c r="D71" s="44">
        <f>ROUND((D40-D36-D37-D39)-D70,2)</f>
        <v>0</v>
      </c>
      <c r="E71" s="387"/>
      <c r="F71" s="388">
        <f>ROUND((F40-F36-F37-F39)-F70,2)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MAX(ROUND((C98-C28-C29)*0.062,2),0)</f>
        <v>0</v>
      </c>
      <c r="D74" s="14">
        <f>MAX(ROUND((D98-D28-D29)*0.062,2),0)</f>
        <v>0</v>
      </c>
      <c r="E74" s="201"/>
      <c r="F74" s="383">
        <f>ROUND((C74-D74),2)</f>
        <v>0</v>
      </c>
    </row>
    <row r="75" spans="1:6" s="11" customFormat="1" ht="15.75" customHeight="1" x14ac:dyDescent="0.2">
      <c r="A75" s="381" t="s">
        <v>791</v>
      </c>
      <c r="B75" s="31" t="s">
        <v>220</v>
      </c>
      <c r="C75" s="14">
        <f>ROUND(C99*0.0145,2)</f>
        <v>0</v>
      </c>
      <c r="D75" s="14">
        <f>ROUND(D99*0.0145,2)</f>
        <v>0</v>
      </c>
      <c r="E75" s="201"/>
      <c r="F75" s="383">
        <f t="shared" ref="F75:F99" si="2">ROUND((C75-D75),2)</f>
        <v>0</v>
      </c>
    </row>
    <row r="76" spans="1:6" s="11" customFormat="1" ht="15.75" customHeight="1" x14ac:dyDescent="0.2">
      <c r="A76" s="381" t="s">
        <v>792</v>
      </c>
      <c r="B76" s="31" t="s">
        <v>221</v>
      </c>
      <c r="C76" s="14">
        <f>ROUND(C100*0.0145,2)</f>
        <v>0</v>
      </c>
      <c r="D76" s="14">
        <v>0</v>
      </c>
      <c r="E76" s="201"/>
      <c r="F76" s="383">
        <f t="shared" si="2"/>
        <v>0</v>
      </c>
    </row>
    <row r="77" spans="1:6" s="11" customFormat="1" ht="15.75" customHeight="1" x14ac:dyDescent="0.2">
      <c r="A77" s="381" t="s">
        <v>793</v>
      </c>
      <c r="B77" s="31" t="s">
        <v>794</v>
      </c>
      <c r="C77" s="14"/>
      <c r="D77" s="14"/>
      <c r="E77" s="201"/>
      <c r="F77" s="383">
        <f t="shared" si="2"/>
        <v>0</v>
      </c>
    </row>
    <row r="78" spans="1:6" s="11" customFormat="1" ht="15.75" customHeight="1" x14ac:dyDescent="0.2">
      <c r="A78" s="381" t="s">
        <v>1203</v>
      </c>
      <c r="B78" s="31" t="s">
        <v>225</v>
      </c>
      <c r="C78" s="14">
        <f>IF(B9&lt;DATEVALUE("7/1/2014"),(ROUND(C98*0.0015,2)),(ROUND(C98*0.001,2)))</f>
        <v>0</v>
      </c>
      <c r="D78" s="14">
        <f>IF(B9&gt;=DATEVALUE("7/1/2014"),(ROUND(D98*0.001,2)),(ROUND(D98*0.0015,2)))</f>
        <v>0</v>
      </c>
      <c r="E78" s="201"/>
      <c r="F78" s="383">
        <f t="shared" si="2"/>
        <v>0</v>
      </c>
    </row>
    <row r="79" spans="1:6" s="11" customFormat="1" ht="15.75" customHeight="1" x14ac:dyDescent="0.2">
      <c r="A79" s="395" t="s">
        <v>2048</v>
      </c>
      <c r="B79" s="286">
        <v>3800</v>
      </c>
      <c r="C79" s="58">
        <f>ROUND((C40-C30-C32-C31-C39-C38-C37-C36-C34-C33)*0.0043,2)</f>
        <v>0</v>
      </c>
      <c r="D79" s="58">
        <f>ROUND((D40-D30-D32-D31-D39-D38-D37-D36-D34-D33)*0.0043,2)</f>
        <v>0</v>
      </c>
      <c r="E79" s="201"/>
      <c r="F79" s="383">
        <f t="shared" si="2"/>
        <v>0</v>
      </c>
    </row>
    <row r="80" spans="1:6" s="11" customFormat="1" ht="15.75" customHeight="1" x14ac:dyDescent="0.2">
      <c r="A80" s="381" t="s">
        <v>1191</v>
      </c>
      <c r="B80" s="31">
        <v>3802</v>
      </c>
      <c r="C80" s="58">
        <f>ROUND((C40-C39-C30-C31-C32-C36-C38-C37-C34-C33)*0.0083,2)</f>
        <v>0</v>
      </c>
      <c r="D80" s="58">
        <f>IF(B9&lt;=DATEVALUE("9/11/2013"),(ROUND((D40-D30-D31-D32-D38-D37-D36-D34-D33)*0.0107,2)),(ROUND((D40-D39-D30-D31-D32-D36-D38-D37-D34-D33)*0.0083,2)))</f>
        <v>0</v>
      </c>
      <c r="E80" s="201"/>
      <c r="F80" s="383">
        <f t="shared" si="2"/>
        <v>0</v>
      </c>
    </row>
    <row r="81" spans="1:6" s="11" customFormat="1" ht="15.75" customHeight="1" x14ac:dyDescent="0.2">
      <c r="A81" s="381" t="s">
        <v>227</v>
      </c>
      <c r="B81" s="31">
        <v>3804</v>
      </c>
      <c r="C81" s="58">
        <f>ROUND((C40-C39-C30-C31-C32-C36-C38-C37-C34-C33)*0.004,2)</f>
        <v>0</v>
      </c>
      <c r="D81" s="58">
        <f>ROUND((D40-D39-D30-D31-D32-D38-D37-D36-D34-D33)*0.004,2)</f>
        <v>0</v>
      </c>
      <c r="E81" s="201"/>
      <c r="F81" s="383">
        <f t="shared" si="2"/>
        <v>0</v>
      </c>
    </row>
    <row r="82" spans="1:6" s="11" customFormat="1" ht="15.75" customHeight="1" x14ac:dyDescent="0.2">
      <c r="A82" s="381" t="s">
        <v>1891</v>
      </c>
      <c r="B82" s="31">
        <v>3806</v>
      </c>
      <c r="C82" s="58">
        <f>(C40)*0</f>
        <v>0</v>
      </c>
      <c r="D82" s="58">
        <f>(D40)*0</f>
        <v>0</v>
      </c>
      <c r="E82" s="201"/>
      <c r="F82" s="383">
        <f t="shared" si="2"/>
        <v>0</v>
      </c>
    </row>
    <row r="83" spans="1:6" s="11" customFormat="1" ht="15.75" customHeight="1" x14ac:dyDescent="0.2">
      <c r="A83" s="381" t="s">
        <v>15</v>
      </c>
      <c r="B83" s="31">
        <v>3810</v>
      </c>
      <c r="C83" s="58">
        <f>ROUND((C40-C39-C30-C31-C32-C34-C36-C37-C38-C33)*0.0003,2)</f>
        <v>0</v>
      </c>
      <c r="D83" s="58">
        <f>ROUND((D40-D39-D30-D31-D32-D34-D36-D37-D38-D33)*0.0003,2)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t="s">
        <v>214</v>
      </c>
      <c r="B87" s="28"/>
      <c r="C87" s="54"/>
      <c r="D87" s="54"/>
      <c r="E87" s="201"/>
      <c r="F87" s="383">
        <f t="shared" si="2"/>
        <v>0</v>
      </c>
    </row>
    <row r="88" spans="1:6" s="11" customFormat="1" ht="15.75" customHeight="1" x14ac:dyDescent="0.2">
      <c r="A88" s="67" t="s">
        <v>215</v>
      </c>
      <c r="B88" s="28"/>
      <c r="C88" s="54"/>
      <c r="D88" s="54"/>
      <c r="E88" s="201"/>
      <c r="F88" s="383">
        <f t="shared" si="2"/>
        <v>0</v>
      </c>
    </row>
    <row r="89" spans="1:6" s="11" customFormat="1" ht="15.75" customHeight="1" x14ac:dyDescent="0.2">
      <c r="A89" s="67">
        <v>1</v>
      </c>
      <c r="B89" s="28"/>
      <c r="C89" s="14"/>
      <c r="D89" s="1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4.25" customHeight="1" x14ac:dyDescent="0.2">
      <c r="A94" s="67">
        <v>1</v>
      </c>
      <c r="B94" s="28"/>
      <c r="C94" s="14"/>
      <c r="D94" s="14"/>
      <c r="E94" s="201"/>
      <c r="F94" s="383">
        <f t="shared" si="2"/>
        <v>0</v>
      </c>
    </row>
    <row r="95" spans="1:6" s="11" customFormat="1" ht="15.75" customHeight="1" x14ac:dyDescent="0.2">
      <c r="A95" s="67">
        <v>1</v>
      </c>
      <c r="B95" s="28"/>
      <c r="C95" s="14"/>
      <c r="D95" s="14"/>
      <c r="E95" s="201"/>
      <c r="F95" s="383">
        <f t="shared" si="2"/>
        <v>0</v>
      </c>
    </row>
    <row r="96" spans="1:6" s="11" customFormat="1" ht="15.75" customHeight="1" x14ac:dyDescent="0.2">
      <c r="A96" s="67" t="s">
        <v>419</v>
      </c>
      <c r="B96" s="28"/>
      <c r="C96" s="14"/>
      <c r="D96" s="14"/>
      <c r="E96" s="201"/>
      <c r="F96" s="383">
        <f t="shared" si="2"/>
        <v>0</v>
      </c>
    </row>
    <row r="97" spans="1:6" s="11" customFormat="1" ht="15.75" customHeight="1" x14ac:dyDescent="0.2">
      <c r="A97" s="396" t="s">
        <v>885</v>
      </c>
      <c r="B97" s="31"/>
      <c r="C97" s="158">
        <f>ROUND((C40-C49-C50-C51-C52-C53-C54-C55-C59-C60-C61-C62-C30-C31-C32-C39),2)</f>
        <v>0</v>
      </c>
      <c r="D97" s="158">
        <f>ROUND((D40-D49-D50-D51-D52-D53-D54-D55-D59-D60-D61-D62-D30-D31-D32-D39),2)</f>
        <v>0</v>
      </c>
      <c r="E97" s="201"/>
      <c r="F97" s="383">
        <f t="shared" si="2"/>
        <v>0</v>
      </c>
    </row>
    <row r="98" spans="1:6" s="11" customFormat="1" ht="15.75" customHeight="1" x14ac:dyDescent="0.2">
      <c r="A98" s="396" t="s">
        <v>223</v>
      </c>
      <c r="B98" s="31"/>
      <c r="C98" s="158">
        <f>ROUND((C40-C32-C50-C51-C52-C53-C54-C55-C30-C31-C35-C39),2)</f>
        <v>0</v>
      </c>
      <c r="D98" s="158">
        <f>ROUND((D40-D32-D50-D51-D52-D53-D54-D55-D30-D31-D35-D39),2)</f>
        <v>0</v>
      </c>
      <c r="E98" s="201"/>
      <c r="F98" s="383">
        <f t="shared" si="2"/>
        <v>0</v>
      </c>
    </row>
    <row r="99" spans="1:6" s="11" customFormat="1" ht="15.75" customHeight="1" x14ac:dyDescent="0.2">
      <c r="A99" s="396" t="s">
        <v>796</v>
      </c>
      <c r="B99" s="31"/>
      <c r="C99" s="158">
        <f>ROUND((C40-C32-C50-C51-C52-C53-C54-C55-C30-C31-C35-C39),2)</f>
        <v>0</v>
      </c>
      <c r="D99" s="158">
        <f>ROUND((D40-D32-D50-D51-D52-D53-D54-D55-D30-D31-D35-D39),2)</f>
        <v>0</v>
      </c>
      <c r="E99" s="201"/>
      <c r="F99" s="383">
        <f t="shared" si="2"/>
        <v>0</v>
      </c>
    </row>
    <row r="100" spans="1:6" s="11" customFormat="1" ht="15.75" customHeight="1" thickBot="1" x14ac:dyDescent="0.25">
      <c r="A100" s="397" t="s">
        <v>226</v>
      </c>
      <c r="B100" s="146"/>
      <c r="C100" s="147">
        <v>0</v>
      </c>
      <c r="D100" s="147">
        <v>0</v>
      </c>
      <c r="E100" s="201"/>
      <c r="F100" s="398">
        <f>ROUND((C100-D100),2)</f>
        <v>0</v>
      </c>
    </row>
    <row r="101" spans="1:6" s="11" customFormat="1" ht="10.5" customHeight="1" thickBot="1" x14ac:dyDescent="0.25">
      <c r="A101" s="426" t="s">
        <v>2191</v>
      </c>
      <c r="B101" s="399"/>
      <c r="C101" s="399"/>
      <c r="D101" s="399"/>
      <c r="E101" s="399"/>
      <c r="F101" s="400"/>
    </row>
    <row r="102" spans="1:6" s="11" customFormat="1" ht="41.25" customHeight="1" thickBot="1" x14ac:dyDescent="0.25">
      <c r="A102" s="611"/>
      <c r="B102" s="612"/>
      <c r="C102" s="612"/>
      <c r="D102" s="612"/>
      <c r="E102" s="612"/>
      <c r="F102" s="613"/>
    </row>
    <row r="103" spans="1:6" s="11" customFormat="1" ht="17.25" customHeight="1" thickBot="1" x14ac:dyDescent="0.25">
      <c r="A103" s="614" t="s">
        <v>136</v>
      </c>
      <c r="B103" s="615"/>
      <c r="C103" s="615"/>
      <c r="D103" s="615"/>
      <c r="E103" s="615"/>
      <c r="F103" s="616"/>
    </row>
    <row r="104" spans="1:6" s="11" customFormat="1" ht="50.25" customHeight="1" thickBot="1" x14ac:dyDescent="0.25">
      <c r="A104" s="617" t="str">
        <f>"I understand this repayment of wages includes a " &amp;IF( ($F$50+$F$45)=0,"",DOLLAR(($F$44+$F$45),2)&amp;"")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149"/>
    </row>
    <row r="106" spans="1:6" s="11" customFormat="1" ht="15.75" x14ac:dyDescent="0.25">
      <c r="A106" s="417" t="s">
        <v>2038</v>
      </c>
      <c r="B106" s="404"/>
      <c r="C106" s="404"/>
      <c r="D106" s="404"/>
      <c r="E106" s="404"/>
      <c r="F106" s="405"/>
    </row>
    <row r="107" spans="1:6" s="11" customFormat="1" ht="32.25" customHeight="1" x14ac:dyDescent="0.2">
      <c r="A107" s="699"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7" s="700"/>
      <c r="C107" s="700"/>
      <c r="D107" s="700"/>
      <c r="E107" s="700"/>
      <c r="F107" s="701"/>
    </row>
    <row r="108" spans="1:6" s="11" customFormat="1" ht="49.5" customHeight="1" x14ac:dyDescent="0.2">
      <c r="A108" s="702" t="s">
        <v>2045</v>
      </c>
      <c r="B108" s="702"/>
      <c r="C108" s="702"/>
      <c r="D108" s="702"/>
      <c r="E108" s="702"/>
      <c r="F108" s="698"/>
    </row>
    <row r="109" spans="1:6" s="11" customFormat="1" ht="18" customHeight="1" thickBot="1" x14ac:dyDescent="0.3">
      <c r="A109" s="402" t="s">
        <v>126</v>
      </c>
      <c r="B109" s="591"/>
      <c r="C109" s="591"/>
      <c r="D109" s="591"/>
      <c r="E109" s="403" t="s">
        <v>2039</v>
      </c>
      <c r="F109" s="406"/>
    </row>
    <row r="110" spans="1:6" s="401" customFormat="1" ht="20.25" customHeight="1" thickBot="1" x14ac:dyDescent="0.25">
      <c r="A110" s="407" t="s">
        <v>2040</v>
      </c>
      <c r="B110" s="408"/>
      <c r="C110" s="408"/>
      <c r="D110" s="410" t="s">
        <v>2044</v>
      </c>
      <c r="E110" s="411"/>
      <c r="F110" s="409"/>
    </row>
    <row r="111" spans="1:6" s="11" customFormat="1" ht="15" customHeight="1" thickBot="1" x14ac:dyDescent="0.25">
      <c r="A111" s="581" t="s">
        <v>1033</v>
      </c>
      <c r="B111" s="582"/>
      <c r="C111" s="181" t="s">
        <v>888</v>
      </c>
      <c r="D111" s="180" t="s">
        <v>203</v>
      </c>
      <c r="E111" s="581" t="s">
        <v>90</v>
      </c>
      <c r="F111" s="583"/>
    </row>
    <row r="112" spans="1:6" s="11" customFormat="1" ht="28.5" customHeight="1" thickBot="1" x14ac:dyDescent="0.25">
      <c r="A112" s="584"/>
      <c r="B112" s="585"/>
      <c r="C112" s="143"/>
      <c r="D112" s="143"/>
      <c r="E112" s="584"/>
      <c r="F112" s="585"/>
    </row>
    <row r="113" spans="1:6" s="11" customFormat="1" ht="16.5" customHeight="1" thickBot="1" x14ac:dyDescent="0.25">
      <c r="A113" s="581" t="s">
        <v>88</v>
      </c>
      <c r="B113" s="582"/>
      <c r="C113" s="181" t="s">
        <v>89</v>
      </c>
      <c r="D113" s="180" t="s">
        <v>203</v>
      </c>
      <c r="E113" s="581" t="s">
        <v>90</v>
      </c>
      <c r="F113" s="583"/>
    </row>
    <row r="114" spans="1:6" s="11" customFormat="1" ht="27.75" customHeight="1" thickBot="1" x14ac:dyDescent="0.25">
      <c r="A114" s="584"/>
      <c r="B114" s="585"/>
      <c r="C114" s="143"/>
      <c r="D114" s="143"/>
      <c r="E114" s="584"/>
      <c r="F114" s="585"/>
    </row>
    <row r="115" spans="1:6" s="11" customFormat="1" ht="13.5" customHeight="1" thickBot="1" x14ac:dyDescent="0.25">
      <c r="A115" s="586" t="s">
        <v>87</v>
      </c>
      <c r="B115" s="587"/>
      <c r="C115" s="181" t="s">
        <v>886</v>
      </c>
      <c r="D115" s="181" t="s">
        <v>203</v>
      </c>
      <c r="E115" s="581" t="s">
        <v>90</v>
      </c>
      <c r="F115" s="583"/>
    </row>
    <row r="116" spans="1:6" s="11" customFormat="1" ht="28.5" customHeight="1"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5haW2ilxhxksgthONE/A3C2GlkZCpPN2/KFHGKhjxUqdU9ZTXmeXiRZWrBaKv2jTengm1WU59Reost1BwpjxMw==" saltValue="qMq74mSbaf4aU6lZsRoauw==" spinCount="100000" sheet="1" selectLockedCells="1"/>
  <protectedRanges>
    <protectedRange sqref="A7:B7 A9:B9 D9 D11:D14 F11:F13 F9 E4:F4" name="EE Data"/>
    <protectedRange sqref="C44:D46" name="FICA Taxes for MQGE EE"/>
    <protectedRange sqref="C19:E39" name="EE PAY"/>
    <protectedRange sqref="C48:D69" name="EE DEDUCTIONS"/>
    <protectedRange sqref="C97:D100" name="TAXABLE WAGES"/>
    <protectedRange sqref="C74:D96" name="ER DEDUCTIONS"/>
  </protectedRanges>
  <mergeCells count="35">
    <mergeCell ref="C6:D6"/>
    <mergeCell ref="E8:F8"/>
    <mergeCell ref="A10:B10"/>
    <mergeCell ref="A15:B15"/>
    <mergeCell ref="A16:A17"/>
    <mergeCell ref="B16:B17"/>
    <mergeCell ref="C16:C17"/>
    <mergeCell ref="D16:D17"/>
    <mergeCell ref="E16:E17"/>
    <mergeCell ref="F16:F17"/>
    <mergeCell ref="A1:D1"/>
    <mergeCell ref="A2:D2"/>
    <mergeCell ref="B3:D3"/>
    <mergeCell ref="E3:F3"/>
    <mergeCell ref="E4:F4"/>
    <mergeCell ref="A72:B72"/>
    <mergeCell ref="A102:F102"/>
    <mergeCell ref="A103:F103"/>
    <mergeCell ref="A104:F104"/>
    <mergeCell ref="B105:D105"/>
    <mergeCell ref="A107:F107"/>
    <mergeCell ref="A116:B116"/>
    <mergeCell ref="E116:F116"/>
    <mergeCell ref="A112:B112"/>
    <mergeCell ref="E112:F112"/>
    <mergeCell ref="A113:B113"/>
    <mergeCell ref="E113:F113"/>
    <mergeCell ref="A114:B114"/>
    <mergeCell ref="E114:F114"/>
    <mergeCell ref="A111:B111"/>
    <mergeCell ref="E111:F111"/>
    <mergeCell ref="A115:B115"/>
    <mergeCell ref="E115:F115"/>
    <mergeCell ref="B109:D109"/>
    <mergeCell ref="A108:F108"/>
  </mergeCells>
  <conditionalFormatting sqref="C20">
    <cfRule type="expression" dxfId="122" priority="63" stopIfTrue="1">
      <formula>$B$11=3</formula>
    </cfRule>
  </conditionalFormatting>
  <conditionalFormatting sqref="C21">
    <cfRule type="expression" dxfId="121" priority="62" stopIfTrue="1">
      <formula>$B$11=3</formula>
    </cfRule>
  </conditionalFormatting>
  <conditionalFormatting sqref="D20">
    <cfRule type="expression" dxfId="120" priority="61" stopIfTrue="1">
      <formula>$B$11=3</formula>
    </cfRule>
  </conditionalFormatting>
  <conditionalFormatting sqref="D21">
    <cfRule type="expression" dxfId="119" priority="60" stopIfTrue="1">
      <formula>$B$11=3</formula>
    </cfRule>
  </conditionalFormatting>
  <conditionalFormatting sqref="E20">
    <cfRule type="expression" dxfId="118" priority="59" stopIfTrue="1">
      <formula>$B$11=3</formula>
    </cfRule>
  </conditionalFormatting>
  <conditionalFormatting sqref="E21">
    <cfRule type="expression" dxfId="117" priority="58" stopIfTrue="1">
      <formula>$B$11=3</formula>
    </cfRule>
  </conditionalFormatting>
  <conditionalFormatting sqref="C22">
    <cfRule type="expression" dxfId="116" priority="57" stopIfTrue="1">
      <formula>$B$11=3</formula>
    </cfRule>
  </conditionalFormatting>
  <conditionalFormatting sqref="C23">
    <cfRule type="expression" dxfId="115" priority="56" stopIfTrue="1">
      <formula>$B$11=3</formula>
    </cfRule>
  </conditionalFormatting>
  <conditionalFormatting sqref="C24">
    <cfRule type="expression" dxfId="114" priority="54" stopIfTrue="1">
      <formula>$B$11=3</formula>
    </cfRule>
  </conditionalFormatting>
  <conditionalFormatting sqref="C25">
    <cfRule type="expression" dxfId="113" priority="53" stopIfTrue="1">
      <formula>$B$11=3</formula>
    </cfRule>
  </conditionalFormatting>
  <conditionalFormatting sqref="C26">
    <cfRule type="expression" dxfId="112" priority="52" stopIfTrue="1">
      <formula>$B$11=3</formula>
    </cfRule>
  </conditionalFormatting>
  <conditionalFormatting sqref="C27">
    <cfRule type="expression" dxfId="111" priority="51" stopIfTrue="1">
      <formula>$B$11=3</formula>
    </cfRule>
  </conditionalFormatting>
  <conditionalFormatting sqref="C28">
    <cfRule type="expression" dxfId="110" priority="50" stopIfTrue="1">
      <formula>$B$11=3</formula>
    </cfRule>
  </conditionalFormatting>
  <conditionalFormatting sqref="C29">
    <cfRule type="expression" dxfId="109" priority="49" stopIfTrue="1">
      <formula>$B$11=3</formula>
    </cfRule>
  </conditionalFormatting>
  <conditionalFormatting sqref="C30">
    <cfRule type="expression" dxfId="108" priority="48" stopIfTrue="1">
      <formula>$B$11=3</formula>
    </cfRule>
  </conditionalFormatting>
  <conditionalFormatting sqref="C31">
    <cfRule type="expression" dxfId="107" priority="47" stopIfTrue="1">
      <formula>$B$11=3</formula>
    </cfRule>
  </conditionalFormatting>
  <conditionalFormatting sqref="C32">
    <cfRule type="expression" dxfId="106" priority="46" stopIfTrue="1">
      <formula>$B$11=3</formula>
    </cfRule>
  </conditionalFormatting>
  <conditionalFormatting sqref="C33">
    <cfRule type="expression" dxfId="105" priority="45" stopIfTrue="1">
      <formula>$B$11=3</formula>
    </cfRule>
  </conditionalFormatting>
  <conditionalFormatting sqref="C34">
    <cfRule type="expression" dxfId="104" priority="44" stopIfTrue="1">
      <formula>$B$11=3</formula>
    </cfRule>
  </conditionalFormatting>
  <conditionalFormatting sqref="C35">
    <cfRule type="expression" dxfId="103" priority="43" stopIfTrue="1">
      <formula>$B$11=3</formula>
    </cfRule>
  </conditionalFormatting>
  <conditionalFormatting sqref="C36">
    <cfRule type="expression" dxfId="102" priority="42" stopIfTrue="1">
      <formula>$B$11=3</formula>
    </cfRule>
  </conditionalFormatting>
  <conditionalFormatting sqref="C37">
    <cfRule type="expression" dxfId="101" priority="41" stopIfTrue="1">
      <formula>$B$11=3</formula>
    </cfRule>
  </conditionalFormatting>
  <conditionalFormatting sqref="C38">
    <cfRule type="expression" dxfId="100" priority="40" stopIfTrue="1">
      <formula>$B$11=3</formula>
    </cfRule>
  </conditionalFormatting>
  <conditionalFormatting sqref="C39">
    <cfRule type="expression" dxfId="99" priority="39" stopIfTrue="1">
      <formula>$B$11=3</formula>
    </cfRule>
  </conditionalFormatting>
  <conditionalFormatting sqref="E22">
    <cfRule type="expression" dxfId="98" priority="38" stopIfTrue="1">
      <formula>$B$11=3</formula>
    </cfRule>
  </conditionalFormatting>
  <conditionalFormatting sqref="E23">
    <cfRule type="expression" dxfId="97" priority="37" stopIfTrue="1">
      <formula>$B$11=3</formula>
    </cfRule>
  </conditionalFormatting>
  <conditionalFormatting sqref="E24">
    <cfRule type="expression" dxfId="96" priority="35" stopIfTrue="1">
      <formula>$B$11=3</formula>
    </cfRule>
  </conditionalFormatting>
  <conditionalFormatting sqref="E25">
    <cfRule type="expression" dxfId="95" priority="34" stopIfTrue="1">
      <formula>$B$11=3</formula>
    </cfRule>
  </conditionalFormatting>
  <conditionalFormatting sqref="E26">
    <cfRule type="expression" dxfId="94" priority="33" stopIfTrue="1">
      <formula>$B$11=3</formula>
    </cfRule>
  </conditionalFormatting>
  <conditionalFormatting sqref="E27">
    <cfRule type="expression" dxfId="93" priority="32" stopIfTrue="1">
      <formula>$B$11=3</formula>
    </cfRule>
  </conditionalFormatting>
  <conditionalFormatting sqref="E28">
    <cfRule type="expression" dxfId="92" priority="31" stopIfTrue="1">
      <formula>$B$11=3</formula>
    </cfRule>
  </conditionalFormatting>
  <conditionalFormatting sqref="E29">
    <cfRule type="expression" dxfId="91" priority="30" stopIfTrue="1">
      <formula>$B$11=3</formula>
    </cfRule>
  </conditionalFormatting>
  <conditionalFormatting sqref="E30">
    <cfRule type="expression" dxfId="90" priority="29" stopIfTrue="1">
      <formula>$B$11=3</formula>
    </cfRule>
  </conditionalFormatting>
  <conditionalFormatting sqref="E31">
    <cfRule type="expression" dxfId="89" priority="28" stopIfTrue="1">
      <formula>$B$11=3</formula>
    </cfRule>
  </conditionalFormatting>
  <conditionalFormatting sqref="E32">
    <cfRule type="expression" dxfId="88" priority="27" stopIfTrue="1">
      <formula>$B$11=3</formula>
    </cfRule>
  </conditionalFormatting>
  <conditionalFormatting sqref="E33">
    <cfRule type="expression" dxfId="87" priority="26" stopIfTrue="1">
      <formula>$B$11=3</formula>
    </cfRule>
  </conditionalFormatting>
  <conditionalFormatting sqref="E34">
    <cfRule type="expression" dxfId="86" priority="25" stopIfTrue="1">
      <formula>$B$11=3</formula>
    </cfRule>
  </conditionalFormatting>
  <conditionalFormatting sqref="E35">
    <cfRule type="expression" dxfId="85" priority="24" stopIfTrue="1">
      <formula>$B$11=3</formula>
    </cfRule>
  </conditionalFormatting>
  <conditionalFormatting sqref="E36">
    <cfRule type="expression" dxfId="84" priority="23" stopIfTrue="1">
      <formula>$B$11=3</formula>
    </cfRule>
  </conditionalFormatting>
  <conditionalFormatting sqref="E37">
    <cfRule type="expression" dxfId="83" priority="22" stopIfTrue="1">
      <formula>$B$11=3</formula>
    </cfRule>
  </conditionalFormatting>
  <conditionalFormatting sqref="E38">
    <cfRule type="expression" dxfId="82" priority="21" stopIfTrue="1">
      <formula>$B$11=3</formula>
    </cfRule>
  </conditionalFormatting>
  <conditionalFormatting sqref="E39">
    <cfRule type="expression" dxfId="81" priority="20" stopIfTrue="1">
      <formula>$B$11=3</formula>
    </cfRule>
  </conditionalFormatting>
  <conditionalFormatting sqref="D29">
    <cfRule type="expression" dxfId="80" priority="19" stopIfTrue="1">
      <formula>$B$11=3</formula>
    </cfRule>
  </conditionalFormatting>
  <conditionalFormatting sqref="D30">
    <cfRule type="expression" dxfId="79" priority="18" stopIfTrue="1">
      <formula>$B$11=3</formula>
    </cfRule>
  </conditionalFormatting>
  <conditionalFormatting sqref="D31">
    <cfRule type="expression" dxfId="78" priority="17" stopIfTrue="1">
      <formula>$B$11=3</formula>
    </cfRule>
  </conditionalFormatting>
  <conditionalFormatting sqref="D32">
    <cfRule type="expression" dxfId="77" priority="16" stopIfTrue="1">
      <formula>$B$11=3</formula>
    </cfRule>
  </conditionalFormatting>
  <conditionalFormatting sqref="D33">
    <cfRule type="expression" dxfId="76" priority="15" stopIfTrue="1">
      <formula>$B$11=3</formula>
    </cfRule>
  </conditionalFormatting>
  <conditionalFormatting sqref="D34">
    <cfRule type="expression" dxfId="75" priority="14" stopIfTrue="1">
      <formula>$B$11=3</formula>
    </cfRule>
  </conditionalFormatting>
  <conditionalFormatting sqref="D35">
    <cfRule type="expression" dxfId="74" priority="13" stopIfTrue="1">
      <formula>$B$11=3</formula>
    </cfRule>
  </conditionalFormatting>
  <conditionalFormatting sqref="D36">
    <cfRule type="expression" dxfId="73" priority="12" stopIfTrue="1">
      <formula>$B$11=3</formula>
    </cfRule>
  </conditionalFormatting>
  <conditionalFormatting sqref="D37">
    <cfRule type="expression" dxfId="72" priority="11" stopIfTrue="1">
      <formula>$B$11=3</formula>
    </cfRule>
  </conditionalFormatting>
  <conditionalFormatting sqref="D38">
    <cfRule type="expression" dxfId="71" priority="10" stopIfTrue="1">
      <formula>$B$11=3</formula>
    </cfRule>
  </conditionalFormatting>
  <conditionalFormatting sqref="D39">
    <cfRule type="expression" dxfId="70" priority="9" stopIfTrue="1">
      <formula>$B$11=3</formula>
    </cfRule>
  </conditionalFormatting>
  <conditionalFormatting sqref="D24">
    <cfRule type="expression" dxfId="69" priority="8" stopIfTrue="1">
      <formula>$B$11=3</formula>
    </cfRule>
  </conditionalFormatting>
  <conditionalFormatting sqref="D25">
    <cfRule type="expression" dxfId="68" priority="7" stopIfTrue="1">
      <formula>$B$11=3</formula>
    </cfRule>
  </conditionalFormatting>
  <conditionalFormatting sqref="D26">
    <cfRule type="expression" dxfId="67" priority="6" stopIfTrue="1">
      <formula>$B$11=3</formula>
    </cfRule>
  </conditionalFormatting>
  <conditionalFormatting sqref="D27">
    <cfRule type="expression" dxfId="66" priority="5" stopIfTrue="1">
      <formula>$B$11=3</formula>
    </cfRule>
  </conditionalFormatting>
  <conditionalFormatting sqref="D28">
    <cfRule type="expression" dxfId="65" priority="4" stopIfTrue="1">
      <formula>$B$11=3</formula>
    </cfRule>
  </conditionalFormatting>
  <conditionalFormatting sqref="D23">
    <cfRule type="expression" dxfId="64" priority="3" stopIfTrue="1">
      <formula>$B$11=3</formula>
    </cfRule>
  </conditionalFormatting>
  <conditionalFormatting sqref="D22">
    <cfRule type="expression" dxfId="6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Drop Down 1">
              <controlPr defaultSize="0" autoLine="0" autoPict="0">
                <anchor moveWithCells="1">
                  <from>
                    <xdr:col>1</xdr:col>
                    <xdr:colOff>0</xdr:colOff>
                    <xdr:row>3</xdr:row>
                    <xdr:rowOff>0</xdr:rowOff>
                  </from>
                  <to>
                    <xdr:col>3</xdr:col>
                    <xdr:colOff>1066800</xdr:colOff>
                    <xdr:row>3</xdr:row>
                    <xdr:rowOff>200025</xdr:rowOff>
                  </to>
                </anchor>
              </controlPr>
            </control>
          </mc:Choice>
        </mc:AlternateContent>
        <mc:AlternateContent xmlns:mc="http://schemas.openxmlformats.org/markup-compatibility/2006">
          <mc:Choice Requires="x14">
            <control shapeId="162818"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162819"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162820"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162821"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162822" r:id="rId9" name="Drop Down 6">
              <controlPr defaultSize="0" autoLine="0" autoPict="0">
                <anchor moveWithCells="1">
                  <from>
                    <xdr:col>1</xdr:col>
                    <xdr:colOff>0</xdr:colOff>
                    <xdr:row>18</xdr:row>
                    <xdr:rowOff>0</xdr:rowOff>
                  </from>
                  <to>
                    <xdr:col>1</xdr:col>
                    <xdr:colOff>876300</xdr:colOff>
                    <xdr:row>19</xdr:row>
                    <xdr:rowOff>0</xdr:rowOff>
                  </to>
                </anchor>
              </controlPr>
            </control>
          </mc:Choice>
        </mc:AlternateContent>
        <mc:AlternateContent xmlns:mc="http://schemas.openxmlformats.org/markup-compatibility/2006">
          <mc:Choice Requires="x14">
            <control shapeId="162823" r:id="rId10" name="Drop Down 7">
              <controlPr defaultSize="0" autoLine="0" autoPict="0">
                <anchor moveWithCells="1">
                  <from>
                    <xdr:col>1</xdr:col>
                    <xdr:colOff>0</xdr:colOff>
                    <xdr:row>19</xdr:row>
                    <xdr:rowOff>0</xdr:rowOff>
                  </from>
                  <to>
                    <xdr:col>1</xdr:col>
                    <xdr:colOff>876300</xdr:colOff>
                    <xdr:row>20</xdr:row>
                    <xdr:rowOff>0</xdr:rowOff>
                  </to>
                </anchor>
              </controlPr>
            </control>
          </mc:Choice>
        </mc:AlternateContent>
        <mc:AlternateContent xmlns:mc="http://schemas.openxmlformats.org/markup-compatibility/2006">
          <mc:Choice Requires="x14">
            <control shapeId="162824"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162825"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162826"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162827"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162828"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162829"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162830" r:id="rId17" name="Drop Down 14">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162831" r:id="rId18" name="Drop Down 15">
              <controlPr defaultSize="0" autoLine="0" autoPict="0">
                <anchor moveWithCells="1">
                  <from>
                    <xdr:col>1</xdr:col>
                    <xdr:colOff>0</xdr:colOff>
                    <xdr:row>20</xdr:row>
                    <xdr:rowOff>0</xdr:rowOff>
                  </from>
                  <to>
                    <xdr:col>1</xdr:col>
                    <xdr:colOff>876300</xdr:colOff>
                    <xdr:row>21</xdr:row>
                    <xdr:rowOff>0</xdr:rowOff>
                  </to>
                </anchor>
              </controlPr>
            </control>
          </mc:Choice>
        </mc:AlternateContent>
        <mc:AlternateContent xmlns:mc="http://schemas.openxmlformats.org/markup-compatibility/2006">
          <mc:Choice Requires="x14">
            <control shapeId="162832" r:id="rId19" name="Drop Down 16">
              <controlPr defaultSize="0" autoLine="0" autoPict="0">
                <anchor moveWithCells="1">
                  <from>
                    <xdr:col>0</xdr:col>
                    <xdr:colOff>2743200</xdr:colOff>
                    <xdr:row>22</xdr:row>
                    <xdr:rowOff>0</xdr:rowOff>
                  </from>
                  <to>
                    <xdr:col>1</xdr:col>
                    <xdr:colOff>876300</xdr:colOff>
                    <xdr:row>23</xdr:row>
                    <xdr:rowOff>0</xdr:rowOff>
                  </to>
                </anchor>
              </controlPr>
            </control>
          </mc:Choice>
        </mc:AlternateContent>
        <mc:AlternateContent xmlns:mc="http://schemas.openxmlformats.org/markup-compatibility/2006">
          <mc:Choice Requires="x14">
            <control shapeId="162833" r:id="rId20" name="Drop Down 17">
              <controlPr defaultSize="0" autoLine="0" autoPict="0">
                <anchor moveWithCells="1">
                  <from>
                    <xdr:col>1</xdr:col>
                    <xdr:colOff>0</xdr:colOff>
                    <xdr:row>23</xdr:row>
                    <xdr:rowOff>0</xdr:rowOff>
                  </from>
                  <to>
                    <xdr:col>1</xdr:col>
                    <xdr:colOff>876300</xdr:colOff>
                    <xdr:row>24</xdr:row>
                    <xdr:rowOff>0</xdr:rowOff>
                  </to>
                </anchor>
              </controlPr>
            </control>
          </mc:Choice>
        </mc:AlternateContent>
        <mc:AlternateContent xmlns:mc="http://schemas.openxmlformats.org/markup-compatibility/2006">
          <mc:Choice Requires="x14">
            <control shapeId="162834" r:id="rId21" name="Drop Down 18">
              <controlPr defaultSize="0" autoLine="0" autoPict="0">
                <anchor moveWithCells="1">
                  <from>
                    <xdr:col>1</xdr:col>
                    <xdr:colOff>0</xdr:colOff>
                    <xdr:row>23</xdr:row>
                    <xdr:rowOff>0</xdr:rowOff>
                  </from>
                  <to>
                    <xdr:col>1</xdr:col>
                    <xdr:colOff>876300</xdr:colOff>
                    <xdr:row>24</xdr:row>
                    <xdr:rowOff>0</xdr:rowOff>
                  </to>
                </anchor>
              </controlPr>
            </control>
          </mc:Choice>
        </mc:AlternateContent>
        <mc:AlternateContent xmlns:mc="http://schemas.openxmlformats.org/markup-compatibility/2006">
          <mc:Choice Requires="x14">
            <control shapeId="162835" r:id="rId22" name="Drop Down 19">
              <controlPr defaultSize="0" autoLine="0" autoPict="0">
                <anchor moveWithCells="1">
                  <from>
                    <xdr:col>1</xdr:col>
                    <xdr:colOff>0</xdr:colOff>
                    <xdr:row>23</xdr:row>
                    <xdr:rowOff>190500</xdr:rowOff>
                  </from>
                  <to>
                    <xdr:col>1</xdr:col>
                    <xdr:colOff>876300</xdr:colOff>
                    <xdr:row>24</xdr:row>
                    <xdr:rowOff>190500</xdr:rowOff>
                  </to>
                </anchor>
              </controlPr>
            </control>
          </mc:Choice>
        </mc:AlternateContent>
        <mc:AlternateContent xmlns:mc="http://schemas.openxmlformats.org/markup-compatibility/2006">
          <mc:Choice Requires="x14">
            <control shapeId="162836" r:id="rId23" name="Drop Down 20">
              <controlPr defaultSize="0" autoLine="0" autoPict="0">
                <anchor moveWithCells="1">
                  <from>
                    <xdr:col>1</xdr:col>
                    <xdr:colOff>0</xdr:colOff>
                    <xdr:row>25</xdr:row>
                    <xdr:rowOff>0</xdr:rowOff>
                  </from>
                  <to>
                    <xdr:col>1</xdr:col>
                    <xdr:colOff>876300</xdr:colOff>
                    <xdr:row>26</xdr:row>
                    <xdr:rowOff>0</xdr:rowOff>
                  </to>
                </anchor>
              </controlPr>
            </control>
          </mc:Choice>
        </mc:AlternateContent>
        <mc:AlternateContent xmlns:mc="http://schemas.openxmlformats.org/markup-compatibility/2006">
          <mc:Choice Requires="x14">
            <control shapeId="162837" r:id="rId24" name="Drop Down 21">
              <controlPr defaultSize="0" autoLine="0" autoPict="0">
                <anchor moveWithCells="1">
                  <from>
                    <xdr:col>1</xdr:col>
                    <xdr:colOff>0</xdr:colOff>
                    <xdr:row>28</xdr:row>
                    <xdr:rowOff>0</xdr:rowOff>
                  </from>
                  <to>
                    <xdr:col>1</xdr:col>
                    <xdr:colOff>876300</xdr:colOff>
                    <xdr:row>29</xdr:row>
                    <xdr:rowOff>0</xdr:rowOff>
                  </to>
                </anchor>
              </controlPr>
            </control>
          </mc:Choice>
        </mc:AlternateContent>
        <mc:AlternateContent xmlns:mc="http://schemas.openxmlformats.org/markup-compatibility/2006">
          <mc:Choice Requires="x14">
            <control shapeId="162838" r:id="rId25" name="Drop Down 22">
              <controlPr defaultSize="0" autoLine="0" autoPict="0">
                <anchor moveWithCells="1">
                  <from>
                    <xdr:col>0</xdr:col>
                    <xdr:colOff>2743200</xdr:colOff>
                    <xdr:row>21</xdr:row>
                    <xdr:rowOff>0</xdr:rowOff>
                  </from>
                  <to>
                    <xdr:col>1</xdr:col>
                    <xdr:colOff>876300</xdr:colOff>
                    <xdr:row>22</xdr:row>
                    <xdr:rowOff>0</xdr:rowOff>
                  </to>
                </anchor>
              </controlPr>
            </control>
          </mc:Choice>
        </mc:AlternateContent>
        <mc:AlternateContent xmlns:mc="http://schemas.openxmlformats.org/markup-compatibility/2006">
          <mc:Choice Requires="x14">
            <control shapeId="162839" r:id="rId26" name="Drop Down 23">
              <controlPr defaultSize="0" autoLine="0" autoPict="0">
                <anchor moveWithCells="1">
                  <from>
                    <xdr:col>0</xdr:col>
                    <xdr:colOff>19050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62840" r:id="rId27" name="Drop Down 24">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162841" r:id="rId28" name="Drop Down 25">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162842" r:id="rId29" name="Drop Down 26">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162843" r:id="rId30" name="Drop Down 27">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62844" r:id="rId31" name="Drop Down 28">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62845" r:id="rId32" name="Drop Down 29">
              <controlPr defaultSize="0" autoLine="0" autoPict="0">
                <anchor moveWithCells="1">
                  <from>
                    <xdr:col>0</xdr:col>
                    <xdr:colOff>19050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62846" r:id="rId33" name="Drop Down 30">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162847"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162848" r:id="rId35" name="Drop Down 32">
              <controlPr defaultSize="0" autoLine="0" autoPict="0">
                <anchor moveWithCells="1">
                  <from>
                    <xdr:col>0</xdr:col>
                    <xdr:colOff>28575</xdr:colOff>
                    <xdr:row>52</xdr:row>
                    <xdr:rowOff>0</xdr:rowOff>
                  </from>
                  <to>
                    <xdr:col>1</xdr:col>
                    <xdr:colOff>9525</xdr:colOff>
                    <xdr:row>53</xdr:row>
                    <xdr:rowOff>0</xdr:rowOff>
                  </to>
                </anchor>
              </controlPr>
            </control>
          </mc:Choice>
        </mc:AlternateContent>
        <mc:AlternateContent xmlns:mc="http://schemas.openxmlformats.org/markup-compatibility/2006">
          <mc:Choice Requires="x14">
            <control shapeId="162849"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162850" r:id="rId37" name="Drop Down 34">
              <controlPr defaultSize="0" autoLine="0" autoPict="0">
                <anchor moveWithCells="1">
                  <from>
                    <xdr:col>1</xdr:col>
                    <xdr:colOff>0</xdr:colOff>
                    <xdr:row>49</xdr:row>
                    <xdr:rowOff>0</xdr:rowOff>
                  </from>
                  <to>
                    <xdr:col>1</xdr:col>
                    <xdr:colOff>876300</xdr:colOff>
                    <xdr:row>50</xdr:row>
                    <xdr:rowOff>0</xdr:rowOff>
                  </to>
                </anchor>
              </controlPr>
            </control>
          </mc:Choice>
        </mc:AlternateContent>
        <mc:AlternateContent xmlns:mc="http://schemas.openxmlformats.org/markup-compatibility/2006">
          <mc:Choice Requires="x14">
            <control shapeId="162851" r:id="rId38" name="Drop Down 35">
              <controlPr defaultSize="0" autoLine="0" autoPict="0">
                <anchor moveWithCells="1">
                  <from>
                    <xdr:col>1</xdr:col>
                    <xdr:colOff>0</xdr:colOff>
                    <xdr:row>50</xdr:row>
                    <xdr:rowOff>0</xdr:rowOff>
                  </from>
                  <to>
                    <xdr:col>1</xdr:col>
                    <xdr:colOff>876300</xdr:colOff>
                    <xdr:row>51</xdr:row>
                    <xdr:rowOff>0</xdr:rowOff>
                  </to>
                </anchor>
              </controlPr>
            </control>
          </mc:Choice>
        </mc:AlternateContent>
        <mc:AlternateContent xmlns:mc="http://schemas.openxmlformats.org/markup-compatibility/2006">
          <mc:Choice Requires="x14">
            <control shapeId="162852" r:id="rId39" name="Drop Down 36">
              <controlPr defaultSize="0" autoLine="0" autoPict="0">
                <anchor moveWithCells="1">
                  <from>
                    <xdr:col>1</xdr:col>
                    <xdr:colOff>0</xdr:colOff>
                    <xdr:row>51</xdr:row>
                    <xdr:rowOff>0</xdr:rowOff>
                  </from>
                  <to>
                    <xdr:col>1</xdr:col>
                    <xdr:colOff>876300</xdr:colOff>
                    <xdr:row>52</xdr:row>
                    <xdr:rowOff>0</xdr:rowOff>
                  </to>
                </anchor>
              </controlPr>
            </control>
          </mc:Choice>
        </mc:AlternateContent>
        <mc:AlternateContent xmlns:mc="http://schemas.openxmlformats.org/markup-compatibility/2006">
          <mc:Choice Requires="x14">
            <control shapeId="162853" r:id="rId40" name="Drop Down 37">
              <controlPr defaultSize="0" autoLine="0" autoPict="0">
                <anchor moveWithCells="1">
                  <from>
                    <xdr:col>1</xdr:col>
                    <xdr:colOff>0</xdr:colOff>
                    <xdr:row>52</xdr:row>
                    <xdr:rowOff>0</xdr:rowOff>
                  </from>
                  <to>
                    <xdr:col>1</xdr:col>
                    <xdr:colOff>876300</xdr:colOff>
                    <xdr:row>53</xdr:row>
                    <xdr:rowOff>0</xdr:rowOff>
                  </to>
                </anchor>
              </controlPr>
            </control>
          </mc:Choice>
        </mc:AlternateContent>
        <mc:AlternateContent xmlns:mc="http://schemas.openxmlformats.org/markup-compatibility/2006">
          <mc:Choice Requires="x14">
            <control shapeId="162854" r:id="rId41" name="Drop Down 38">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162855" r:id="rId42" name="Drop Down 39">
              <controlPr defaultSize="0" autoLine="0" autoPict="0">
                <anchor moveWithCells="1">
                  <from>
                    <xdr:col>1</xdr:col>
                    <xdr:colOff>0</xdr:colOff>
                    <xdr:row>55</xdr:row>
                    <xdr:rowOff>0</xdr:rowOff>
                  </from>
                  <to>
                    <xdr:col>1</xdr:col>
                    <xdr:colOff>876300</xdr:colOff>
                    <xdr:row>56</xdr:row>
                    <xdr:rowOff>0</xdr:rowOff>
                  </to>
                </anchor>
              </controlPr>
            </control>
          </mc:Choice>
        </mc:AlternateContent>
        <mc:AlternateContent xmlns:mc="http://schemas.openxmlformats.org/markup-compatibility/2006">
          <mc:Choice Requires="x14">
            <control shapeId="162856" r:id="rId43" name="Drop Down 40">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62857" r:id="rId44" name="Drop Down 41">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58" r:id="rId45" name="Drop Down 42">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162859" r:id="rId46" name="Drop Down 43">
              <controlPr defaultSize="0" autoLine="0" autoPict="0">
                <anchor moveWithCells="1">
                  <from>
                    <xdr:col>1</xdr:col>
                    <xdr:colOff>0</xdr:colOff>
                    <xdr:row>62</xdr:row>
                    <xdr:rowOff>0</xdr:rowOff>
                  </from>
                  <to>
                    <xdr:col>1</xdr:col>
                    <xdr:colOff>876300</xdr:colOff>
                    <xdr:row>63</xdr:row>
                    <xdr:rowOff>0</xdr:rowOff>
                  </to>
                </anchor>
              </controlPr>
            </control>
          </mc:Choice>
        </mc:AlternateContent>
        <mc:AlternateContent xmlns:mc="http://schemas.openxmlformats.org/markup-compatibility/2006">
          <mc:Choice Requires="x14">
            <control shapeId="162860" r:id="rId47" name="Drop Down 44">
              <controlPr defaultSize="0" autoLine="0" autoPict="0">
                <anchor moveWithCells="1">
                  <from>
                    <xdr:col>1</xdr:col>
                    <xdr:colOff>0</xdr:colOff>
                    <xdr:row>63</xdr:row>
                    <xdr:rowOff>0</xdr:rowOff>
                  </from>
                  <to>
                    <xdr:col>1</xdr:col>
                    <xdr:colOff>876300</xdr:colOff>
                    <xdr:row>64</xdr:row>
                    <xdr:rowOff>0</xdr:rowOff>
                  </to>
                </anchor>
              </controlPr>
            </control>
          </mc:Choice>
        </mc:AlternateContent>
        <mc:AlternateContent xmlns:mc="http://schemas.openxmlformats.org/markup-compatibility/2006">
          <mc:Choice Requires="x14">
            <control shapeId="162861"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162862" r:id="rId49" name="Drop Down 46">
              <controlPr defaultSize="0" autoLine="0" autoPict="0">
                <anchor moveWithCells="1">
                  <from>
                    <xdr:col>0</xdr:col>
                    <xdr:colOff>19050</xdr:colOff>
                    <xdr:row>86</xdr:row>
                    <xdr:rowOff>0</xdr:rowOff>
                  </from>
                  <to>
                    <xdr:col>1</xdr:col>
                    <xdr:colOff>19050</xdr:colOff>
                    <xdr:row>87</xdr:row>
                    <xdr:rowOff>0</xdr:rowOff>
                  </to>
                </anchor>
              </controlPr>
            </control>
          </mc:Choice>
        </mc:AlternateContent>
        <mc:AlternateContent xmlns:mc="http://schemas.openxmlformats.org/markup-compatibility/2006">
          <mc:Choice Requires="x14">
            <control shapeId="162863"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162864"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162865"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162866"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162867"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162868"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162869" r:id="rId56" name="Drop Down 53">
              <controlPr defaultSize="0" autoLine="0" autoPict="0">
                <anchor moveWithCells="1">
                  <from>
                    <xdr:col>0</xdr:col>
                    <xdr:colOff>19050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162870" r:id="rId57" name="Drop Down 54">
              <controlPr defaultSize="0" autoLine="0" autoPict="0">
                <anchor moveWithCells="1">
                  <from>
                    <xdr:col>1</xdr:col>
                    <xdr:colOff>0</xdr:colOff>
                    <xdr:row>53</xdr:row>
                    <xdr:rowOff>0</xdr:rowOff>
                  </from>
                  <to>
                    <xdr:col>1</xdr:col>
                    <xdr:colOff>876300</xdr:colOff>
                    <xdr:row>54</xdr:row>
                    <xdr:rowOff>0</xdr:rowOff>
                  </to>
                </anchor>
              </controlPr>
            </control>
          </mc:Choice>
        </mc:AlternateContent>
        <mc:AlternateContent xmlns:mc="http://schemas.openxmlformats.org/markup-compatibility/2006">
          <mc:Choice Requires="x14">
            <control shapeId="162871" r:id="rId58" name="Drop Down 55">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162872" r:id="rId59" name="Drop Down 56">
              <controlPr defaultSize="0" autoLine="0" autoPict="0">
                <anchor moveWithCells="1">
                  <from>
                    <xdr:col>1</xdr:col>
                    <xdr:colOff>0</xdr:colOff>
                    <xdr:row>54</xdr:row>
                    <xdr:rowOff>0</xdr:rowOff>
                  </from>
                  <to>
                    <xdr:col>1</xdr:col>
                    <xdr:colOff>876300</xdr:colOff>
                    <xdr:row>55</xdr:row>
                    <xdr:rowOff>0</xdr:rowOff>
                  </to>
                </anchor>
              </controlPr>
            </control>
          </mc:Choice>
        </mc:AlternateContent>
        <mc:AlternateContent xmlns:mc="http://schemas.openxmlformats.org/markup-compatibility/2006">
          <mc:Choice Requires="x14">
            <control shapeId="162873"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162874"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162875" r:id="rId62" name="Drop Down 59">
              <controlPr defaultSize="0" autoLine="0" autoPict="0">
                <anchor moveWithCells="1">
                  <from>
                    <xdr:col>1</xdr:col>
                    <xdr:colOff>0</xdr:colOff>
                    <xdr:row>26</xdr:row>
                    <xdr:rowOff>0</xdr:rowOff>
                  </from>
                  <to>
                    <xdr:col>1</xdr:col>
                    <xdr:colOff>876300</xdr:colOff>
                    <xdr:row>27</xdr:row>
                    <xdr:rowOff>0</xdr:rowOff>
                  </to>
                </anchor>
              </controlPr>
            </control>
          </mc:Choice>
        </mc:AlternateContent>
        <mc:AlternateContent xmlns:mc="http://schemas.openxmlformats.org/markup-compatibility/2006">
          <mc:Choice Requires="x14">
            <control shapeId="162876" r:id="rId63" name="Drop Down 60">
              <controlPr defaultSize="0" autoLine="0" autoPict="0">
                <anchor moveWithCells="1">
                  <from>
                    <xdr:col>1</xdr:col>
                    <xdr:colOff>0</xdr:colOff>
                    <xdr:row>27</xdr:row>
                    <xdr:rowOff>0</xdr:rowOff>
                  </from>
                  <to>
                    <xdr:col>1</xdr:col>
                    <xdr:colOff>876300</xdr:colOff>
                    <xdr:row>28</xdr:row>
                    <xdr:rowOff>0</xdr:rowOff>
                  </to>
                </anchor>
              </controlPr>
            </control>
          </mc:Choice>
        </mc:AlternateContent>
        <mc:AlternateContent xmlns:mc="http://schemas.openxmlformats.org/markup-compatibility/2006">
          <mc:Choice Requires="x14">
            <control shapeId="162877" r:id="rId64" name="Drop Down 6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162878" r:id="rId65" name="Drop Down 62">
              <controlPr defaultSize="0" autoLine="0" autoPict="0">
                <anchor moveWithCells="1">
                  <from>
                    <xdr:col>1</xdr:col>
                    <xdr:colOff>19050</xdr:colOff>
                    <xdr:row>31</xdr:row>
                    <xdr:rowOff>19050</xdr:rowOff>
                  </from>
                  <to>
                    <xdr:col>2</xdr:col>
                    <xdr:colOff>0</xdr:colOff>
                    <xdr:row>32</xdr:row>
                    <xdr:rowOff>19050</xdr:rowOff>
                  </to>
                </anchor>
              </controlPr>
            </control>
          </mc:Choice>
        </mc:AlternateContent>
        <mc:AlternateContent xmlns:mc="http://schemas.openxmlformats.org/markup-compatibility/2006">
          <mc:Choice Requires="x14">
            <control shapeId="162879" r:id="rId66" name="Drop Down 63">
              <controlPr defaultSize="0" autoLine="0" autoPict="0">
                <anchor moveWithCells="1">
                  <from>
                    <xdr:col>0</xdr:col>
                    <xdr:colOff>19050</xdr:colOff>
                    <xdr:row>33</xdr:row>
                    <xdr:rowOff>9525</xdr:rowOff>
                  </from>
                  <to>
                    <xdr:col>1</xdr:col>
                    <xdr:colOff>0</xdr:colOff>
                    <xdr:row>34</xdr:row>
                    <xdr:rowOff>9525</xdr:rowOff>
                  </to>
                </anchor>
              </controlPr>
            </control>
          </mc:Choice>
        </mc:AlternateContent>
        <mc:AlternateContent xmlns:mc="http://schemas.openxmlformats.org/markup-compatibility/2006">
          <mc:Choice Requires="x14">
            <control shapeId="162880" r:id="rId67" name="Drop Down 64">
              <controlPr defaultSize="0" autoLine="0" autoPict="0">
                <anchor moveWithCells="1">
                  <from>
                    <xdr:col>1</xdr:col>
                    <xdr:colOff>9525</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162881" r:id="rId68" name="Drop Down 65">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62882" r:id="rId69" name="Drop Down 66">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62883" r:id="rId70" name="Drop Down 67">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162884" r:id="rId71" name="Drop Down 68">
              <controlPr defaultSize="0" autoLine="0" autoPict="0">
                <anchor moveWithCells="1">
                  <from>
                    <xdr:col>0</xdr:col>
                    <xdr:colOff>19050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162885" r:id="rId72" name="Drop Down 69">
              <controlPr defaultSize="0" autoLine="0" autoPict="0">
                <anchor moveWithCells="1">
                  <from>
                    <xdr:col>1</xdr:col>
                    <xdr:colOff>0</xdr:colOff>
                    <xdr:row>34</xdr:row>
                    <xdr:rowOff>0</xdr:rowOff>
                  </from>
                  <to>
                    <xdr:col>1</xdr:col>
                    <xdr:colOff>876300</xdr:colOff>
                    <xdr:row>35</xdr:row>
                    <xdr:rowOff>0</xdr:rowOff>
                  </to>
                </anchor>
              </controlPr>
            </control>
          </mc:Choice>
        </mc:AlternateContent>
        <mc:AlternateContent xmlns:mc="http://schemas.openxmlformats.org/markup-compatibility/2006">
          <mc:Choice Requires="x14">
            <control shapeId="162886" r:id="rId73" name="Drop Down 70">
              <controlPr defaultSize="0" autoLine="0" autoPict="0">
                <anchor moveWithCells="1">
                  <from>
                    <xdr:col>0</xdr:col>
                    <xdr:colOff>19050</xdr:colOff>
                    <xdr:row>64</xdr:row>
                    <xdr:rowOff>9525</xdr:rowOff>
                  </from>
                  <to>
                    <xdr:col>1</xdr:col>
                    <xdr:colOff>0</xdr:colOff>
                    <xdr:row>65</xdr:row>
                    <xdr:rowOff>9525</xdr:rowOff>
                  </to>
                </anchor>
              </controlPr>
            </control>
          </mc:Choice>
        </mc:AlternateContent>
        <mc:AlternateContent xmlns:mc="http://schemas.openxmlformats.org/markup-compatibility/2006">
          <mc:Choice Requires="x14">
            <control shapeId="162887" r:id="rId74" name="Drop Down 71">
              <controlPr defaultSize="0" autoLine="0" autoPict="0">
                <anchor moveWithCells="1">
                  <from>
                    <xdr:col>1</xdr:col>
                    <xdr:colOff>0</xdr:colOff>
                    <xdr:row>64</xdr:row>
                    <xdr:rowOff>0</xdr:rowOff>
                  </from>
                  <to>
                    <xdr:col>1</xdr:col>
                    <xdr:colOff>876300</xdr:colOff>
                    <xdr:row>65</xdr:row>
                    <xdr:rowOff>0</xdr:rowOff>
                  </to>
                </anchor>
              </controlPr>
            </control>
          </mc:Choice>
        </mc:AlternateContent>
        <mc:AlternateContent xmlns:mc="http://schemas.openxmlformats.org/markup-compatibility/2006">
          <mc:Choice Requires="x14">
            <control shapeId="162888" r:id="rId75" name="Drop Down 72">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162889" r:id="rId76" name="Drop Down 73">
              <controlPr defaultSize="0" autoLine="0" autoPict="0">
                <anchor moveWithCells="1">
                  <from>
                    <xdr:col>1</xdr:col>
                    <xdr:colOff>0</xdr:colOff>
                    <xdr:row>30</xdr:row>
                    <xdr:rowOff>19050</xdr:rowOff>
                  </from>
                  <to>
                    <xdr:col>1</xdr:col>
                    <xdr:colOff>876300</xdr:colOff>
                    <xdr:row>31</xdr:row>
                    <xdr:rowOff>19050</xdr:rowOff>
                  </to>
                </anchor>
              </controlPr>
            </control>
          </mc:Choice>
        </mc:AlternateContent>
        <mc:AlternateContent xmlns:mc="http://schemas.openxmlformats.org/markup-compatibility/2006">
          <mc:Choice Requires="x14">
            <control shapeId="162890" r:id="rId77" name="Drop Down 74">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162891" r:id="rId78" name="Drop Down 75">
              <controlPr defaultSize="0" autoLine="0" autoPict="0">
                <anchor moveWithCells="1">
                  <from>
                    <xdr:col>1</xdr:col>
                    <xdr:colOff>0</xdr:colOff>
                    <xdr:row>60</xdr:row>
                    <xdr:rowOff>9525</xdr:rowOff>
                  </from>
                  <to>
                    <xdr:col>1</xdr:col>
                    <xdr:colOff>876300</xdr:colOff>
                    <xdr:row>61</xdr:row>
                    <xdr:rowOff>9525</xdr:rowOff>
                  </to>
                </anchor>
              </controlPr>
            </control>
          </mc:Choice>
        </mc:AlternateContent>
        <mc:AlternateContent xmlns:mc="http://schemas.openxmlformats.org/markup-compatibility/2006">
          <mc:Choice Requires="x14">
            <control shapeId="162892" r:id="rId79" name="Drop Down 76">
              <controlPr defaultSize="0" autoLine="0" autoPict="0">
                <anchor moveWithCells="1">
                  <from>
                    <xdr:col>1</xdr:col>
                    <xdr:colOff>0</xdr:colOff>
                    <xdr:row>56</xdr:row>
                    <xdr:rowOff>0</xdr:rowOff>
                  </from>
                  <to>
                    <xdr:col>1</xdr:col>
                    <xdr:colOff>876300</xdr:colOff>
                    <xdr:row>57</xdr:row>
                    <xdr:rowOff>0</xdr:rowOff>
                  </to>
                </anchor>
              </controlPr>
            </control>
          </mc:Choice>
        </mc:AlternateContent>
        <mc:AlternateContent xmlns:mc="http://schemas.openxmlformats.org/markup-compatibility/2006">
          <mc:Choice Requires="x14">
            <control shapeId="162893" r:id="rId80" name="Drop Down 77">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4" r:id="rId81" name="Drop Down 78">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5" r:id="rId82" name="Drop Down 79">
              <controlPr defaultSize="0" autoLine="0" autoPict="0">
                <anchor moveWithCells="1">
                  <from>
                    <xdr:col>1</xdr:col>
                    <xdr:colOff>0</xdr:colOff>
                    <xdr:row>59</xdr:row>
                    <xdr:rowOff>0</xdr:rowOff>
                  </from>
                  <to>
                    <xdr:col>1</xdr:col>
                    <xdr:colOff>885825</xdr:colOff>
                    <xdr:row>60</xdr:row>
                    <xdr:rowOff>9525</xdr:rowOff>
                  </to>
                </anchor>
              </controlPr>
            </control>
          </mc:Choice>
        </mc:AlternateContent>
        <mc:AlternateContent xmlns:mc="http://schemas.openxmlformats.org/markup-compatibility/2006">
          <mc:Choice Requires="x14">
            <control shapeId="162896" r:id="rId83" name="Drop Down 80">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97" r:id="rId84" name="Drop Down 81">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98" r:id="rId85" name="Drop Down 82">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9" r:id="rId86" name="Drop Down 83">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0" r:id="rId87" name="Drop Down 84">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1" r:id="rId88" name="Drop Down 85">
              <controlPr defaultSize="0" autoLine="0" autoPict="0">
                <anchor moveWithCells="1">
                  <from>
                    <xdr:col>1</xdr:col>
                    <xdr:colOff>9525</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2" r:id="rId89" name="Drop Down 8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903" r:id="rId90" name="Drop Down 87">
              <controlPr defaultSize="0" autoLine="0" autoPict="0">
                <anchor moveWithCells="1">
                  <from>
                    <xdr:col>1</xdr:col>
                    <xdr:colOff>19050</xdr:colOff>
                    <xdr:row>57</xdr:row>
                    <xdr:rowOff>0</xdr:rowOff>
                  </from>
                  <to>
                    <xdr:col>2</xdr:col>
                    <xdr:colOff>0</xdr:colOff>
                    <xdr:row>58</xdr:row>
                    <xdr:rowOff>0</xdr:rowOff>
                  </to>
                </anchor>
              </controlPr>
            </control>
          </mc:Choice>
        </mc:AlternateContent>
        <mc:AlternateContent xmlns:mc="http://schemas.openxmlformats.org/markup-compatibility/2006">
          <mc:Choice Requires="x14">
            <control shapeId="162904" r:id="rId91" name="Drop Down 88">
              <controlPr defaultSize="0" autoLine="0" autoPict="0">
                <anchor moveWithCells="1">
                  <from>
                    <xdr:col>1</xdr:col>
                    <xdr:colOff>0</xdr:colOff>
                    <xdr:row>10</xdr:row>
                    <xdr:rowOff>0</xdr:rowOff>
                  </from>
                  <to>
                    <xdr:col>1</xdr:col>
                    <xdr:colOff>876300</xdr:colOff>
                    <xdr:row>10</xdr:row>
                    <xdr:rowOff>200025</xdr:rowOff>
                  </to>
                </anchor>
              </controlPr>
            </control>
          </mc:Choice>
        </mc:AlternateContent>
        <mc:AlternateContent xmlns:mc="http://schemas.openxmlformats.org/markup-compatibility/2006">
          <mc:Choice Requires="x14">
            <control shapeId="162905" r:id="rId92" name="Drop Down 89">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162906" r:id="rId93" name="Drop Down 90">
              <controlPr defaultSize="0" autoLine="0" autoPict="0">
                <anchor moveWithCells="1">
                  <from>
                    <xdr:col>1</xdr:col>
                    <xdr:colOff>0</xdr:colOff>
                    <xdr:row>29</xdr:row>
                    <xdr:rowOff>0</xdr:rowOff>
                  </from>
                  <to>
                    <xdr:col>1</xdr:col>
                    <xdr:colOff>876300</xdr:colOff>
                    <xdr:row>30</xdr:row>
                    <xdr:rowOff>0</xdr:rowOff>
                  </to>
                </anchor>
              </controlPr>
            </control>
          </mc:Choice>
        </mc:AlternateContent>
        <mc:AlternateContent xmlns:mc="http://schemas.openxmlformats.org/markup-compatibility/2006">
          <mc:Choice Requires="x14">
            <control shapeId="162907" r:id="rId94" name="Drop Down 91">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162908" r:id="rId95" name="Drop Down 92">
              <controlPr defaultSize="0" autoLine="0" autoPict="0">
                <anchor moveWithCells="1">
                  <from>
                    <xdr:col>1</xdr:col>
                    <xdr:colOff>9525</xdr:colOff>
                    <xdr:row>32</xdr:row>
                    <xdr:rowOff>9525</xdr:rowOff>
                  </from>
                  <to>
                    <xdr:col>1</xdr:col>
                    <xdr:colOff>885825</xdr:colOff>
                    <xdr:row>33</xdr:row>
                    <xdr:rowOff>9525</xdr:rowOff>
                  </to>
                </anchor>
              </controlPr>
            </control>
          </mc:Choice>
        </mc:AlternateContent>
        <mc:AlternateContent xmlns:mc="http://schemas.openxmlformats.org/markup-compatibility/2006">
          <mc:Choice Requires="x14">
            <control shapeId="162909" r:id="rId96" name="Drop Down 93">
              <controlPr defaultSize="0" autoLine="0" autoPict="0">
                <anchor moveWithCells="1">
                  <from>
                    <xdr:col>0</xdr:col>
                    <xdr:colOff>19050</xdr:colOff>
                    <xdr:row>88</xdr:row>
                    <xdr:rowOff>190500</xdr:rowOff>
                  </from>
                  <to>
                    <xdr:col>1</xdr:col>
                    <xdr:colOff>19050</xdr:colOff>
                    <xdr:row>89</xdr:row>
                    <xdr:rowOff>190500</xdr:rowOff>
                  </to>
                </anchor>
              </controlPr>
            </control>
          </mc:Choice>
        </mc:AlternateContent>
        <mc:AlternateContent xmlns:mc="http://schemas.openxmlformats.org/markup-compatibility/2006">
          <mc:Choice Requires="x14">
            <control shapeId="162910"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162911" r:id="rId98" name="Drop Down 95">
              <controlPr defaultSize="0" autoLine="0" autoPict="0">
                <anchor moveWithCells="1">
                  <from>
                    <xdr:col>0</xdr:col>
                    <xdr:colOff>0</xdr:colOff>
                    <xdr:row>89</xdr:row>
                    <xdr:rowOff>190500</xdr:rowOff>
                  </from>
                  <to>
                    <xdr:col>1</xdr:col>
                    <xdr:colOff>19050</xdr:colOff>
                    <xdr:row>90</xdr:row>
                    <xdr:rowOff>190500</xdr:rowOff>
                  </to>
                </anchor>
              </controlPr>
            </control>
          </mc:Choice>
        </mc:AlternateContent>
        <mc:AlternateContent xmlns:mc="http://schemas.openxmlformats.org/markup-compatibility/2006">
          <mc:Choice Requires="x14">
            <control shapeId="162912"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162913"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162914"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162915"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162916"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162917" r:id="rId104" name="Drop Down 101">
              <controlPr defaultSize="0" autoLine="0" autoPict="0">
                <anchor moveWithCells="1">
                  <from>
                    <xdr:col>0</xdr:col>
                    <xdr:colOff>0</xdr:colOff>
                    <xdr:row>91</xdr:row>
                    <xdr:rowOff>9525</xdr:rowOff>
                  </from>
                  <to>
                    <xdr:col>1</xdr:col>
                    <xdr:colOff>19050</xdr:colOff>
                    <xdr:row>92</xdr:row>
                    <xdr:rowOff>9525</xdr:rowOff>
                  </to>
                </anchor>
              </controlPr>
            </control>
          </mc:Choice>
        </mc:AlternateContent>
        <mc:AlternateContent xmlns:mc="http://schemas.openxmlformats.org/markup-compatibility/2006">
          <mc:Choice Requires="x14">
            <control shapeId="162918" r:id="rId105" name="Drop Down 102">
              <controlPr defaultSize="0" autoLine="0" autoPict="0">
                <anchor moveWithCells="1">
                  <from>
                    <xdr:col>1</xdr:col>
                    <xdr:colOff>0</xdr:colOff>
                    <xdr:row>91</xdr:row>
                    <xdr:rowOff>19050</xdr:rowOff>
                  </from>
                  <to>
                    <xdr:col>2</xdr:col>
                    <xdr:colOff>0</xdr:colOff>
                    <xdr:row>92</xdr:row>
                    <xdr:rowOff>19050</xdr:rowOff>
                  </to>
                </anchor>
              </controlPr>
            </control>
          </mc:Choice>
        </mc:AlternateContent>
        <mc:AlternateContent xmlns:mc="http://schemas.openxmlformats.org/markup-compatibility/2006">
          <mc:Choice Requires="x14">
            <control shapeId="162919"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162920"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162921"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162922" r:id="rId109" name="Drop Down 106">
              <controlPr defaultSize="0" autoLine="0" autoPict="0">
                <anchor moveWithCells="1">
                  <from>
                    <xdr:col>0</xdr:col>
                    <xdr:colOff>0</xdr:colOff>
                    <xdr:row>93</xdr:row>
                    <xdr:rowOff>28575</xdr:rowOff>
                  </from>
                  <to>
                    <xdr:col>1</xdr:col>
                    <xdr:colOff>9525</xdr:colOff>
                    <xdr:row>94</xdr:row>
                    <xdr:rowOff>19050</xdr:rowOff>
                  </to>
                </anchor>
              </controlPr>
            </control>
          </mc:Choice>
        </mc:AlternateContent>
        <mc:AlternateContent xmlns:mc="http://schemas.openxmlformats.org/markup-compatibility/2006">
          <mc:Choice Requires="x14">
            <control shapeId="162923" r:id="rId110" name="Drop Down 107">
              <controlPr defaultSize="0" autoLine="0" autoPict="0">
                <anchor moveWithCells="1">
                  <from>
                    <xdr:col>1</xdr:col>
                    <xdr:colOff>19050</xdr:colOff>
                    <xdr:row>94</xdr:row>
                    <xdr:rowOff>19050</xdr:rowOff>
                  </from>
                  <to>
                    <xdr:col>1</xdr:col>
                    <xdr:colOff>885825</xdr:colOff>
                    <xdr:row>95</xdr:row>
                    <xdr:rowOff>19050</xdr:rowOff>
                  </to>
                </anchor>
              </controlPr>
            </control>
          </mc:Choice>
        </mc:AlternateContent>
        <mc:AlternateContent xmlns:mc="http://schemas.openxmlformats.org/markup-compatibility/2006">
          <mc:Choice Requires="x14">
            <control shapeId="162924" r:id="rId111" name="Drop Down 108">
              <controlPr defaultSize="0" autoLine="0" autoPict="0">
                <anchor moveWithCells="1">
                  <from>
                    <xdr:col>0</xdr:col>
                    <xdr:colOff>28575</xdr:colOff>
                    <xdr:row>94</xdr:row>
                    <xdr:rowOff>28575</xdr:rowOff>
                  </from>
                  <to>
                    <xdr:col>1</xdr:col>
                    <xdr:colOff>19050</xdr:colOff>
                    <xdr:row>95</xdr:row>
                    <xdr:rowOff>9525</xdr:rowOff>
                  </to>
                </anchor>
              </controlPr>
            </control>
          </mc:Choice>
        </mc:AlternateContent>
        <mc:AlternateContent xmlns:mc="http://schemas.openxmlformats.org/markup-compatibility/2006">
          <mc:Choice Requires="x14">
            <control shapeId="162925" r:id="rId112" name="Drop Down 109">
              <controlPr defaultSize="0" autoLine="0" autoPict="0">
                <anchor moveWithCells="1">
                  <from>
                    <xdr:col>1</xdr:col>
                    <xdr:colOff>0</xdr:colOff>
                    <xdr:row>36</xdr:row>
                    <xdr:rowOff>0</xdr:rowOff>
                  </from>
                  <to>
                    <xdr:col>2</xdr:col>
                    <xdr:colOff>0</xdr:colOff>
                    <xdr:row>37</xdr:row>
                    <xdr:rowOff>0</xdr:rowOff>
                  </to>
                </anchor>
              </controlPr>
            </control>
          </mc:Choice>
        </mc:AlternateContent>
        <mc:AlternateContent xmlns:mc="http://schemas.openxmlformats.org/markup-compatibility/2006">
          <mc:Choice Requires="x14">
            <control shapeId="162926" r:id="rId113" name="Drop Down 110">
              <controlPr defaultSize="0" autoLine="0" autoPict="0">
                <anchor moveWithCells="1">
                  <from>
                    <xdr:col>0</xdr:col>
                    <xdr:colOff>9525</xdr:colOff>
                    <xdr:row>36</xdr:row>
                    <xdr:rowOff>9525</xdr:rowOff>
                  </from>
                  <to>
                    <xdr:col>1</xdr:col>
                    <xdr:colOff>0</xdr:colOff>
                    <xdr:row>37</xdr:row>
                    <xdr:rowOff>9525</xdr:rowOff>
                  </to>
                </anchor>
              </controlPr>
            </control>
          </mc:Choice>
        </mc:AlternateContent>
        <mc:AlternateContent xmlns:mc="http://schemas.openxmlformats.org/markup-compatibility/2006">
          <mc:Choice Requires="x14">
            <control shapeId="162927" r:id="rId114" name="Drop Down 111">
              <controlPr defaultSize="0" autoLine="0" autoPict="0">
                <anchor moveWithCells="1">
                  <from>
                    <xdr:col>1</xdr:col>
                    <xdr:colOff>0</xdr:colOff>
                    <xdr:row>38</xdr:row>
                    <xdr:rowOff>0</xdr:rowOff>
                  </from>
                  <to>
                    <xdr:col>1</xdr:col>
                    <xdr:colOff>885825</xdr:colOff>
                    <xdr:row>39</xdr:row>
                    <xdr:rowOff>0</xdr:rowOff>
                  </to>
                </anchor>
              </controlPr>
            </control>
          </mc:Choice>
        </mc:AlternateContent>
        <mc:AlternateContent xmlns:mc="http://schemas.openxmlformats.org/markup-compatibility/2006">
          <mc:Choice Requires="x14">
            <control shapeId="162928" r:id="rId115" name="Drop Down 112">
              <controlPr defaultSize="0" autoLine="0" autoPict="0">
                <anchor moveWithCells="1">
                  <from>
                    <xdr:col>0</xdr:col>
                    <xdr:colOff>9525</xdr:colOff>
                    <xdr:row>38</xdr:row>
                    <xdr:rowOff>0</xdr:rowOff>
                  </from>
                  <to>
                    <xdr:col>1</xdr:col>
                    <xdr:colOff>9525</xdr:colOff>
                    <xdr:row>39</xdr:row>
                    <xdr:rowOff>0</xdr:rowOff>
                  </to>
                </anchor>
              </controlPr>
            </control>
          </mc:Choice>
        </mc:AlternateContent>
        <mc:AlternateContent xmlns:mc="http://schemas.openxmlformats.org/markup-compatibility/2006">
          <mc:Choice Requires="x14">
            <control shapeId="162929" r:id="rId116" name="Drop Down 113">
              <controlPr defaultSize="0" autoLine="0" autoPict="0">
                <anchor moveWithCells="1">
                  <from>
                    <xdr:col>0</xdr:col>
                    <xdr:colOff>28575</xdr:colOff>
                    <xdr:row>60</xdr:row>
                    <xdr:rowOff>190500</xdr:rowOff>
                  </from>
                  <to>
                    <xdr:col>1</xdr:col>
                    <xdr:colOff>0</xdr:colOff>
                    <xdr:row>61</xdr:row>
                    <xdr:rowOff>190500</xdr:rowOff>
                  </to>
                </anchor>
              </controlPr>
            </control>
          </mc:Choice>
        </mc:AlternateContent>
        <mc:AlternateContent xmlns:mc="http://schemas.openxmlformats.org/markup-compatibility/2006">
          <mc:Choice Requires="x14">
            <control shapeId="162930" r:id="rId117" name="Drop Down 114">
              <controlPr defaultSize="0" autoLine="0" autoPict="0">
                <anchor moveWithCells="1">
                  <from>
                    <xdr:col>1</xdr:col>
                    <xdr:colOff>9525</xdr:colOff>
                    <xdr:row>61</xdr:row>
                    <xdr:rowOff>0</xdr:rowOff>
                  </from>
                  <to>
                    <xdr:col>1</xdr:col>
                    <xdr:colOff>876300</xdr:colOff>
                    <xdr:row>62</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48"/>
  <sheetViews>
    <sheetView topLeftCell="A4" workbookViewId="0">
      <selection activeCell="A28" sqref="A28"/>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5703125" style="154"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85546875" style="92" customWidth="1"/>
    <col min="62" max="64" width="19.42578125" style="92" customWidth="1"/>
    <col min="65" max="65" width="12.7109375" customWidth="1"/>
    <col min="67" max="67" width="26.5703125" customWidth="1"/>
    <col min="68" max="68" width="13.7109375" customWidth="1"/>
    <col min="69" max="69" width="28.28515625" style="92" customWidth="1"/>
    <col min="70" max="70" width="12.85546875" style="92" customWidth="1"/>
    <col min="71" max="71" width="22.7109375" style="92" customWidth="1"/>
    <col min="72" max="72" width="22.5703125" style="92" customWidth="1"/>
    <col min="73" max="73" width="27.28515625" customWidth="1"/>
    <col min="74" max="74" width="13.7109375" customWidth="1"/>
    <col min="75" max="75" width="11.28515625" customWidth="1"/>
    <col min="76" max="76" width="12.85546875" customWidth="1"/>
    <col min="77" max="77" width="12.5703125" customWidth="1"/>
  </cols>
  <sheetData>
    <row r="1" spans="1:83" ht="23.25" x14ac:dyDescent="0.35">
      <c r="A1" s="734" t="s">
        <v>1762</v>
      </c>
      <c r="B1" s="734"/>
      <c r="C1" s="734"/>
      <c r="D1" s="734"/>
      <c r="E1" s="734"/>
      <c r="F1" s="83"/>
      <c r="G1" s="734" t="s">
        <v>1471</v>
      </c>
      <c r="H1" s="734"/>
      <c r="I1" s="734"/>
      <c r="J1" s="734"/>
      <c r="K1" s="734"/>
      <c r="L1" s="83"/>
      <c r="M1" s="734" t="s">
        <v>1360</v>
      </c>
      <c r="N1" s="734"/>
      <c r="O1" s="734"/>
      <c r="P1" s="734"/>
      <c r="Q1" s="734"/>
      <c r="R1" s="83"/>
      <c r="S1" s="734" t="s">
        <v>1227</v>
      </c>
      <c r="T1" s="734"/>
      <c r="U1" s="734"/>
      <c r="V1" s="734"/>
      <c r="W1" s="734"/>
      <c r="X1" s="83"/>
      <c r="Y1" s="734" t="s">
        <v>1190</v>
      </c>
      <c r="Z1" s="734"/>
      <c r="AA1" s="734"/>
      <c r="AB1" s="734"/>
      <c r="AC1" s="734"/>
      <c r="AD1" s="83"/>
      <c r="AE1" s="734" t="s">
        <v>1138</v>
      </c>
      <c r="AF1" s="734"/>
      <c r="AG1" s="734"/>
      <c r="AH1" s="734"/>
      <c r="AI1" s="734"/>
      <c r="AJ1" s="83"/>
      <c r="AK1" s="734" t="s">
        <v>139</v>
      </c>
      <c r="AL1" s="734"/>
      <c r="AM1" s="734"/>
      <c r="AN1" s="734"/>
      <c r="AO1" s="734"/>
      <c r="AP1" s="83"/>
      <c r="AQ1" s="734" t="s">
        <v>97</v>
      </c>
      <c r="AR1" s="734"/>
      <c r="AS1" s="734"/>
      <c r="AT1" s="734"/>
      <c r="AU1" s="734"/>
      <c r="AW1" s="734" t="s">
        <v>1036</v>
      </c>
      <c r="AX1" s="734"/>
      <c r="AY1" s="734"/>
      <c r="AZ1" s="734"/>
      <c r="BA1" s="734"/>
      <c r="BC1" s="734" t="s">
        <v>1037</v>
      </c>
      <c r="BD1" s="734"/>
      <c r="BE1" s="734"/>
      <c r="BF1" s="734"/>
      <c r="BG1" s="734"/>
      <c r="BI1" s="734" t="s">
        <v>1038</v>
      </c>
      <c r="BJ1" s="734"/>
      <c r="BK1" s="734"/>
      <c r="BL1" s="734"/>
      <c r="BM1" s="734"/>
      <c r="BN1" s="92"/>
      <c r="BO1" s="734" t="s">
        <v>1039</v>
      </c>
      <c r="BP1" s="734"/>
      <c r="BQ1" s="734"/>
      <c r="BR1" s="734"/>
      <c r="BS1" s="734"/>
      <c r="BT1"/>
      <c r="BU1" s="735" t="s">
        <v>1040</v>
      </c>
      <c r="BV1" s="735"/>
      <c r="BW1" s="735"/>
      <c r="BX1" s="735"/>
      <c r="BY1" s="735"/>
      <c r="CA1" s="735" t="s">
        <v>1041</v>
      </c>
      <c r="CB1" s="735"/>
      <c r="CC1" s="735"/>
      <c r="CD1" s="735"/>
      <c r="CE1" s="735"/>
    </row>
    <row r="2" spans="1:83"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E2" s="92"/>
      <c r="AF2" s="92"/>
      <c r="AG2" s="92"/>
      <c r="AH2" s="92"/>
      <c r="AI2" s="92"/>
      <c r="AJ2" s="83"/>
      <c r="AP2" s="83"/>
      <c r="BI2" s="93" t="s">
        <v>1042</v>
      </c>
      <c r="BM2" s="92"/>
      <c r="BN2" s="92"/>
      <c r="BO2" s="93" t="s">
        <v>1042</v>
      </c>
      <c r="BP2" s="92"/>
      <c r="BT2"/>
      <c r="BU2" s="94" t="s">
        <v>1043</v>
      </c>
      <c r="BV2" s="95">
        <v>3500</v>
      </c>
      <c r="BW2" s="92"/>
      <c r="BX2" s="92"/>
      <c r="BY2" s="96"/>
      <c r="BZ2" s="97"/>
      <c r="CA2" s="94" t="s">
        <v>1043</v>
      </c>
      <c r="CB2" s="95">
        <v>3400</v>
      </c>
      <c r="CC2" s="92"/>
      <c r="CD2" s="92"/>
      <c r="CE2" s="96"/>
    </row>
    <row r="3" spans="1:83"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N3" s="92"/>
      <c r="BO3" s="738" t="s">
        <v>1044</v>
      </c>
      <c r="BP3" s="738"/>
      <c r="BQ3" s="738"/>
      <c r="BR3" s="738"/>
      <c r="BS3"/>
      <c r="BT3"/>
      <c r="BU3" s="98" t="s">
        <v>1045</v>
      </c>
      <c r="BV3" s="92"/>
      <c r="BW3" s="92"/>
      <c r="BX3" s="92"/>
      <c r="BY3" s="92"/>
      <c r="CA3" s="98" t="s">
        <v>1045</v>
      </c>
      <c r="CB3" s="92"/>
      <c r="CC3" s="92"/>
      <c r="CD3" s="92"/>
      <c r="CE3" s="92"/>
    </row>
    <row r="4" spans="1:83"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F4" s="92"/>
      <c r="AG4" s="92"/>
      <c r="AH4" s="92"/>
      <c r="AI4" s="92"/>
      <c r="AJ4" s="83"/>
      <c r="AK4" s="99"/>
      <c r="AP4" s="83"/>
      <c r="AQ4" s="99"/>
      <c r="AW4" s="99"/>
      <c r="BC4" s="99"/>
      <c r="BI4" s="99"/>
      <c r="BM4" s="92"/>
      <c r="BN4" s="92"/>
      <c r="BO4" s="100" t="s">
        <v>1042</v>
      </c>
      <c r="BQ4"/>
      <c r="BR4"/>
      <c r="BS4"/>
      <c r="BT4"/>
      <c r="BU4" s="92"/>
      <c r="BV4" s="92"/>
      <c r="BW4" s="92"/>
      <c r="BX4" s="92"/>
      <c r="BY4" s="92"/>
      <c r="CA4" s="92"/>
      <c r="CB4" s="92"/>
      <c r="CC4" s="92"/>
      <c r="CD4" s="92"/>
      <c r="CE4" s="92"/>
    </row>
    <row r="5" spans="1:83"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P5" s="83"/>
      <c r="AQ5" s="739" t="s">
        <v>1046</v>
      </c>
      <c r="AR5" s="740"/>
      <c r="AS5" s="741"/>
      <c r="AT5" s="742"/>
      <c r="AW5" s="739" t="s">
        <v>1046</v>
      </c>
      <c r="AX5" s="740"/>
      <c r="AY5" s="741"/>
      <c r="AZ5" s="742"/>
      <c r="BC5" s="739" t="s">
        <v>1046</v>
      </c>
      <c r="BD5" s="740"/>
      <c r="BE5" s="741"/>
      <c r="BF5" s="742"/>
      <c r="BI5" s="739" t="s">
        <v>1046</v>
      </c>
      <c r="BJ5" s="740"/>
      <c r="BK5" s="741"/>
      <c r="BL5" s="742"/>
      <c r="BM5" s="92"/>
      <c r="BN5" s="92"/>
      <c r="BO5" s="743" t="s">
        <v>1046</v>
      </c>
      <c r="BP5" s="744"/>
      <c r="BQ5" s="745"/>
      <c r="BR5" s="746"/>
      <c r="BS5"/>
      <c r="BT5"/>
      <c r="BU5" s="739" t="s">
        <v>1046</v>
      </c>
      <c r="BV5" s="740"/>
      <c r="BW5" s="741"/>
      <c r="BX5" s="742"/>
      <c r="BY5" s="92"/>
      <c r="CA5" s="739" t="s">
        <v>1046</v>
      </c>
      <c r="CB5" s="740"/>
      <c r="CC5" s="741"/>
      <c r="CD5" s="742"/>
      <c r="CE5" s="92"/>
    </row>
    <row r="6" spans="1:83"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N6" s="92"/>
      <c r="BO6" s="102" t="s">
        <v>1047</v>
      </c>
      <c r="BP6" s="102" t="s">
        <v>1048</v>
      </c>
      <c r="BQ6" s="102" t="s">
        <v>1052</v>
      </c>
      <c r="BR6" s="101" t="s">
        <v>1050</v>
      </c>
      <c r="BS6" s="101" t="s">
        <v>1051</v>
      </c>
      <c r="BT6"/>
      <c r="BU6" s="101" t="s">
        <v>1047</v>
      </c>
      <c r="BV6" s="101" t="s">
        <v>1048</v>
      </c>
      <c r="BW6" s="101" t="s">
        <v>1049</v>
      </c>
      <c r="BX6" s="101" t="s">
        <v>1050</v>
      </c>
      <c r="BY6" s="101" t="s">
        <v>1051</v>
      </c>
      <c r="CA6" s="101" t="s">
        <v>1047</v>
      </c>
      <c r="CB6" s="101" t="s">
        <v>1048</v>
      </c>
      <c r="CC6" s="101" t="s">
        <v>1049</v>
      </c>
      <c r="CD6" s="101" t="s">
        <v>1050</v>
      </c>
      <c r="CE6" s="101" t="s">
        <v>1051</v>
      </c>
    </row>
    <row r="7" spans="1:83" x14ac:dyDescent="0.2">
      <c r="A7" s="103">
        <v>0</v>
      </c>
      <c r="B7" s="103">
        <v>3700</v>
      </c>
      <c r="C7" s="103">
        <v>0</v>
      </c>
      <c r="D7" s="103">
        <v>0</v>
      </c>
      <c r="E7" s="103">
        <v>0</v>
      </c>
      <c r="F7" s="83"/>
      <c r="G7" s="103">
        <v>0</v>
      </c>
      <c r="H7" s="103">
        <v>2300</v>
      </c>
      <c r="I7" s="103">
        <v>0</v>
      </c>
      <c r="J7" s="103">
        <v>0</v>
      </c>
      <c r="K7" s="103">
        <v>0</v>
      </c>
      <c r="L7" s="83"/>
      <c r="M7" s="103">
        <v>0</v>
      </c>
      <c r="N7" s="103">
        <v>2250</v>
      </c>
      <c r="O7" s="103">
        <v>0</v>
      </c>
      <c r="P7" s="103">
        <v>0</v>
      </c>
      <c r="Q7" s="103">
        <v>0</v>
      </c>
      <c r="R7" s="83"/>
      <c r="S7" s="103">
        <v>0</v>
      </c>
      <c r="T7" s="103">
        <v>2300</v>
      </c>
      <c r="U7" s="103">
        <v>0</v>
      </c>
      <c r="V7" s="103">
        <v>0</v>
      </c>
      <c r="W7" s="103">
        <v>0</v>
      </c>
      <c r="X7" s="83"/>
      <c r="Y7" s="103">
        <v>0</v>
      </c>
      <c r="Z7" s="103">
        <v>2250</v>
      </c>
      <c r="AA7" s="103">
        <v>0</v>
      </c>
      <c r="AB7" s="103">
        <v>0</v>
      </c>
      <c r="AC7" s="103">
        <v>0</v>
      </c>
      <c r="AD7" s="83"/>
      <c r="AE7" s="103">
        <v>0</v>
      </c>
      <c r="AF7" s="103">
        <v>2200</v>
      </c>
      <c r="AG7" s="103">
        <v>0</v>
      </c>
      <c r="AH7" s="103">
        <v>0</v>
      </c>
      <c r="AI7" s="103">
        <v>0</v>
      </c>
      <c r="AJ7" s="83"/>
      <c r="AK7" s="103">
        <v>0</v>
      </c>
      <c r="AL7" s="103">
        <v>2150</v>
      </c>
      <c r="AM7" s="103">
        <v>0</v>
      </c>
      <c r="AN7" s="103">
        <v>0</v>
      </c>
      <c r="AO7" s="103">
        <v>0</v>
      </c>
      <c r="AP7" s="83"/>
      <c r="AQ7" s="103">
        <v>0</v>
      </c>
      <c r="AR7" s="103">
        <v>2100</v>
      </c>
      <c r="AS7" s="103">
        <v>0</v>
      </c>
      <c r="AT7" s="103">
        <v>0</v>
      </c>
      <c r="AU7" s="103" t="s">
        <v>1053</v>
      </c>
      <c r="AW7" s="103">
        <v>0</v>
      </c>
      <c r="AX7" s="103">
        <v>6050</v>
      </c>
      <c r="AY7" s="103">
        <v>0</v>
      </c>
      <c r="AZ7" s="103">
        <v>0</v>
      </c>
      <c r="BA7" s="103" t="s">
        <v>1053</v>
      </c>
      <c r="BC7" s="103">
        <v>0</v>
      </c>
      <c r="BD7" s="103">
        <v>6050</v>
      </c>
      <c r="BE7" s="103">
        <v>0</v>
      </c>
      <c r="BF7" s="103">
        <v>0</v>
      </c>
      <c r="BG7" s="103" t="s">
        <v>1053</v>
      </c>
      <c r="BI7" s="103">
        <v>0</v>
      </c>
      <c r="BJ7" s="103">
        <v>7180</v>
      </c>
      <c r="BK7" s="103">
        <v>0</v>
      </c>
      <c r="BL7" s="103">
        <v>0</v>
      </c>
      <c r="BM7" s="103" t="s">
        <v>1053</v>
      </c>
      <c r="BN7" s="92"/>
      <c r="BO7" s="104">
        <v>0</v>
      </c>
      <c r="BP7" s="104">
        <v>2650</v>
      </c>
      <c r="BQ7" s="103">
        <v>0</v>
      </c>
      <c r="BR7" s="103">
        <v>0</v>
      </c>
      <c r="BS7" s="105" t="s">
        <v>1053</v>
      </c>
      <c r="BT7"/>
      <c r="BU7" s="103">
        <v>0</v>
      </c>
      <c r="BV7" s="103">
        <v>2650</v>
      </c>
      <c r="BW7" s="103">
        <v>0</v>
      </c>
      <c r="BX7" s="103">
        <v>0</v>
      </c>
      <c r="BY7" s="103" t="s">
        <v>1053</v>
      </c>
      <c r="CA7" s="103">
        <v>0</v>
      </c>
      <c r="CB7" s="103">
        <v>2650</v>
      </c>
      <c r="CC7" s="103">
        <v>0</v>
      </c>
      <c r="CD7" s="103">
        <v>0</v>
      </c>
      <c r="CE7" s="103" t="s">
        <v>1053</v>
      </c>
    </row>
    <row r="8" spans="1:83" x14ac:dyDescent="0.2">
      <c r="A8" s="103">
        <v>3700</v>
      </c>
      <c r="B8" s="103">
        <v>13225</v>
      </c>
      <c r="C8" s="103">
        <v>0</v>
      </c>
      <c r="D8" s="106">
        <v>0.1</v>
      </c>
      <c r="E8" s="103">
        <v>3700</v>
      </c>
      <c r="F8" s="83"/>
      <c r="G8" s="103">
        <v>2300</v>
      </c>
      <c r="H8" s="103">
        <v>11625</v>
      </c>
      <c r="I8" s="103">
        <v>0</v>
      </c>
      <c r="J8" s="106">
        <v>0.1</v>
      </c>
      <c r="K8" s="103">
        <v>2300</v>
      </c>
      <c r="L8" s="83"/>
      <c r="M8" s="103">
        <v>2250</v>
      </c>
      <c r="N8" s="103">
        <v>11525</v>
      </c>
      <c r="O8" s="103">
        <v>0</v>
      </c>
      <c r="P8" s="106">
        <v>0.1</v>
      </c>
      <c r="Q8" s="103">
        <v>2250</v>
      </c>
      <c r="R8" s="83"/>
      <c r="S8" s="103">
        <v>2300</v>
      </c>
      <c r="T8" s="103">
        <v>11525</v>
      </c>
      <c r="U8" s="103">
        <v>0</v>
      </c>
      <c r="V8" s="106">
        <v>0.1</v>
      </c>
      <c r="W8" s="103">
        <v>2300</v>
      </c>
      <c r="X8" s="83"/>
      <c r="Y8" s="103">
        <v>2250</v>
      </c>
      <c r="Z8" s="103">
        <v>11325</v>
      </c>
      <c r="AA8" s="103">
        <v>0</v>
      </c>
      <c r="AB8" s="106">
        <v>0.1</v>
      </c>
      <c r="AC8" s="103">
        <v>2250</v>
      </c>
      <c r="AD8" s="83"/>
      <c r="AE8" s="103">
        <v>2200</v>
      </c>
      <c r="AF8" s="103">
        <v>11125</v>
      </c>
      <c r="AG8" s="103">
        <v>0</v>
      </c>
      <c r="AH8" s="106">
        <v>0.1</v>
      </c>
      <c r="AI8" s="103">
        <v>2200</v>
      </c>
      <c r="AJ8" s="83"/>
      <c r="AK8" s="103">
        <v>2150</v>
      </c>
      <c r="AL8" s="103">
        <v>10850</v>
      </c>
      <c r="AM8" s="103">
        <v>0</v>
      </c>
      <c r="AN8" s="106">
        <v>0.1</v>
      </c>
      <c r="AO8" s="103">
        <v>2150</v>
      </c>
      <c r="AP8" s="83"/>
      <c r="AQ8" s="103">
        <v>2100</v>
      </c>
      <c r="AR8" s="103">
        <v>10600</v>
      </c>
      <c r="AS8" s="103">
        <v>0</v>
      </c>
      <c r="AT8" s="106">
        <v>0.1</v>
      </c>
      <c r="AU8" s="103">
        <v>2100</v>
      </c>
      <c r="AW8" s="103">
        <v>6050</v>
      </c>
      <c r="AX8" s="103">
        <v>10425</v>
      </c>
      <c r="AY8" s="103">
        <v>0</v>
      </c>
      <c r="AZ8" s="106">
        <v>0.1</v>
      </c>
      <c r="BA8" s="103">
        <v>6050</v>
      </c>
      <c r="BC8" s="103">
        <v>6050</v>
      </c>
      <c r="BD8" s="103">
        <v>10425</v>
      </c>
      <c r="BE8" s="103">
        <v>0</v>
      </c>
      <c r="BF8" s="106">
        <v>0.1</v>
      </c>
      <c r="BG8" s="103">
        <v>6050</v>
      </c>
      <c r="BI8" s="103">
        <v>7180</v>
      </c>
      <c r="BJ8" s="103">
        <v>10400</v>
      </c>
      <c r="BK8" s="103">
        <v>0</v>
      </c>
      <c r="BL8" s="106">
        <v>0.1</v>
      </c>
      <c r="BM8" s="103">
        <v>7180</v>
      </c>
      <c r="BN8" s="92"/>
      <c r="BO8" s="107">
        <v>2650</v>
      </c>
      <c r="BP8" s="107">
        <v>10400</v>
      </c>
      <c r="BQ8" s="103">
        <v>0</v>
      </c>
      <c r="BR8" s="106">
        <v>0.1</v>
      </c>
      <c r="BS8" s="105" t="s">
        <v>1054</v>
      </c>
      <c r="BT8"/>
      <c r="BU8" s="103">
        <v>2650</v>
      </c>
      <c r="BV8" s="103">
        <v>10300</v>
      </c>
      <c r="BW8" s="103">
        <v>0</v>
      </c>
      <c r="BX8" s="106">
        <v>0.1</v>
      </c>
      <c r="BY8" s="103">
        <v>2650</v>
      </c>
      <c r="CA8" s="103">
        <v>2650</v>
      </c>
      <c r="CB8" s="103">
        <v>10120</v>
      </c>
      <c r="CC8" s="103">
        <v>0</v>
      </c>
      <c r="CD8" s="106">
        <v>0.1</v>
      </c>
      <c r="CE8" s="103">
        <v>2650</v>
      </c>
    </row>
    <row r="9" spans="1:83" x14ac:dyDescent="0.2">
      <c r="A9" s="103">
        <v>13225</v>
      </c>
      <c r="B9" s="103">
        <v>42400</v>
      </c>
      <c r="C9" s="103">
        <v>952.5</v>
      </c>
      <c r="D9" s="106">
        <v>0.12</v>
      </c>
      <c r="E9" s="103">
        <v>13225</v>
      </c>
      <c r="F9" s="83"/>
      <c r="G9" s="103">
        <v>11625</v>
      </c>
      <c r="H9" s="103">
        <v>40250</v>
      </c>
      <c r="I9" s="103">
        <v>932.5</v>
      </c>
      <c r="J9" s="106">
        <v>0.15</v>
      </c>
      <c r="K9" s="103">
        <v>11625</v>
      </c>
      <c r="L9" s="83"/>
      <c r="M9" s="103">
        <v>11525</v>
      </c>
      <c r="N9" s="103">
        <v>39900</v>
      </c>
      <c r="O9" s="103">
        <v>927.5</v>
      </c>
      <c r="P9" s="106">
        <v>0.15</v>
      </c>
      <c r="Q9" s="103">
        <v>11525</v>
      </c>
      <c r="R9" s="83"/>
      <c r="S9" s="103">
        <v>11525</v>
      </c>
      <c r="T9" s="103">
        <v>39750</v>
      </c>
      <c r="U9" s="103">
        <v>922.5</v>
      </c>
      <c r="V9" s="106">
        <v>0.15</v>
      </c>
      <c r="W9" s="103">
        <v>11525</v>
      </c>
      <c r="X9" s="83"/>
      <c r="Y9" s="103">
        <v>11325</v>
      </c>
      <c r="Z9" s="103">
        <v>39150</v>
      </c>
      <c r="AA9" s="103">
        <v>907.5</v>
      </c>
      <c r="AB9" s="106">
        <v>0.15</v>
      </c>
      <c r="AC9" s="103">
        <v>11325</v>
      </c>
      <c r="AD9" s="83"/>
      <c r="AE9" s="103">
        <v>11125</v>
      </c>
      <c r="AF9" s="103">
        <v>38450</v>
      </c>
      <c r="AG9" s="103">
        <v>892.5</v>
      </c>
      <c r="AH9" s="106">
        <v>0.15</v>
      </c>
      <c r="AI9" s="103">
        <v>11125</v>
      </c>
      <c r="AJ9" s="83"/>
      <c r="AK9" s="103">
        <v>10850</v>
      </c>
      <c r="AL9" s="103">
        <v>37500</v>
      </c>
      <c r="AM9" s="103">
        <v>870</v>
      </c>
      <c r="AN9" s="106">
        <v>0.15</v>
      </c>
      <c r="AO9" s="103">
        <v>10850</v>
      </c>
      <c r="AP9" s="83"/>
      <c r="AQ9" s="103">
        <v>10600</v>
      </c>
      <c r="AR9" s="103">
        <v>36600</v>
      </c>
      <c r="AS9" s="103">
        <v>850</v>
      </c>
      <c r="AT9" s="106">
        <v>0.15</v>
      </c>
      <c r="AU9" s="103">
        <v>10600</v>
      </c>
      <c r="AW9" s="103">
        <v>10425</v>
      </c>
      <c r="AX9" s="103">
        <v>36050</v>
      </c>
      <c r="AY9" s="103">
        <v>437.5</v>
      </c>
      <c r="AZ9" s="106">
        <v>0.15</v>
      </c>
      <c r="BA9" s="103">
        <v>1045</v>
      </c>
      <c r="BC9" s="103">
        <v>10425</v>
      </c>
      <c r="BD9" s="103">
        <v>36050</v>
      </c>
      <c r="BE9" s="103">
        <f>437.5</f>
        <v>437.5</v>
      </c>
      <c r="BF9" s="106">
        <v>0.15</v>
      </c>
      <c r="BG9" s="103">
        <v>1045</v>
      </c>
      <c r="BI9" s="103">
        <v>10400</v>
      </c>
      <c r="BJ9" s="103">
        <v>36200</v>
      </c>
      <c r="BK9" s="103">
        <v>322</v>
      </c>
      <c r="BL9" s="106">
        <v>0.15</v>
      </c>
      <c r="BM9" s="103">
        <v>10400</v>
      </c>
      <c r="BN9" s="92"/>
      <c r="BO9" s="107">
        <v>10400</v>
      </c>
      <c r="BP9" s="107">
        <v>35400</v>
      </c>
      <c r="BQ9" s="103">
        <v>775</v>
      </c>
      <c r="BR9" s="106">
        <v>0.15</v>
      </c>
      <c r="BS9" s="107">
        <v>10400</v>
      </c>
      <c r="BT9"/>
      <c r="BU9" s="103">
        <v>10300</v>
      </c>
      <c r="BV9" s="103">
        <v>33960</v>
      </c>
      <c r="BW9" s="103">
        <v>765</v>
      </c>
      <c r="BX9" s="106">
        <v>0.15</v>
      </c>
      <c r="BY9" s="103">
        <v>10300</v>
      </c>
      <c r="CA9" s="103">
        <v>10120</v>
      </c>
      <c r="CB9" s="103">
        <v>33520</v>
      </c>
      <c r="CC9" s="103">
        <v>747</v>
      </c>
      <c r="CD9" s="106">
        <v>0.15</v>
      </c>
      <c r="CE9" s="103">
        <v>10120</v>
      </c>
    </row>
    <row r="10" spans="1:83" x14ac:dyDescent="0.2">
      <c r="A10" s="103">
        <v>42400</v>
      </c>
      <c r="B10" s="103">
        <v>86200</v>
      </c>
      <c r="C10" s="103">
        <v>4453.5</v>
      </c>
      <c r="D10" s="106">
        <v>0.22</v>
      </c>
      <c r="E10" s="103">
        <v>42400</v>
      </c>
      <c r="F10" s="83"/>
      <c r="G10" s="103">
        <v>40250</v>
      </c>
      <c r="H10" s="103">
        <v>94200</v>
      </c>
      <c r="I10" s="103">
        <v>5226.25</v>
      </c>
      <c r="J10" s="106">
        <v>0.25</v>
      </c>
      <c r="K10" s="103">
        <v>40250</v>
      </c>
      <c r="L10" s="83"/>
      <c r="M10" s="103">
        <v>39900</v>
      </c>
      <c r="N10" s="103">
        <v>93400</v>
      </c>
      <c r="O10" s="103">
        <v>5183.75</v>
      </c>
      <c r="P10" s="106">
        <v>0.25</v>
      </c>
      <c r="Q10" s="103">
        <v>39900</v>
      </c>
      <c r="R10" s="83"/>
      <c r="S10" s="103">
        <v>39750</v>
      </c>
      <c r="T10" s="103">
        <v>93050</v>
      </c>
      <c r="U10" s="103">
        <v>5156.25</v>
      </c>
      <c r="V10" s="106">
        <v>0.25</v>
      </c>
      <c r="W10" s="103">
        <v>39750</v>
      </c>
      <c r="X10" s="83"/>
      <c r="Y10" s="103">
        <v>39150</v>
      </c>
      <c r="Z10" s="103">
        <v>91600</v>
      </c>
      <c r="AA10" s="103">
        <v>5081.25</v>
      </c>
      <c r="AB10" s="106">
        <v>0.25</v>
      </c>
      <c r="AC10" s="103">
        <v>39150</v>
      </c>
      <c r="AD10" s="83"/>
      <c r="AE10" s="103">
        <v>38450</v>
      </c>
      <c r="AF10" s="103">
        <v>90050</v>
      </c>
      <c r="AG10" s="103">
        <v>4991.25</v>
      </c>
      <c r="AH10" s="106">
        <v>0.25</v>
      </c>
      <c r="AI10" s="103">
        <v>38450</v>
      </c>
      <c r="AJ10" s="83"/>
      <c r="AK10" s="103">
        <v>37500</v>
      </c>
      <c r="AL10" s="103">
        <v>87800</v>
      </c>
      <c r="AM10" s="103">
        <v>4867.5</v>
      </c>
      <c r="AN10" s="106">
        <v>0.25</v>
      </c>
      <c r="AO10" s="103">
        <v>37500</v>
      </c>
      <c r="AP10" s="83"/>
      <c r="AQ10" s="103">
        <v>36600</v>
      </c>
      <c r="AR10" s="103">
        <v>85700</v>
      </c>
      <c r="AS10" s="103">
        <v>4750</v>
      </c>
      <c r="AT10" s="106">
        <v>0.25</v>
      </c>
      <c r="AU10" s="103">
        <v>36600</v>
      </c>
      <c r="AW10" s="103">
        <v>36050</v>
      </c>
      <c r="AX10" s="103">
        <v>67700</v>
      </c>
      <c r="AY10" s="103">
        <v>4281.25</v>
      </c>
      <c r="AZ10" s="106">
        <v>0.25</v>
      </c>
      <c r="BA10" s="103">
        <v>36050</v>
      </c>
      <c r="BC10" s="103">
        <v>36050</v>
      </c>
      <c r="BD10" s="103">
        <v>67700</v>
      </c>
      <c r="BE10" s="103">
        <v>4281.25</v>
      </c>
      <c r="BF10" s="106">
        <v>0.25</v>
      </c>
      <c r="BG10" s="103">
        <v>36050</v>
      </c>
      <c r="BI10" s="103">
        <v>36200</v>
      </c>
      <c r="BJ10" s="103">
        <v>66530</v>
      </c>
      <c r="BK10" s="103">
        <v>4192</v>
      </c>
      <c r="BL10" s="106">
        <v>0.25</v>
      </c>
      <c r="BM10" s="103">
        <v>36200</v>
      </c>
      <c r="BN10" s="92"/>
      <c r="BO10" s="107">
        <v>35400</v>
      </c>
      <c r="BP10" s="107">
        <v>84300</v>
      </c>
      <c r="BQ10" s="103">
        <v>4525</v>
      </c>
      <c r="BR10" s="106">
        <v>0.25</v>
      </c>
      <c r="BS10" s="107">
        <v>35400</v>
      </c>
      <c r="BT10"/>
      <c r="BU10" s="103">
        <v>33960</v>
      </c>
      <c r="BV10" s="103">
        <v>79725</v>
      </c>
      <c r="BW10" s="103">
        <v>4314</v>
      </c>
      <c r="BX10" s="106">
        <v>0.25</v>
      </c>
      <c r="BY10" s="103">
        <v>33960</v>
      </c>
      <c r="CA10" s="103">
        <v>33520</v>
      </c>
      <c r="CB10" s="103">
        <v>77075</v>
      </c>
      <c r="CC10" s="103">
        <v>4257</v>
      </c>
      <c r="CD10" s="106">
        <v>0.25</v>
      </c>
      <c r="CE10" s="103">
        <v>33520</v>
      </c>
    </row>
    <row r="11" spans="1:83" x14ac:dyDescent="0.2">
      <c r="A11" s="103">
        <v>86200</v>
      </c>
      <c r="B11" s="103">
        <v>161200</v>
      </c>
      <c r="C11" s="103">
        <v>14089.5</v>
      </c>
      <c r="D11" s="106">
        <v>0.24</v>
      </c>
      <c r="E11" s="103">
        <v>86200</v>
      </c>
      <c r="F11" s="83"/>
      <c r="G11" s="103">
        <v>94200</v>
      </c>
      <c r="H11" s="103">
        <v>193950</v>
      </c>
      <c r="I11" s="103">
        <v>18713.75</v>
      </c>
      <c r="J11" s="106">
        <v>0.28000000000000003</v>
      </c>
      <c r="K11" s="103">
        <v>94200</v>
      </c>
      <c r="L11" s="83"/>
      <c r="M11" s="103">
        <v>93400</v>
      </c>
      <c r="N11" s="103">
        <v>192400</v>
      </c>
      <c r="O11" s="103">
        <v>18558.75</v>
      </c>
      <c r="P11" s="106">
        <v>0.28000000000000003</v>
      </c>
      <c r="Q11" s="103">
        <v>93400</v>
      </c>
      <c r="R11" s="83"/>
      <c r="S11" s="103">
        <v>93050</v>
      </c>
      <c r="T11" s="103">
        <v>191600</v>
      </c>
      <c r="U11" s="103">
        <v>18481.25</v>
      </c>
      <c r="V11" s="106">
        <v>0.28000000000000003</v>
      </c>
      <c r="W11" s="103">
        <v>93050</v>
      </c>
      <c r="X11" s="83"/>
      <c r="Y11" s="103">
        <v>91600</v>
      </c>
      <c r="Z11" s="103">
        <v>188600</v>
      </c>
      <c r="AA11" s="103">
        <v>18193.75</v>
      </c>
      <c r="AB11" s="106">
        <v>0.28000000000000003</v>
      </c>
      <c r="AC11" s="103">
        <v>91600</v>
      </c>
      <c r="AD11" s="83"/>
      <c r="AE11" s="103">
        <v>90050</v>
      </c>
      <c r="AF11" s="103">
        <v>185450</v>
      </c>
      <c r="AG11" s="103">
        <v>17891.25</v>
      </c>
      <c r="AH11" s="106">
        <v>0.28000000000000003</v>
      </c>
      <c r="AI11" s="103">
        <v>90050</v>
      </c>
      <c r="AJ11" s="83"/>
      <c r="AK11" s="103">
        <v>87800</v>
      </c>
      <c r="AL11" s="103">
        <v>180800</v>
      </c>
      <c r="AM11" s="103">
        <v>17442.5</v>
      </c>
      <c r="AN11" s="106">
        <v>0.28000000000000003</v>
      </c>
      <c r="AO11" s="103">
        <v>87800</v>
      </c>
      <c r="AP11" s="83"/>
      <c r="AQ11" s="103">
        <v>85700</v>
      </c>
      <c r="AR11" s="103">
        <v>176500</v>
      </c>
      <c r="AS11" s="103">
        <v>17025</v>
      </c>
      <c r="AT11" s="106">
        <v>0.28000000000000003</v>
      </c>
      <c r="AU11" s="103">
        <v>85700</v>
      </c>
      <c r="AW11" s="103">
        <v>67700</v>
      </c>
      <c r="AX11" s="103">
        <v>84450</v>
      </c>
      <c r="AY11" s="103">
        <v>12193.75</v>
      </c>
      <c r="AZ11" s="106">
        <v>0.27</v>
      </c>
      <c r="BA11" s="103">
        <v>67700</v>
      </c>
      <c r="BC11" s="103">
        <v>67700</v>
      </c>
      <c r="BD11" s="103">
        <v>84450</v>
      </c>
      <c r="BE11" s="103">
        <v>12193.75</v>
      </c>
      <c r="BF11" s="106">
        <v>0.27</v>
      </c>
      <c r="BG11" s="103">
        <v>67700</v>
      </c>
      <c r="BI11" s="103">
        <v>66530</v>
      </c>
      <c r="BJ11" s="103">
        <v>173600</v>
      </c>
      <c r="BK11" s="103">
        <v>11774.5</v>
      </c>
      <c r="BL11" s="106">
        <v>0.28000000000000003</v>
      </c>
      <c r="BM11" s="103">
        <v>66530</v>
      </c>
      <c r="BN11" s="92"/>
      <c r="BO11" s="107">
        <v>84300</v>
      </c>
      <c r="BP11" s="107">
        <v>173600</v>
      </c>
      <c r="BQ11" s="103">
        <v>16750</v>
      </c>
      <c r="BR11" s="106">
        <v>0.28000000000000003</v>
      </c>
      <c r="BS11" s="107">
        <v>84300</v>
      </c>
      <c r="BT11"/>
      <c r="BU11" s="103">
        <v>79725</v>
      </c>
      <c r="BV11" s="103">
        <v>166500</v>
      </c>
      <c r="BW11" s="103">
        <v>15755.25</v>
      </c>
      <c r="BX11" s="106">
        <v>0.28000000000000003</v>
      </c>
      <c r="BY11" s="103">
        <v>79725</v>
      </c>
      <c r="CA11" s="103">
        <v>77075</v>
      </c>
      <c r="CB11" s="103">
        <v>162800</v>
      </c>
      <c r="CC11" s="103">
        <v>15145.75</v>
      </c>
      <c r="CD11" s="106">
        <v>0.28000000000000003</v>
      </c>
      <c r="CE11" s="103">
        <v>77075</v>
      </c>
    </row>
    <row r="12" spans="1:83" x14ac:dyDescent="0.2">
      <c r="A12" s="103">
        <v>161200</v>
      </c>
      <c r="B12" s="103">
        <v>203700</v>
      </c>
      <c r="C12" s="103">
        <v>32089.5</v>
      </c>
      <c r="D12" s="106">
        <v>0.32</v>
      </c>
      <c r="E12" s="103">
        <v>161200</v>
      </c>
      <c r="F12" s="83"/>
      <c r="G12" s="103">
        <v>193950</v>
      </c>
      <c r="H12" s="103">
        <v>419000</v>
      </c>
      <c r="I12" s="103">
        <v>46643.75</v>
      </c>
      <c r="J12" s="106">
        <v>0.33</v>
      </c>
      <c r="K12" s="103">
        <v>193950</v>
      </c>
      <c r="L12" s="83"/>
      <c r="M12" s="103">
        <v>192400</v>
      </c>
      <c r="N12" s="103">
        <v>415600</v>
      </c>
      <c r="O12" s="103">
        <v>46278.75</v>
      </c>
      <c r="P12" s="106">
        <v>0.33</v>
      </c>
      <c r="Q12" s="103">
        <v>192400</v>
      </c>
      <c r="R12" s="83"/>
      <c r="S12" s="103">
        <v>191600</v>
      </c>
      <c r="T12" s="103">
        <v>413800</v>
      </c>
      <c r="U12" s="103">
        <v>46075.25</v>
      </c>
      <c r="V12" s="106">
        <v>0.33</v>
      </c>
      <c r="W12" s="103">
        <v>191600</v>
      </c>
      <c r="X12" s="83"/>
      <c r="Y12" s="103">
        <v>188600</v>
      </c>
      <c r="Z12" s="103">
        <v>407350</v>
      </c>
      <c r="AA12" s="103">
        <v>45353.75</v>
      </c>
      <c r="AB12" s="106">
        <v>0.33</v>
      </c>
      <c r="AC12" s="103">
        <v>188600</v>
      </c>
      <c r="AD12" s="83"/>
      <c r="AE12" s="103">
        <v>185450</v>
      </c>
      <c r="AF12" s="103">
        <v>400550</v>
      </c>
      <c r="AG12" s="103">
        <v>44603.25</v>
      </c>
      <c r="AH12" s="106">
        <v>0.33</v>
      </c>
      <c r="AI12" s="103">
        <v>185450</v>
      </c>
      <c r="AJ12" s="83"/>
      <c r="AK12" s="103">
        <v>180800</v>
      </c>
      <c r="AL12" s="103">
        <v>390500</v>
      </c>
      <c r="AM12" s="103">
        <v>43482.5</v>
      </c>
      <c r="AN12" s="106">
        <v>0.33</v>
      </c>
      <c r="AO12" s="103">
        <v>180800</v>
      </c>
      <c r="AP12" s="83"/>
      <c r="AQ12" s="103">
        <v>176500</v>
      </c>
      <c r="AR12" s="103">
        <v>381250</v>
      </c>
      <c r="AS12" s="103">
        <v>42449</v>
      </c>
      <c r="AT12" s="106">
        <v>0.33</v>
      </c>
      <c r="AU12" s="103">
        <v>176500</v>
      </c>
      <c r="AW12" s="103">
        <v>84450</v>
      </c>
      <c r="AX12" s="103">
        <v>87700</v>
      </c>
      <c r="AY12" s="103">
        <v>16716.25</v>
      </c>
      <c r="AZ12" s="106">
        <v>0.3</v>
      </c>
      <c r="BA12" s="103">
        <v>84450</v>
      </c>
      <c r="BC12" s="103">
        <v>84450</v>
      </c>
      <c r="BD12" s="103">
        <v>87700</v>
      </c>
      <c r="BE12" s="103">
        <v>16716.25</v>
      </c>
      <c r="BF12" s="106">
        <v>0.3</v>
      </c>
      <c r="BG12" s="103">
        <v>84450</v>
      </c>
      <c r="BI12" s="103">
        <v>173600</v>
      </c>
      <c r="BJ12" s="103">
        <v>375000</v>
      </c>
      <c r="BK12" s="103">
        <v>41754.1</v>
      </c>
      <c r="BL12" s="106">
        <v>0.33</v>
      </c>
      <c r="BM12" s="103">
        <v>173600</v>
      </c>
      <c r="BN12" s="92"/>
      <c r="BO12" s="107">
        <v>173600</v>
      </c>
      <c r="BP12" s="107">
        <v>375000</v>
      </c>
      <c r="BQ12" s="103">
        <v>41754</v>
      </c>
      <c r="BR12" s="106">
        <v>0.33</v>
      </c>
      <c r="BS12" s="107">
        <v>173600</v>
      </c>
      <c r="BT12"/>
      <c r="BU12" s="103">
        <v>166500</v>
      </c>
      <c r="BV12" s="103">
        <v>359650</v>
      </c>
      <c r="BW12" s="103">
        <v>40052.25</v>
      </c>
      <c r="BX12" s="106">
        <v>0.33</v>
      </c>
      <c r="BY12" s="103">
        <v>166500</v>
      </c>
      <c r="CA12" s="103">
        <v>162800</v>
      </c>
      <c r="CB12" s="103">
        <v>351650</v>
      </c>
      <c r="CC12" s="103">
        <v>39148.75</v>
      </c>
      <c r="CD12" s="106">
        <v>0.33</v>
      </c>
      <c r="CE12" s="103">
        <v>162800</v>
      </c>
    </row>
    <row r="13" spans="1:83" ht="25.5" x14ac:dyDescent="0.2">
      <c r="A13" s="103">
        <v>203700</v>
      </c>
      <c r="B13" s="103">
        <v>503700</v>
      </c>
      <c r="C13" s="103">
        <v>45689.5</v>
      </c>
      <c r="D13" s="106">
        <v>0.35</v>
      </c>
      <c r="E13" s="103">
        <v>203700</v>
      </c>
      <c r="F13" s="83"/>
      <c r="G13" s="103">
        <v>419000</v>
      </c>
      <c r="H13" s="103">
        <v>420700</v>
      </c>
      <c r="I13" s="103">
        <v>120910.25</v>
      </c>
      <c r="J13" s="106">
        <v>0.35</v>
      </c>
      <c r="K13" s="103">
        <v>419000</v>
      </c>
      <c r="L13" s="83"/>
      <c r="M13" s="103">
        <v>415600</v>
      </c>
      <c r="N13" s="103">
        <v>417300</v>
      </c>
      <c r="O13" s="103">
        <v>119934.75</v>
      </c>
      <c r="P13" s="106">
        <v>0.35</v>
      </c>
      <c r="Q13" s="103">
        <v>415600</v>
      </c>
      <c r="R13" s="83"/>
      <c r="S13" s="103">
        <v>413800</v>
      </c>
      <c r="T13" s="103">
        <v>415500</v>
      </c>
      <c r="U13" s="103">
        <v>119401.25</v>
      </c>
      <c r="V13" s="106">
        <v>0.35</v>
      </c>
      <c r="W13" s="103">
        <v>413800</v>
      </c>
      <c r="X13" s="83"/>
      <c r="Y13" s="103">
        <v>407350</v>
      </c>
      <c r="Z13" s="103">
        <v>409000</v>
      </c>
      <c r="AA13" s="103">
        <v>117541.25</v>
      </c>
      <c r="AB13" s="106">
        <v>0.35</v>
      </c>
      <c r="AC13" s="103">
        <v>407350</v>
      </c>
      <c r="AD13" s="83"/>
      <c r="AE13" s="103">
        <v>400550</v>
      </c>
      <c r="AF13" s="103">
        <v>402200</v>
      </c>
      <c r="AG13" s="103">
        <v>115586.25</v>
      </c>
      <c r="AH13" s="106">
        <v>0.35</v>
      </c>
      <c r="AI13" s="103">
        <v>400550</v>
      </c>
      <c r="AJ13" s="83"/>
      <c r="AK13" s="103">
        <v>390500</v>
      </c>
      <c r="AL13" s="103" t="s">
        <v>1057</v>
      </c>
      <c r="AM13" s="103">
        <v>112683.5</v>
      </c>
      <c r="AN13" s="106">
        <v>0.35</v>
      </c>
      <c r="AO13" s="103">
        <v>390500</v>
      </c>
      <c r="AP13" s="83"/>
      <c r="AQ13" s="103">
        <v>381250</v>
      </c>
      <c r="AR13" s="103" t="s">
        <v>13</v>
      </c>
      <c r="AS13" s="103">
        <v>110016.5</v>
      </c>
      <c r="AT13" s="106">
        <v>0.35</v>
      </c>
      <c r="AU13" s="103">
        <v>381250</v>
      </c>
      <c r="AW13" s="103">
        <v>87700</v>
      </c>
      <c r="AX13" s="103">
        <v>173900</v>
      </c>
      <c r="AY13" s="103">
        <v>17691.25</v>
      </c>
      <c r="AZ13" s="106">
        <v>0.28000000000000003</v>
      </c>
      <c r="BA13" s="103">
        <v>87700</v>
      </c>
      <c r="BC13" s="103">
        <v>87700</v>
      </c>
      <c r="BD13" s="103">
        <v>173900</v>
      </c>
      <c r="BE13" s="103">
        <v>17691.25</v>
      </c>
      <c r="BF13" s="106">
        <v>0.28000000000000003</v>
      </c>
      <c r="BG13" s="103">
        <v>87700</v>
      </c>
      <c r="BI13" s="103">
        <v>375000</v>
      </c>
      <c r="BJ13" s="103" t="s">
        <v>13</v>
      </c>
      <c r="BK13" s="103">
        <v>108216.1</v>
      </c>
      <c r="BL13" s="106">
        <v>0.35</v>
      </c>
      <c r="BM13" s="103">
        <v>375000</v>
      </c>
      <c r="BN13" s="92"/>
      <c r="BO13" s="107">
        <v>375000</v>
      </c>
      <c r="BP13" s="105" t="s">
        <v>13</v>
      </c>
      <c r="BQ13" s="103">
        <v>108216</v>
      </c>
      <c r="BR13" s="106">
        <v>0.35</v>
      </c>
      <c r="BS13" s="107">
        <v>375000</v>
      </c>
      <c r="BT13"/>
      <c r="BU13" s="103">
        <v>359650</v>
      </c>
      <c r="BV13" s="103" t="s">
        <v>13</v>
      </c>
      <c r="BW13" s="103">
        <v>103791.75</v>
      </c>
      <c r="BX13" s="106">
        <v>0.35</v>
      </c>
      <c r="BY13" s="103">
        <v>359650</v>
      </c>
      <c r="CA13" s="103">
        <v>351650</v>
      </c>
      <c r="CB13" s="103" t="s">
        <v>13</v>
      </c>
      <c r="CC13" s="103">
        <v>101469.25</v>
      </c>
      <c r="CD13" s="106">
        <v>0.35</v>
      </c>
      <c r="CE13" s="103">
        <v>351650</v>
      </c>
    </row>
    <row r="14" spans="1:83" x14ac:dyDescent="0.2">
      <c r="A14" s="103">
        <v>503700</v>
      </c>
      <c r="B14" s="103" t="s">
        <v>1057</v>
      </c>
      <c r="C14" s="103">
        <v>150689.25</v>
      </c>
      <c r="D14" s="106">
        <v>0.37</v>
      </c>
      <c r="E14" s="103">
        <v>503700</v>
      </c>
      <c r="F14" s="83"/>
      <c r="G14" s="103">
        <v>420700</v>
      </c>
      <c r="H14" s="103" t="s">
        <v>1057</v>
      </c>
      <c r="I14" s="103">
        <v>121505.25</v>
      </c>
      <c r="J14" s="106">
        <v>0.39600000000000002</v>
      </c>
      <c r="K14" s="103">
        <v>420700</v>
      </c>
      <c r="L14" s="83"/>
      <c r="M14" s="103">
        <v>417300</v>
      </c>
      <c r="N14" s="103" t="s">
        <v>1057</v>
      </c>
      <c r="O14" s="103">
        <v>120529.75</v>
      </c>
      <c r="P14" s="106">
        <v>0.39600000000000002</v>
      </c>
      <c r="Q14" s="103">
        <v>417300</v>
      </c>
      <c r="R14" s="83"/>
      <c r="S14" s="103">
        <v>415500</v>
      </c>
      <c r="T14" s="103" t="s">
        <v>1057</v>
      </c>
      <c r="U14" s="103">
        <v>119996.25</v>
      </c>
      <c r="V14" s="106">
        <v>0.39600000000000002</v>
      </c>
      <c r="W14" s="103">
        <v>415500</v>
      </c>
      <c r="X14" s="83"/>
      <c r="Y14" s="103">
        <v>409000</v>
      </c>
      <c r="Z14" s="103" t="s">
        <v>1057</v>
      </c>
      <c r="AA14" s="103">
        <v>118118.75</v>
      </c>
      <c r="AB14" s="106">
        <v>0.39600000000000002</v>
      </c>
      <c r="AC14" s="103">
        <v>409000</v>
      </c>
      <c r="AD14" s="83"/>
      <c r="AE14" s="103">
        <v>402200</v>
      </c>
      <c r="AF14" s="103" t="s">
        <v>1057</v>
      </c>
      <c r="AG14" s="103">
        <v>116163.75</v>
      </c>
      <c r="AH14" s="106">
        <v>0.39600000000000002</v>
      </c>
      <c r="AI14" s="103">
        <v>402200</v>
      </c>
      <c r="AJ14" s="83"/>
      <c r="AK14" s="103">
        <v>0</v>
      </c>
      <c r="AL14" s="103">
        <v>0</v>
      </c>
      <c r="AM14" s="103">
        <v>0</v>
      </c>
      <c r="AN14" s="106">
        <v>0</v>
      </c>
      <c r="AO14" s="103">
        <v>0</v>
      </c>
      <c r="AP14" s="83"/>
      <c r="AQ14" s="103">
        <v>0</v>
      </c>
      <c r="AR14" s="103">
        <v>0</v>
      </c>
      <c r="AS14" s="103">
        <v>0</v>
      </c>
      <c r="AT14" s="106">
        <v>0</v>
      </c>
      <c r="AU14" s="103">
        <v>0</v>
      </c>
      <c r="AW14" s="103">
        <v>173900</v>
      </c>
      <c r="AX14" s="103">
        <v>375700</v>
      </c>
      <c r="AY14" s="103">
        <v>41827.25</v>
      </c>
      <c r="AZ14" s="106">
        <v>0.33</v>
      </c>
      <c r="BA14" s="103">
        <v>173900</v>
      </c>
      <c r="BC14" s="103">
        <v>173900</v>
      </c>
      <c r="BD14" s="103">
        <v>375700</v>
      </c>
      <c r="BE14" s="103">
        <v>41827.25</v>
      </c>
      <c r="BF14" s="106">
        <v>0.33</v>
      </c>
      <c r="BG14" s="103">
        <v>173900</v>
      </c>
      <c r="BM14" s="92"/>
      <c r="BN14" s="92"/>
      <c r="BQ14"/>
      <c r="BR14"/>
      <c r="BS14"/>
      <c r="BT14"/>
      <c r="BU14" s="92"/>
      <c r="BV14" s="92"/>
      <c r="BW14" s="92"/>
      <c r="BX14" s="92"/>
      <c r="BY14" s="92"/>
      <c r="CA14" s="92"/>
      <c r="CB14" s="92"/>
      <c r="CC14" s="92"/>
      <c r="CD14" s="92"/>
      <c r="CE14" s="92"/>
    </row>
    <row r="15" spans="1:83"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W15" s="103">
        <v>375700</v>
      </c>
      <c r="AX15" s="103" t="s">
        <v>13</v>
      </c>
      <c r="AY15" s="103">
        <v>108421.25</v>
      </c>
      <c r="AZ15" s="106">
        <v>0.35</v>
      </c>
      <c r="BA15" s="103">
        <v>375700</v>
      </c>
      <c r="BC15" s="103">
        <v>375700</v>
      </c>
      <c r="BD15" s="103" t="s">
        <v>13</v>
      </c>
      <c r="BE15" s="103">
        <v>108421.25</v>
      </c>
      <c r="BF15" s="106">
        <v>0.35</v>
      </c>
      <c r="BG15" s="103">
        <v>375700</v>
      </c>
      <c r="BI15" s="736" t="s">
        <v>1055</v>
      </c>
      <c r="BJ15" s="736"/>
      <c r="BK15" s="736"/>
      <c r="BL15" s="736"/>
      <c r="BM15" s="736"/>
      <c r="BN15" s="92"/>
      <c r="BO15" s="108" t="s">
        <v>1055</v>
      </c>
      <c r="BQ15"/>
      <c r="BR15"/>
      <c r="BS15"/>
      <c r="BT15"/>
      <c r="BU15" s="98" t="s">
        <v>1055</v>
      </c>
      <c r="BV15" s="92"/>
      <c r="BW15" s="92"/>
      <c r="BX15" s="92"/>
      <c r="BY15" s="92"/>
      <c r="CA15" s="98" t="s">
        <v>1055</v>
      </c>
      <c r="CB15" s="92"/>
      <c r="CC15" s="92"/>
      <c r="CD15" s="92"/>
      <c r="CE15" s="92"/>
    </row>
    <row r="16" spans="1:83"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E16" s="92"/>
      <c r="AF16" s="92"/>
      <c r="AG16" s="92"/>
      <c r="AH16" s="92"/>
      <c r="AI16" s="92"/>
      <c r="AJ16" s="83"/>
      <c r="AP16" s="83"/>
      <c r="BM16" s="92"/>
      <c r="BN16" s="92"/>
      <c r="BQ16"/>
      <c r="BR16"/>
      <c r="BS16"/>
      <c r="BT16"/>
      <c r="BU16" s="92"/>
      <c r="BV16" s="92"/>
      <c r="BW16" s="92"/>
      <c r="BX16" s="92"/>
      <c r="BY16" s="92"/>
      <c r="CA16" s="92"/>
      <c r="CB16" s="92"/>
      <c r="CC16" s="92"/>
      <c r="CD16" s="92"/>
      <c r="CE16" s="92"/>
    </row>
    <row r="17" spans="1:83"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W17" s="736" t="s">
        <v>1055</v>
      </c>
      <c r="AX17" s="736"/>
      <c r="AY17" s="736"/>
      <c r="AZ17" s="736"/>
      <c r="BA17" s="736"/>
      <c r="BC17" s="736" t="s">
        <v>1055</v>
      </c>
      <c r="BD17" s="736"/>
      <c r="BE17" s="736"/>
      <c r="BF17" s="736"/>
      <c r="BG17" s="736"/>
      <c r="BI17" s="739" t="s">
        <v>1046</v>
      </c>
      <c r="BJ17" s="740"/>
      <c r="BK17" s="109"/>
      <c r="BL17" s="110"/>
      <c r="BM17" s="92"/>
      <c r="BN17" s="92"/>
      <c r="BO17" s="743" t="s">
        <v>1046</v>
      </c>
      <c r="BP17" s="744"/>
      <c r="BQ17" s="747"/>
      <c r="BR17" s="748"/>
      <c r="BS17"/>
      <c r="BT17"/>
      <c r="BU17" s="739" t="s">
        <v>1046</v>
      </c>
      <c r="BV17" s="740"/>
      <c r="BW17" s="741"/>
      <c r="BX17" s="742"/>
      <c r="BY17" s="92"/>
      <c r="CA17" s="739" t="s">
        <v>1046</v>
      </c>
      <c r="CB17" s="740"/>
      <c r="CC17" s="741"/>
      <c r="CD17" s="742"/>
      <c r="CE17" s="92"/>
    </row>
    <row r="18" spans="1:83"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E18" s="92"/>
      <c r="AF18" s="92"/>
      <c r="AG18" s="92"/>
      <c r="AH18" s="92"/>
      <c r="AI18" s="92"/>
      <c r="AJ18" s="83"/>
      <c r="AP18" s="83"/>
      <c r="BI18" s="101" t="s">
        <v>1047</v>
      </c>
      <c r="BJ18" s="101" t="s">
        <v>1048</v>
      </c>
      <c r="BK18" s="101" t="s">
        <v>1049</v>
      </c>
      <c r="BL18" s="101" t="s">
        <v>1050</v>
      </c>
      <c r="BM18" s="101" t="s">
        <v>1051</v>
      </c>
      <c r="BN18" s="92"/>
      <c r="BO18" s="102" t="s">
        <v>1047</v>
      </c>
      <c r="BP18" s="102" t="s">
        <v>1048</v>
      </c>
      <c r="BQ18" s="102" t="s">
        <v>1052</v>
      </c>
      <c r="BR18" s="101" t="s">
        <v>1050</v>
      </c>
      <c r="BS18" s="101" t="s">
        <v>1051</v>
      </c>
      <c r="BT18"/>
      <c r="BU18" s="101" t="s">
        <v>1047</v>
      </c>
      <c r="BV18" s="101" t="s">
        <v>1048</v>
      </c>
      <c r="BW18" s="101" t="s">
        <v>1049</v>
      </c>
      <c r="BX18" s="101" t="s">
        <v>1050</v>
      </c>
      <c r="BY18" s="101" t="s">
        <v>1051</v>
      </c>
      <c r="CA18" s="101" t="s">
        <v>1047</v>
      </c>
      <c r="CB18" s="101" t="s">
        <v>1048</v>
      </c>
      <c r="CC18" s="101" t="s">
        <v>1049</v>
      </c>
      <c r="CD18" s="101" t="s">
        <v>1050</v>
      </c>
      <c r="CE18" s="101" t="s">
        <v>1051</v>
      </c>
    </row>
    <row r="19" spans="1:83"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P19" s="83"/>
      <c r="AQ19" s="739" t="s">
        <v>1046</v>
      </c>
      <c r="AR19" s="740"/>
      <c r="AS19" s="109"/>
      <c r="AT19" s="110"/>
      <c r="AW19" s="739" t="s">
        <v>1046</v>
      </c>
      <c r="AX19" s="740"/>
      <c r="AY19" s="109"/>
      <c r="AZ19" s="110"/>
      <c r="BC19" s="739" t="s">
        <v>1046</v>
      </c>
      <c r="BD19" s="740"/>
      <c r="BE19" s="109"/>
      <c r="BF19" s="110"/>
      <c r="BI19" s="103">
        <v>0</v>
      </c>
      <c r="BJ19" s="103">
        <v>15750</v>
      </c>
      <c r="BK19" s="103">
        <v>0</v>
      </c>
      <c r="BL19" s="103">
        <v>0</v>
      </c>
      <c r="BM19" s="103" t="s">
        <v>1056</v>
      </c>
      <c r="BN19" s="92"/>
      <c r="BO19" s="104">
        <v>0</v>
      </c>
      <c r="BP19" s="104">
        <v>8000</v>
      </c>
      <c r="BQ19" s="103">
        <v>0</v>
      </c>
      <c r="BR19" s="103">
        <v>0</v>
      </c>
      <c r="BS19" s="103" t="s">
        <v>1056</v>
      </c>
      <c r="BT19"/>
      <c r="BU19" s="103">
        <v>0</v>
      </c>
      <c r="BV19" s="103">
        <v>8000</v>
      </c>
      <c r="BW19" s="103">
        <v>0</v>
      </c>
      <c r="BX19" s="103">
        <v>0</v>
      </c>
      <c r="BY19" s="103" t="s">
        <v>1056</v>
      </c>
      <c r="CA19" s="103">
        <v>0</v>
      </c>
      <c r="CB19" s="103">
        <v>8000</v>
      </c>
      <c r="CC19" s="103">
        <v>0</v>
      </c>
      <c r="CD19" s="103">
        <v>0</v>
      </c>
      <c r="CE19" s="103" t="s">
        <v>1056</v>
      </c>
    </row>
    <row r="20" spans="1:83"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3">
        <v>15750</v>
      </c>
      <c r="BJ20" s="103">
        <v>24450</v>
      </c>
      <c r="BK20" s="103">
        <v>0</v>
      </c>
      <c r="BL20" s="106">
        <v>0.1</v>
      </c>
      <c r="BM20" s="103">
        <v>15750</v>
      </c>
      <c r="BN20" s="92"/>
      <c r="BO20" s="107">
        <v>8000</v>
      </c>
      <c r="BP20" s="107">
        <v>23950</v>
      </c>
      <c r="BQ20" s="103">
        <v>0</v>
      </c>
      <c r="BR20" s="106">
        <v>0.1</v>
      </c>
      <c r="BS20" s="107">
        <v>8000</v>
      </c>
      <c r="BT20"/>
      <c r="BU20" s="103">
        <v>8000</v>
      </c>
      <c r="BV20" s="103">
        <v>23550</v>
      </c>
      <c r="BW20" s="103">
        <v>0</v>
      </c>
      <c r="BX20" s="106">
        <v>0.1</v>
      </c>
      <c r="BY20" s="103">
        <v>8000</v>
      </c>
      <c r="CA20" s="103">
        <v>8000</v>
      </c>
      <c r="CB20" s="103">
        <v>23350</v>
      </c>
      <c r="CC20" s="103">
        <v>0</v>
      </c>
      <c r="CD20" s="106">
        <v>0.1</v>
      </c>
      <c r="CE20" s="103">
        <v>8000</v>
      </c>
    </row>
    <row r="21" spans="1:83" x14ac:dyDescent="0.2">
      <c r="A21" s="103">
        <v>0</v>
      </c>
      <c r="B21" s="103">
        <v>11550</v>
      </c>
      <c r="C21" s="103">
        <v>0</v>
      </c>
      <c r="D21" s="103">
        <v>0</v>
      </c>
      <c r="E21" s="103">
        <v>0</v>
      </c>
      <c r="F21" s="83"/>
      <c r="G21" s="103">
        <v>0</v>
      </c>
      <c r="H21" s="103">
        <v>8650</v>
      </c>
      <c r="I21" s="103">
        <v>0</v>
      </c>
      <c r="J21" s="103">
        <v>0</v>
      </c>
      <c r="K21" s="103">
        <v>0</v>
      </c>
      <c r="L21" s="83"/>
      <c r="M21" s="103">
        <v>0</v>
      </c>
      <c r="N21" s="103">
        <v>8550</v>
      </c>
      <c r="O21" s="103">
        <v>0</v>
      </c>
      <c r="P21" s="103">
        <v>0</v>
      </c>
      <c r="Q21" s="103">
        <v>0</v>
      </c>
      <c r="R21" s="83"/>
      <c r="S21" s="103">
        <v>0</v>
      </c>
      <c r="T21" s="103">
        <v>8600</v>
      </c>
      <c r="U21" s="103">
        <v>0</v>
      </c>
      <c r="V21" s="103">
        <v>0</v>
      </c>
      <c r="W21" s="103">
        <v>0</v>
      </c>
      <c r="X21" s="83"/>
      <c r="Y21" s="103">
        <v>0</v>
      </c>
      <c r="Z21" s="103">
        <v>8450</v>
      </c>
      <c r="AA21" s="103">
        <v>0</v>
      </c>
      <c r="AB21" s="103">
        <v>0</v>
      </c>
      <c r="AC21" s="103">
        <v>0</v>
      </c>
      <c r="AD21" s="83"/>
      <c r="AE21" s="103">
        <v>0</v>
      </c>
      <c r="AF21" s="103">
        <v>8300</v>
      </c>
      <c r="AG21" s="103">
        <v>0</v>
      </c>
      <c r="AH21" s="103">
        <v>0</v>
      </c>
      <c r="AI21" s="103">
        <v>0</v>
      </c>
      <c r="AJ21" s="83"/>
      <c r="AK21" s="103">
        <v>0</v>
      </c>
      <c r="AL21" s="103">
        <v>8100</v>
      </c>
      <c r="AM21" s="103">
        <v>0</v>
      </c>
      <c r="AN21" s="103">
        <v>0</v>
      </c>
      <c r="AO21" s="103">
        <v>0</v>
      </c>
      <c r="AP21" s="83"/>
      <c r="AQ21" s="103">
        <v>0</v>
      </c>
      <c r="AR21" s="103">
        <v>7900</v>
      </c>
      <c r="AS21" s="103">
        <v>0</v>
      </c>
      <c r="AT21" s="103">
        <v>0</v>
      </c>
      <c r="AU21" s="103" t="s">
        <v>1056</v>
      </c>
      <c r="AW21" s="103">
        <v>0</v>
      </c>
      <c r="AX21" s="103">
        <v>13750</v>
      </c>
      <c r="AY21" s="103">
        <v>0</v>
      </c>
      <c r="AZ21" s="103">
        <v>0</v>
      </c>
      <c r="BA21" s="103" t="s">
        <v>1056</v>
      </c>
      <c r="BC21" s="103">
        <v>0</v>
      </c>
      <c r="BD21" s="103">
        <v>13750</v>
      </c>
      <c r="BE21" s="103">
        <v>0</v>
      </c>
      <c r="BF21" s="103">
        <v>0</v>
      </c>
      <c r="BG21" s="103" t="s">
        <v>1056</v>
      </c>
      <c r="BI21" s="103">
        <v>24450</v>
      </c>
      <c r="BJ21" s="103">
        <v>75650</v>
      </c>
      <c r="BK21" s="103">
        <v>870</v>
      </c>
      <c r="BL21" s="106">
        <v>0.15</v>
      </c>
      <c r="BM21" s="103">
        <v>24450</v>
      </c>
      <c r="BN21" s="92"/>
      <c r="BO21" s="107">
        <v>23950</v>
      </c>
      <c r="BP21" s="107">
        <v>75650</v>
      </c>
      <c r="BQ21" s="107">
        <v>1595</v>
      </c>
      <c r="BR21" s="106">
        <v>0.15</v>
      </c>
      <c r="BS21" s="107">
        <v>23950</v>
      </c>
      <c r="BT21"/>
      <c r="BU21" s="103">
        <v>23550</v>
      </c>
      <c r="BV21" s="103">
        <v>72150</v>
      </c>
      <c r="BW21" s="103">
        <v>1555</v>
      </c>
      <c r="BX21" s="106">
        <v>0.15</v>
      </c>
      <c r="BY21" s="103">
        <v>23550</v>
      </c>
      <c r="CA21" s="103">
        <v>23350</v>
      </c>
      <c r="CB21" s="103">
        <v>70700</v>
      </c>
      <c r="CC21" s="103">
        <v>1535</v>
      </c>
      <c r="CD21" s="106">
        <v>0.15</v>
      </c>
      <c r="CE21" s="103">
        <v>23350</v>
      </c>
    </row>
    <row r="22" spans="1:83" x14ac:dyDescent="0.2">
      <c r="A22" s="103">
        <v>11550</v>
      </c>
      <c r="B22" s="103">
        <v>30600</v>
      </c>
      <c r="C22" s="103">
        <v>0</v>
      </c>
      <c r="D22" s="106">
        <v>0.1</v>
      </c>
      <c r="E22" s="103">
        <v>11550</v>
      </c>
      <c r="F22" s="83"/>
      <c r="G22" s="103">
        <v>8650</v>
      </c>
      <c r="H22" s="103">
        <v>27300</v>
      </c>
      <c r="I22" s="103">
        <v>0</v>
      </c>
      <c r="J22" s="106">
        <v>0.1</v>
      </c>
      <c r="K22" s="103">
        <v>8650</v>
      </c>
      <c r="L22" s="83"/>
      <c r="M22" s="103">
        <v>8550</v>
      </c>
      <c r="N22" s="103">
        <v>27100</v>
      </c>
      <c r="O22" s="103">
        <v>0</v>
      </c>
      <c r="P22" s="106">
        <v>0.1</v>
      </c>
      <c r="Q22" s="103">
        <v>8550</v>
      </c>
      <c r="R22" s="83"/>
      <c r="S22" s="103">
        <v>8600</v>
      </c>
      <c r="T22" s="103">
        <v>27050</v>
      </c>
      <c r="U22" s="103">
        <v>0</v>
      </c>
      <c r="V22" s="106">
        <v>0.1</v>
      </c>
      <c r="W22" s="103">
        <v>8600</v>
      </c>
      <c r="X22" s="83"/>
      <c r="Y22" s="103">
        <v>8450</v>
      </c>
      <c r="Z22" s="103">
        <v>26600</v>
      </c>
      <c r="AA22" s="103">
        <v>0</v>
      </c>
      <c r="AB22" s="106">
        <v>0.1</v>
      </c>
      <c r="AC22" s="103">
        <v>8450</v>
      </c>
      <c r="AD22" s="83"/>
      <c r="AE22" s="103">
        <v>8300</v>
      </c>
      <c r="AF22" s="103">
        <v>26150</v>
      </c>
      <c r="AG22" s="103">
        <v>0</v>
      </c>
      <c r="AH22" s="106">
        <v>0.1</v>
      </c>
      <c r="AI22" s="103">
        <v>8300</v>
      </c>
      <c r="AJ22" s="83"/>
      <c r="AK22" s="103">
        <v>8100</v>
      </c>
      <c r="AL22" s="103">
        <v>25500</v>
      </c>
      <c r="AM22" s="103">
        <v>0</v>
      </c>
      <c r="AN22" s="106">
        <v>0.1</v>
      </c>
      <c r="AO22" s="103">
        <v>8100</v>
      </c>
      <c r="AP22" s="83"/>
      <c r="AQ22" s="103">
        <v>7900</v>
      </c>
      <c r="AR22" s="103">
        <v>24900</v>
      </c>
      <c r="AS22" s="103">
        <v>0</v>
      </c>
      <c r="AT22" s="106">
        <v>0.1</v>
      </c>
      <c r="AU22" s="103">
        <v>7900</v>
      </c>
      <c r="AW22" s="103">
        <v>13750</v>
      </c>
      <c r="AX22" s="103">
        <v>24500</v>
      </c>
      <c r="AY22" s="103">
        <v>0</v>
      </c>
      <c r="AZ22" s="106">
        <v>0.1</v>
      </c>
      <c r="BA22" s="103">
        <v>13750</v>
      </c>
      <c r="BC22" s="103">
        <v>13750</v>
      </c>
      <c r="BD22" s="103">
        <v>24500</v>
      </c>
      <c r="BE22" s="103">
        <v>0</v>
      </c>
      <c r="BF22" s="106">
        <v>0.1</v>
      </c>
      <c r="BG22" s="103">
        <v>13750</v>
      </c>
      <c r="BI22" s="103">
        <v>75650</v>
      </c>
      <c r="BJ22" s="103">
        <v>118130</v>
      </c>
      <c r="BK22" s="103">
        <v>8550</v>
      </c>
      <c r="BL22" s="106">
        <v>0.25</v>
      </c>
      <c r="BM22" s="103">
        <v>75650</v>
      </c>
      <c r="BN22" s="92"/>
      <c r="BO22" s="107">
        <v>75650</v>
      </c>
      <c r="BP22" s="107">
        <v>144800</v>
      </c>
      <c r="BQ22" s="107">
        <v>9350</v>
      </c>
      <c r="BR22" s="106">
        <v>0.25</v>
      </c>
      <c r="BS22" s="107">
        <v>75650</v>
      </c>
      <c r="BT22"/>
      <c r="BU22" s="103">
        <v>72150</v>
      </c>
      <c r="BV22" s="103">
        <v>137850</v>
      </c>
      <c r="BW22" s="103">
        <v>8845</v>
      </c>
      <c r="BX22" s="106">
        <v>0.25</v>
      </c>
      <c r="BY22" s="103">
        <v>72150</v>
      </c>
      <c r="CA22" s="103">
        <v>70700</v>
      </c>
      <c r="CB22" s="103">
        <v>133800</v>
      </c>
      <c r="CC22" s="103">
        <v>8637.5</v>
      </c>
      <c r="CD22" s="106">
        <v>0.25</v>
      </c>
      <c r="CE22" s="103">
        <v>70700</v>
      </c>
    </row>
    <row r="23" spans="1:83" x14ac:dyDescent="0.2">
      <c r="A23" s="103">
        <v>30600</v>
      </c>
      <c r="B23" s="103">
        <v>88950</v>
      </c>
      <c r="C23" s="103">
        <v>1905</v>
      </c>
      <c r="D23" s="106">
        <v>0.12</v>
      </c>
      <c r="E23" s="103">
        <v>30600</v>
      </c>
      <c r="F23" s="83"/>
      <c r="G23" s="103">
        <v>27300</v>
      </c>
      <c r="H23" s="103">
        <v>84550</v>
      </c>
      <c r="I23" s="103">
        <v>1865</v>
      </c>
      <c r="J23" s="106">
        <v>0.15</v>
      </c>
      <c r="K23" s="103">
        <v>27300</v>
      </c>
      <c r="L23" s="83"/>
      <c r="M23" s="103">
        <v>27100</v>
      </c>
      <c r="N23" s="103">
        <v>83850</v>
      </c>
      <c r="O23" s="103">
        <v>1855</v>
      </c>
      <c r="P23" s="106">
        <v>0.15</v>
      </c>
      <c r="Q23" s="103">
        <v>27100</v>
      </c>
      <c r="R23" s="83"/>
      <c r="S23" s="103">
        <v>27050</v>
      </c>
      <c r="T23" s="103">
        <v>83500</v>
      </c>
      <c r="U23" s="103">
        <v>1845</v>
      </c>
      <c r="V23" s="106">
        <v>0.15</v>
      </c>
      <c r="W23" s="103">
        <v>27050</v>
      </c>
      <c r="X23" s="83"/>
      <c r="Y23" s="103">
        <v>26600</v>
      </c>
      <c r="Z23" s="103">
        <v>82250</v>
      </c>
      <c r="AA23" s="103">
        <v>1815</v>
      </c>
      <c r="AB23" s="106">
        <v>0.15</v>
      </c>
      <c r="AC23" s="103">
        <v>26600</v>
      </c>
      <c r="AD23" s="83"/>
      <c r="AE23" s="103">
        <v>26150</v>
      </c>
      <c r="AF23" s="103">
        <v>80800</v>
      </c>
      <c r="AG23" s="103">
        <v>1785</v>
      </c>
      <c r="AH23" s="106">
        <v>0.15</v>
      </c>
      <c r="AI23" s="103">
        <v>26150</v>
      </c>
      <c r="AJ23" s="83"/>
      <c r="AK23" s="103">
        <v>25500</v>
      </c>
      <c r="AL23" s="103">
        <v>78800</v>
      </c>
      <c r="AM23" s="103">
        <v>1740</v>
      </c>
      <c r="AN23" s="106">
        <v>0.15</v>
      </c>
      <c r="AO23" s="103">
        <v>25500</v>
      </c>
      <c r="AP23" s="83"/>
      <c r="AQ23" s="103">
        <v>24900</v>
      </c>
      <c r="AR23" s="103">
        <v>76900</v>
      </c>
      <c r="AS23" s="103">
        <v>1700</v>
      </c>
      <c r="AT23" s="106">
        <v>0.15</v>
      </c>
      <c r="AU23" s="103">
        <v>24900</v>
      </c>
      <c r="AW23" s="103">
        <v>24500</v>
      </c>
      <c r="AX23" s="103">
        <v>75750</v>
      </c>
      <c r="AY23" s="103">
        <v>1075</v>
      </c>
      <c r="AZ23" s="106">
        <v>0.15</v>
      </c>
      <c r="BA23" s="103">
        <v>24500</v>
      </c>
      <c r="BC23" s="103">
        <v>24500</v>
      </c>
      <c r="BD23" s="103">
        <v>75750</v>
      </c>
      <c r="BE23" s="103">
        <v>1075</v>
      </c>
      <c r="BF23" s="106">
        <v>0.15</v>
      </c>
      <c r="BG23" s="103">
        <v>24500</v>
      </c>
      <c r="BI23" s="103">
        <v>118130</v>
      </c>
      <c r="BJ23" s="103">
        <v>216600</v>
      </c>
      <c r="BK23" s="103">
        <v>19170</v>
      </c>
      <c r="BL23" s="106">
        <v>0.28000000000000003</v>
      </c>
      <c r="BM23" s="103">
        <v>118130</v>
      </c>
      <c r="BN23" s="92"/>
      <c r="BO23" s="107">
        <v>144800</v>
      </c>
      <c r="BP23" s="107">
        <v>216600</v>
      </c>
      <c r="BQ23" s="107">
        <v>26637.5</v>
      </c>
      <c r="BR23" s="106">
        <v>0.28000000000000003</v>
      </c>
      <c r="BS23" s="107">
        <v>144800</v>
      </c>
      <c r="BT23"/>
      <c r="BU23" s="103">
        <v>137850</v>
      </c>
      <c r="BV23" s="103">
        <v>207700</v>
      </c>
      <c r="BW23" s="103">
        <v>25270</v>
      </c>
      <c r="BX23" s="106">
        <v>0.28000000000000003</v>
      </c>
      <c r="BY23" s="103">
        <v>137850</v>
      </c>
      <c r="CA23" s="103">
        <v>133800</v>
      </c>
      <c r="CB23" s="103">
        <v>203150</v>
      </c>
      <c r="CC23" s="103">
        <v>24412.5</v>
      </c>
      <c r="CD23" s="106">
        <v>0.28000000000000003</v>
      </c>
      <c r="CE23" s="103">
        <v>133800</v>
      </c>
    </row>
    <row r="24" spans="1:83" x14ac:dyDescent="0.2">
      <c r="A24" s="103">
        <v>88950</v>
      </c>
      <c r="B24" s="103">
        <v>176550</v>
      </c>
      <c r="C24" s="103">
        <v>8907</v>
      </c>
      <c r="D24" s="106">
        <v>0.22</v>
      </c>
      <c r="E24" s="103">
        <v>88950</v>
      </c>
      <c r="F24" s="83"/>
      <c r="G24" s="103">
        <v>84550</v>
      </c>
      <c r="H24" s="103">
        <v>161750</v>
      </c>
      <c r="I24" s="103">
        <v>10452.5</v>
      </c>
      <c r="J24" s="106">
        <v>0.25</v>
      </c>
      <c r="K24" s="103">
        <v>84550</v>
      </c>
      <c r="L24" s="83"/>
      <c r="M24" s="103">
        <v>83850</v>
      </c>
      <c r="N24" s="103">
        <v>160450</v>
      </c>
      <c r="O24" s="103">
        <v>10367.5</v>
      </c>
      <c r="P24" s="106">
        <v>0.25</v>
      </c>
      <c r="Q24" s="103">
        <v>83850</v>
      </c>
      <c r="R24" s="83"/>
      <c r="S24" s="103">
        <v>83500</v>
      </c>
      <c r="T24" s="103">
        <v>159800</v>
      </c>
      <c r="U24" s="103">
        <v>10312.5</v>
      </c>
      <c r="V24" s="106">
        <v>0.25</v>
      </c>
      <c r="W24" s="103">
        <v>83500</v>
      </c>
      <c r="X24" s="83"/>
      <c r="Y24" s="103">
        <v>82250</v>
      </c>
      <c r="Z24" s="103">
        <v>157300</v>
      </c>
      <c r="AA24" s="103">
        <v>10162.5</v>
      </c>
      <c r="AB24" s="106">
        <v>0.25</v>
      </c>
      <c r="AC24" s="103">
        <v>82250</v>
      </c>
      <c r="AD24" s="83"/>
      <c r="AE24" s="103">
        <v>80800</v>
      </c>
      <c r="AF24" s="103">
        <v>154700</v>
      </c>
      <c r="AG24" s="103">
        <v>9982.5</v>
      </c>
      <c r="AH24" s="106">
        <v>0.25</v>
      </c>
      <c r="AI24" s="103">
        <v>80800</v>
      </c>
      <c r="AJ24" s="83"/>
      <c r="AK24" s="103">
        <v>78800</v>
      </c>
      <c r="AL24" s="103">
        <v>150800</v>
      </c>
      <c r="AM24" s="103">
        <v>9735</v>
      </c>
      <c r="AN24" s="106">
        <v>0.25</v>
      </c>
      <c r="AO24" s="103">
        <v>78800</v>
      </c>
      <c r="AP24" s="83"/>
      <c r="AQ24" s="103">
        <v>76900</v>
      </c>
      <c r="AR24" s="103">
        <v>147250</v>
      </c>
      <c r="AS24" s="103">
        <v>9500</v>
      </c>
      <c r="AT24" s="106">
        <v>0.25</v>
      </c>
      <c r="AU24" s="103">
        <v>76900</v>
      </c>
      <c r="AW24" s="103">
        <v>75750</v>
      </c>
      <c r="AX24" s="103">
        <v>94050</v>
      </c>
      <c r="AY24" s="103">
        <v>8762.5</v>
      </c>
      <c r="AZ24" s="106">
        <v>0.25</v>
      </c>
      <c r="BA24" s="103">
        <v>75750</v>
      </c>
      <c r="BC24" s="103">
        <v>75750</v>
      </c>
      <c r="BD24" s="103">
        <v>94050</v>
      </c>
      <c r="BE24" s="103">
        <v>8762.5</v>
      </c>
      <c r="BF24" s="106">
        <v>0.25</v>
      </c>
      <c r="BG24" s="103">
        <v>75750</v>
      </c>
      <c r="BI24" s="103">
        <v>216600</v>
      </c>
      <c r="BJ24" s="103">
        <v>380700</v>
      </c>
      <c r="BK24" s="103">
        <v>46741.599999999999</v>
      </c>
      <c r="BL24" s="106">
        <v>0.33</v>
      </c>
      <c r="BM24" s="103">
        <v>216600</v>
      </c>
      <c r="BN24" s="92"/>
      <c r="BO24" s="107">
        <v>216600</v>
      </c>
      <c r="BP24" s="107">
        <v>380700</v>
      </c>
      <c r="BQ24" s="107">
        <v>46741.5</v>
      </c>
      <c r="BR24" s="106">
        <v>0.33</v>
      </c>
      <c r="BS24" s="107">
        <v>216600</v>
      </c>
      <c r="BT24"/>
      <c r="BU24" s="103">
        <v>207700</v>
      </c>
      <c r="BV24" s="103">
        <v>365100</v>
      </c>
      <c r="BW24" s="103">
        <v>44828</v>
      </c>
      <c r="BX24" s="106">
        <v>0.33</v>
      </c>
      <c r="BY24" s="103">
        <v>207700</v>
      </c>
      <c r="CA24" s="103">
        <v>203150</v>
      </c>
      <c r="CB24" s="103">
        <v>357000</v>
      </c>
      <c r="CC24" s="103">
        <v>43830.5</v>
      </c>
      <c r="CD24" s="106">
        <v>0.33</v>
      </c>
      <c r="CE24" s="103">
        <v>203150</v>
      </c>
    </row>
    <row r="25" spans="1:83" ht="25.5" x14ac:dyDescent="0.2">
      <c r="A25" s="103">
        <v>176550</v>
      </c>
      <c r="B25" s="103">
        <v>326550</v>
      </c>
      <c r="C25" s="103">
        <v>28179</v>
      </c>
      <c r="D25" s="106">
        <v>0.24</v>
      </c>
      <c r="E25" s="103">
        <v>176550</v>
      </c>
      <c r="F25" s="83"/>
      <c r="G25" s="103">
        <v>161750</v>
      </c>
      <c r="H25" s="103">
        <v>242000</v>
      </c>
      <c r="I25" s="103">
        <v>29752.5</v>
      </c>
      <c r="J25" s="106">
        <v>0.28000000000000003</v>
      </c>
      <c r="K25" s="103">
        <v>161750</v>
      </c>
      <c r="L25" s="83"/>
      <c r="M25" s="103">
        <v>160450</v>
      </c>
      <c r="N25" s="103">
        <v>240000</v>
      </c>
      <c r="O25" s="103">
        <v>29517.5</v>
      </c>
      <c r="P25" s="106">
        <v>0.28000000000000003</v>
      </c>
      <c r="Q25" s="103">
        <v>160450</v>
      </c>
      <c r="R25" s="83"/>
      <c r="S25" s="103">
        <v>159800</v>
      </c>
      <c r="T25" s="103">
        <v>239050</v>
      </c>
      <c r="U25" s="103">
        <v>29387.5</v>
      </c>
      <c r="V25" s="106">
        <v>0.28000000000000003</v>
      </c>
      <c r="W25" s="103">
        <v>159800</v>
      </c>
      <c r="X25" s="83"/>
      <c r="Y25" s="103">
        <v>157300</v>
      </c>
      <c r="Z25" s="103">
        <v>235300</v>
      </c>
      <c r="AA25" s="103">
        <v>28925</v>
      </c>
      <c r="AB25" s="106">
        <v>0.28000000000000003</v>
      </c>
      <c r="AC25" s="103">
        <v>157300</v>
      </c>
      <c r="AD25" s="83"/>
      <c r="AE25" s="103">
        <v>154700</v>
      </c>
      <c r="AF25" s="103">
        <v>231350</v>
      </c>
      <c r="AG25" s="103">
        <v>28457.5</v>
      </c>
      <c r="AH25" s="106">
        <v>0.28000000000000003</v>
      </c>
      <c r="AI25" s="103">
        <v>154700</v>
      </c>
      <c r="AJ25" s="83"/>
      <c r="AK25" s="103">
        <v>150800</v>
      </c>
      <c r="AL25" s="103">
        <v>225550</v>
      </c>
      <c r="AM25" s="103">
        <v>27735</v>
      </c>
      <c r="AN25" s="106">
        <v>0.28000000000000003</v>
      </c>
      <c r="AO25" s="103">
        <v>150800</v>
      </c>
      <c r="AP25" s="83"/>
      <c r="AQ25" s="103">
        <v>147250</v>
      </c>
      <c r="AR25" s="103">
        <v>220200</v>
      </c>
      <c r="AS25" s="103">
        <v>27087.5</v>
      </c>
      <c r="AT25" s="106">
        <v>0.28000000000000003</v>
      </c>
      <c r="AU25" s="103">
        <v>147250</v>
      </c>
      <c r="AW25" s="103">
        <v>94050</v>
      </c>
      <c r="AX25" s="103">
        <v>124050</v>
      </c>
      <c r="AY25" s="103">
        <v>13337.5</v>
      </c>
      <c r="AZ25" s="106">
        <v>0.27</v>
      </c>
      <c r="BA25" s="103">
        <v>94050</v>
      </c>
      <c r="BC25" s="103">
        <v>94050</v>
      </c>
      <c r="BD25" s="103">
        <v>124050</v>
      </c>
      <c r="BE25" s="103">
        <v>13337.5</v>
      </c>
      <c r="BF25" s="106">
        <v>0.27</v>
      </c>
      <c r="BG25" s="103">
        <v>94050</v>
      </c>
      <c r="BI25" s="103">
        <v>380700</v>
      </c>
      <c r="BJ25" s="103" t="s">
        <v>1057</v>
      </c>
      <c r="BK25" s="103">
        <v>100894.6</v>
      </c>
      <c r="BL25" s="106">
        <v>0.35</v>
      </c>
      <c r="BM25" s="103">
        <v>380700</v>
      </c>
      <c r="BN25" s="92"/>
      <c r="BO25" s="107">
        <v>380700</v>
      </c>
      <c r="BP25" s="105" t="s">
        <v>1057</v>
      </c>
      <c r="BQ25" s="105">
        <v>100894.5</v>
      </c>
      <c r="BR25" s="106">
        <v>0.35</v>
      </c>
      <c r="BS25" s="103">
        <v>380700</v>
      </c>
      <c r="BT25"/>
      <c r="BU25" s="103">
        <v>365100</v>
      </c>
      <c r="BV25" s="103" t="s">
        <v>1057</v>
      </c>
      <c r="BW25" s="103">
        <v>96770</v>
      </c>
      <c r="BX25" s="106">
        <v>0.35</v>
      </c>
      <c r="BY25" s="103">
        <v>365100</v>
      </c>
      <c r="CA25" s="103">
        <v>357000</v>
      </c>
      <c r="CB25" s="103" t="s">
        <v>1057</v>
      </c>
      <c r="CC25" s="103">
        <v>94601</v>
      </c>
      <c r="CD25" s="106">
        <v>0.35</v>
      </c>
      <c r="CE25" s="103">
        <v>357000</v>
      </c>
    </row>
    <row r="26" spans="1:83" x14ac:dyDescent="0.2">
      <c r="A26" s="103">
        <v>326550</v>
      </c>
      <c r="B26" s="103">
        <v>411550</v>
      </c>
      <c r="C26" s="103">
        <v>64179</v>
      </c>
      <c r="D26" s="106">
        <v>0.32</v>
      </c>
      <c r="E26" s="103">
        <v>326550</v>
      </c>
      <c r="F26" s="83"/>
      <c r="G26" s="103">
        <v>242000</v>
      </c>
      <c r="H26" s="103">
        <v>425350</v>
      </c>
      <c r="I26" s="103">
        <v>52222.5</v>
      </c>
      <c r="J26" s="106">
        <v>0.33</v>
      </c>
      <c r="K26" s="103">
        <v>242000</v>
      </c>
      <c r="L26" s="83"/>
      <c r="M26" s="103">
        <v>240000</v>
      </c>
      <c r="N26" s="103">
        <v>421900</v>
      </c>
      <c r="O26" s="103">
        <v>51791.5</v>
      </c>
      <c r="P26" s="106">
        <v>0.33</v>
      </c>
      <c r="Q26" s="103">
        <v>240000</v>
      </c>
      <c r="R26" s="83"/>
      <c r="S26" s="103">
        <v>239050</v>
      </c>
      <c r="T26" s="103">
        <v>420100</v>
      </c>
      <c r="U26" s="103">
        <v>51577.5</v>
      </c>
      <c r="V26" s="106">
        <v>0.33</v>
      </c>
      <c r="W26" s="103">
        <v>239050</v>
      </c>
      <c r="X26" s="83"/>
      <c r="Y26" s="103">
        <v>235300</v>
      </c>
      <c r="Z26" s="103">
        <v>413550</v>
      </c>
      <c r="AA26" s="103">
        <v>50765</v>
      </c>
      <c r="AB26" s="106">
        <v>0.33</v>
      </c>
      <c r="AC26" s="103">
        <v>235300</v>
      </c>
      <c r="AD26" s="83"/>
      <c r="AE26" s="103">
        <v>231350</v>
      </c>
      <c r="AF26" s="103">
        <v>406650</v>
      </c>
      <c r="AG26" s="103">
        <v>49919.5</v>
      </c>
      <c r="AH26" s="106">
        <v>0.33</v>
      </c>
      <c r="AI26" s="103">
        <v>231350</v>
      </c>
      <c r="AJ26" s="83"/>
      <c r="AK26" s="103">
        <v>225550</v>
      </c>
      <c r="AL26" s="103">
        <v>396450</v>
      </c>
      <c r="AM26" s="103">
        <v>48665</v>
      </c>
      <c r="AN26" s="106">
        <v>0.33</v>
      </c>
      <c r="AO26" s="103">
        <v>225550</v>
      </c>
      <c r="AP26" s="83"/>
      <c r="AQ26" s="103">
        <v>220200</v>
      </c>
      <c r="AR26" s="103">
        <v>387050</v>
      </c>
      <c r="AS26" s="103">
        <v>47513.5</v>
      </c>
      <c r="AT26" s="106">
        <v>0.33</v>
      </c>
      <c r="AU26" s="103">
        <v>220200</v>
      </c>
      <c r="AW26" s="103">
        <v>124050</v>
      </c>
      <c r="AX26" s="103">
        <v>145050</v>
      </c>
      <c r="AY26" s="103">
        <v>21437.5</v>
      </c>
      <c r="AZ26" s="106">
        <v>0.25</v>
      </c>
      <c r="BA26" s="103">
        <v>124050</v>
      </c>
      <c r="BC26" s="103">
        <v>124050</v>
      </c>
      <c r="BD26" s="103">
        <v>145050</v>
      </c>
      <c r="BE26" s="103">
        <v>21437.5</v>
      </c>
      <c r="BF26" s="106">
        <v>0.25</v>
      </c>
      <c r="BG26" s="103">
        <v>124050</v>
      </c>
      <c r="BM26" s="92"/>
      <c r="BN26" s="92"/>
      <c r="BO26" s="92"/>
      <c r="BP26" s="92"/>
      <c r="BS26"/>
      <c r="BT26"/>
      <c r="BU26" s="92"/>
      <c r="BV26" s="92"/>
      <c r="BW26" s="92"/>
      <c r="BX26" s="92"/>
      <c r="BY26" s="92"/>
      <c r="CA26" s="92"/>
      <c r="CB26" s="92"/>
      <c r="CC26" s="92"/>
      <c r="CD26" s="92"/>
      <c r="CE26" s="92"/>
    </row>
    <row r="27" spans="1:83" s="79" customFormat="1" x14ac:dyDescent="0.2">
      <c r="A27" s="103">
        <v>411550</v>
      </c>
      <c r="B27" s="103">
        <v>611550</v>
      </c>
      <c r="C27" s="103">
        <v>91379</v>
      </c>
      <c r="D27" s="106">
        <v>0.35</v>
      </c>
      <c r="E27" s="103">
        <v>411550</v>
      </c>
      <c r="F27" s="88"/>
      <c r="G27" s="103">
        <v>425350</v>
      </c>
      <c r="H27" s="103">
        <v>479350</v>
      </c>
      <c r="I27" s="103">
        <v>112728</v>
      </c>
      <c r="J27" s="106">
        <v>0.35</v>
      </c>
      <c r="K27" s="103">
        <v>425350</v>
      </c>
      <c r="L27" s="88"/>
      <c r="M27" s="103">
        <v>421900</v>
      </c>
      <c r="N27" s="103">
        <v>475500</v>
      </c>
      <c r="O27" s="103">
        <v>111818.5</v>
      </c>
      <c r="P27" s="106">
        <v>0.35</v>
      </c>
      <c r="Q27" s="103">
        <v>421900</v>
      </c>
      <c r="R27" s="88"/>
      <c r="S27" s="103">
        <v>420100</v>
      </c>
      <c r="T27" s="103">
        <v>473450</v>
      </c>
      <c r="U27" s="103">
        <v>111324</v>
      </c>
      <c r="V27" s="106">
        <v>0.35</v>
      </c>
      <c r="W27" s="103">
        <v>420100</v>
      </c>
      <c r="X27" s="88"/>
      <c r="Y27" s="103">
        <v>413550</v>
      </c>
      <c r="Z27" s="103">
        <v>466050</v>
      </c>
      <c r="AA27" s="103">
        <v>109587.5</v>
      </c>
      <c r="AB27" s="106">
        <v>0.35</v>
      </c>
      <c r="AC27" s="103">
        <v>413550</v>
      </c>
      <c r="AD27" s="88"/>
      <c r="AE27" s="103">
        <v>406650</v>
      </c>
      <c r="AF27" s="103">
        <v>458300</v>
      </c>
      <c r="AG27" s="103">
        <v>107768.5</v>
      </c>
      <c r="AH27" s="106">
        <v>0.35</v>
      </c>
      <c r="AI27" s="103">
        <v>406650</v>
      </c>
      <c r="AJ27" s="88"/>
      <c r="AK27" s="103">
        <v>396450</v>
      </c>
      <c r="AL27" s="103" t="s">
        <v>1057</v>
      </c>
      <c r="AM27" s="103">
        <v>105062</v>
      </c>
      <c r="AN27" s="106">
        <v>0.35</v>
      </c>
      <c r="AO27" s="103">
        <v>396450</v>
      </c>
      <c r="AP27" s="88"/>
      <c r="AQ27" s="103">
        <v>387050</v>
      </c>
      <c r="AR27" s="103" t="s">
        <v>13</v>
      </c>
      <c r="AS27" s="103">
        <v>102574</v>
      </c>
      <c r="AT27" s="106">
        <v>0.35</v>
      </c>
      <c r="AU27" s="103">
        <v>387050</v>
      </c>
      <c r="AV27" s="111"/>
      <c r="AW27" s="103">
        <v>145050</v>
      </c>
      <c r="AX27" s="103">
        <v>217000</v>
      </c>
      <c r="AY27" s="103">
        <v>26687.5</v>
      </c>
      <c r="AZ27" s="106">
        <v>0.28000000000000003</v>
      </c>
      <c r="BA27" s="103">
        <v>145050</v>
      </c>
      <c r="BB27" s="111"/>
      <c r="BC27" s="103">
        <v>145050</v>
      </c>
      <c r="BD27" s="103">
        <v>217000</v>
      </c>
      <c r="BE27" s="103">
        <v>26687.5</v>
      </c>
      <c r="BF27" s="106">
        <v>0.28000000000000003</v>
      </c>
      <c r="BG27" s="103">
        <v>145050</v>
      </c>
      <c r="BH27" s="111"/>
      <c r="BI27" s="111"/>
      <c r="BJ27" s="111" t="s">
        <v>1058</v>
      </c>
      <c r="BK27" s="111" t="s">
        <v>1059</v>
      </c>
      <c r="BL27" s="111" t="s">
        <v>1060</v>
      </c>
      <c r="BM27" s="111"/>
      <c r="BN27" s="111"/>
      <c r="BO27" s="111"/>
      <c r="BP27" s="111" t="s">
        <v>1058</v>
      </c>
      <c r="BQ27" s="111" t="s">
        <v>1059</v>
      </c>
      <c r="BR27" s="111" t="s">
        <v>1060</v>
      </c>
      <c r="BU27" s="111"/>
      <c r="BV27" s="111" t="s">
        <v>1058</v>
      </c>
      <c r="BW27" s="111" t="s">
        <v>1059</v>
      </c>
      <c r="BX27" s="111" t="s">
        <v>1060</v>
      </c>
      <c r="BY27" s="111"/>
      <c r="CA27" s="111"/>
      <c r="CB27" s="111" t="s">
        <v>1058</v>
      </c>
      <c r="CC27" s="111" t="s">
        <v>1059</v>
      </c>
      <c r="CD27" s="111" t="s">
        <v>1060</v>
      </c>
      <c r="CE27" s="111"/>
    </row>
    <row r="28" spans="1:83" x14ac:dyDescent="0.2">
      <c r="A28" s="103">
        <v>611550</v>
      </c>
      <c r="B28" s="103" t="s">
        <v>1057</v>
      </c>
      <c r="C28" s="103">
        <v>161379</v>
      </c>
      <c r="D28" s="106">
        <v>0.37</v>
      </c>
      <c r="E28" s="103">
        <v>611550</v>
      </c>
      <c r="F28" s="83"/>
      <c r="G28" s="103">
        <v>479350</v>
      </c>
      <c r="H28" s="103" t="s">
        <v>1057</v>
      </c>
      <c r="I28" s="103">
        <v>131628</v>
      </c>
      <c r="J28" s="106">
        <v>0.39600000000000002</v>
      </c>
      <c r="K28" s="103">
        <v>479350</v>
      </c>
      <c r="L28" s="83"/>
      <c r="M28" s="103">
        <v>475500</v>
      </c>
      <c r="N28" s="103" t="s">
        <v>1057</v>
      </c>
      <c r="O28" s="103">
        <v>130578.5</v>
      </c>
      <c r="P28" s="106">
        <v>0.39600000000000002</v>
      </c>
      <c r="Q28" s="103">
        <v>475500</v>
      </c>
      <c r="R28" s="83"/>
      <c r="S28" s="103">
        <v>473450</v>
      </c>
      <c r="T28" s="103" t="s">
        <v>1057</v>
      </c>
      <c r="U28" s="103">
        <v>129996.5</v>
      </c>
      <c r="V28" s="106">
        <v>0.39600000000000002</v>
      </c>
      <c r="W28" s="103">
        <v>473450</v>
      </c>
      <c r="X28" s="83"/>
      <c r="Y28" s="103">
        <v>466050</v>
      </c>
      <c r="Z28" s="103" t="s">
        <v>1057</v>
      </c>
      <c r="AA28" s="103">
        <v>127962.5</v>
      </c>
      <c r="AB28" s="106">
        <v>0.39600000000000002</v>
      </c>
      <c r="AC28" s="103">
        <v>466050</v>
      </c>
      <c r="AD28" s="83"/>
      <c r="AE28" s="103">
        <v>458300</v>
      </c>
      <c r="AF28" s="103" t="s">
        <v>1057</v>
      </c>
      <c r="AG28" s="103">
        <v>125846</v>
      </c>
      <c r="AH28" s="106">
        <v>0.39600000000000002</v>
      </c>
      <c r="AI28" s="103">
        <v>458300</v>
      </c>
      <c r="AJ28" s="83"/>
      <c r="AK28" s="103">
        <v>0</v>
      </c>
      <c r="AL28" s="103">
        <v>0</v>
      </c>
      <c r="AM28" s="103">
        <v>0</v>
      </c>
      <c r="AN28" s="106">
        <v>0</v>
      </c>
      <c r="AO28" s="103">
        <v>0</v>
      </c>
      <c r="AP28" s="83"/>
      <c r="AQ28" s="103">
        <v>0</v>
      </c>
      <c r="AR28" s="103">
        <v>0</v>
      </c>
      <c r="AS28" s="103">
        <v>0</v>
      </c>
      <c r="AT28" s="106">
        <v>0</v>
      </c>
      <c r="AU28" s="103">
        <v>0</v>
      </c>
      <c r="AW28" s="103">
        <v>217000</v>
      </c>
      <c r="AX28" s="103">
        <v>381400</v>
      </c>
      <c r="AY28" s="103">
        <v>46833.5</v>
      </c>
      <c r="AZ28" s="106">
        <v>0.33</v>
      </c>
      <c r="BA28" s="103">
        <v>217000</v>
      </c>
      <c r="BC28" s="103">
        <v>217000</v>
      </c>
      <c r="BD28" s="103">
        <v>381400</v>
      </c>
      <c r="BE28" s="103">
        <v>46833.5</v>
      </c>
      <c r="BF28" s="106">
        <v>0.33</v>
      </c>
      <c r="BG28" s="103">
        <v>217000</v>
      </c>
      <c r="BI28" s="92" t="s">
        <v>1061</v>
      </c>
      <c r="BJ28" s="112">
        <v>854.17</v>
      </c>
      <c r="BM28" s="92"/>
      <c r="BN28" s="92"/>
      <c r="BO28" s="92" t="s">
        <v>1061</v>
      </c>
      <c r="BP28" s="112">
        <v>854.17</v>
      </c>
      <c r="BS28"/>
      <c r="BT28"/>
      <c r="BU28" s="92" t="s">
        <v>1061</v>
      </c>
      <c r="BV28" s="112">
        <v>854.17</v>
      </c>
      <c r="BW28" s="92"/>
      <c r="BX28" s="92"/>
      <c r="BY28" s="92"/>
      <c r="CA28" s="92" t="s">
        <v>1061</v>
      </c>
      <c r="CB28" s="112">
        <v>854.17</v>
      </c>
      <c r="CC28" s="92"/>
      <c r="CD28" s="92"/>
      <c r="CE28" s="92"/>
    </row>
    <row r="29" spans="1:83"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W29" s="103">
        <v>381400</v>
      </c>
      <c r="AX29" s="103" t="s">
        <v>1057</v>
      </c>
      <c r="AY29" s="103">
        <v>101085.5</v>
      </c>
      <c r="AZ29" s="106">
        <v>0.35</v>
      </c>
      <c r="BA29" s="103">
        <v>381400</v>
      </c>
      <c r="BC29" s="103">
        <v>381400</v>
      </c>
      <c r="BD29" s="103" t="s">
        <v>1057</v>
      </c>
      <c r="BE29" s="103">
        <v>101085.5</v>
      </c>
      <c r="BF29" s="106">
        <v>0.35</v>
      </c>
      <c r="BG29" s="103">
        <v>381400</v>
      </c>
      <c r="BI29" s="92" t="s">
        <v>1062</v>
      </c>
      <c r="BJ29" s="92">
        <f>BJ28*BK29</f>
        <v>427.08499999999998</v>
      </c>
      <c r="BK29" s="92">
        <v>0.5</v>
      </c>
      <c r="BM29" s="92"/>
      <c r="BN29" s="92"/>
      <c r="BO29" s="92" t="s">
        <v>1062</v>
      </c>
      <c r="BP29" s="92">
        <f>BP28*BQ29</f>
        <v>427.08499999999998</v>
      </c>
      <c r="BQ29" s="92">
        <v>0.5</v>
      </c>
      <c r="BS29"/>
      <c r="BT29"/>
      <c r="BU29" s="92" t="s">
        <v>1062</v>
      </c>
      <c r="BV29" s="92">
        <f>BV28*BW29</f>
        <v>427.08499999999998</v>
      </c>
      <c r="BW29" s="92">
        <v>0.5</v>
      </c>
      <c r="BX29" s="92"/>
      <c r="BY29" s="92"/>
      <c r="CA29" s="92" t="s">
        <v>1062</v>
      </c>
      <c r="CB29" s="92">
        <f>CB28*CC29</f>
        <v>427.08499999999998</v>
      </c>
      <c r="CC29" s="92">
        <v>0.5</v>
      </c>
      <c r="CD29" s="92"/>
      <c r="CE29" s="92"/>
    </row>
    <row r="30" spans="1:83"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E30" s="92"/>
      <c r="AF30" s="92"/>
      <c r="AG30" s="92"/>
      <c r="AH30" s="92"/>
      <c r="AI30" s="92"/>
      <c r="AJ30" s="83"/>
      <c r="AP30" s="83"/>
      <c r="BK30" s="113">
        <v>54</v>
      </c>
      <c r="BL30" s="92">
        <f>BJ29*BK30</f>
        <v>23062.59</v>
      </c>
      <c r="BM30" s="92"/>
      <c r="BN30" s="92"/>
      <c r="BO30" s="92"/>
      <c r="BP30" s="92"/>
      <c r="BQ30" s="113">
        <v>54</v>
      </c>
      <c r="BR30" s="92">
        <f>BP29*BQ30</f>
        <v>23062.59</v>
      </c>
      <c r="BS30"/>
      <c r="BT30"/>
      <c r="BU30" s="92"/>
      <c r="BV30" s="92"/>
      <c r="BW30" s="113">
        <v>52</v>
      </c>
      <c r="BX30" s="92">
        <f>BV29*BW30</f>
        <v>22208.42</v>
      </c>
      <c r="BY30" s="92"/>
      <c r="CA30" s="92"/>
      <c r="CB30" s="92"/>
      <c r="CC30" s="113">
        <v>52</v>
      </c>
      <c r="CD30" s="92">
        <f>CB29*CC30</f>
        <v>22208.42</v>
      </c>
      <c r="CE30" s="92"/>
    </row>
    <row r="31" spans="1:83"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P31" s="83"/>
      <c r="AQ31" s="111"/>
      <c r="AR31" s="111" t="s">
        <v>1058</v>
      </c>
      <c r="AS31" s="111" t="s">
        <v>1059</v>
      </c>
      <c r="AT31" s="111" t="s">
        <v>1060</v>
      </c>
      <c r="AU31" s="111"/>
      <c r="AW31" s="111"/>
      <c r="AX31" s="111" t="s">
        <v>1058</v>
      </c>
      <c r="AY31" s="111" t="s">
        <v>1059</v>
      </c>
      <c r="AZ31" s="111" t="s">
        <v>1060</v>
      </c>
      <c r="BA31" s="111"/>
      <c r="BC31" s="111"/>
      <c r="BD31" s="111" t="s">
        <v>1058</v>
      </c>
      <c r="BE31" s="111" t="s">
        <v>1059</v>
      </c>
      <c r="BF31" s="111" t="s">
        <v>1060</v>
      </c>
      <c r="BG31" s="111"/>
      <c r="BI31" s="92" t="s">
        <v>1063</v>
      </c>
      <c r="BJ31" s="114" t="s">
        <v>1064</v>
      </c>
      <c r="BM31" s="92"/>
      <c r="BN31" s="92"/>
      <c r="BO31" s="92" t="s">
        <v>1063</v>
      </c>
      <c r="BP31" s="114" t="s">
        <v>1064</v>
      </c>
      <c r="BS31"/>
      <c r="BT31"/>
      <c r="BU31" s="92" t="s">
        <v>1063</v>
      </c>
      <c r="BV31" s="114" t="s">
        <v>1064</v>
      </c>
      <c r="BW31" s="92"/>
      <c r="BX31" s="92"/>
      <c r="BY31" s="92"/>
      <c r="CA31" s="92" t="s">
        <v>1063</v>
      </c>
      <c r="CB31" s="114" t="s">
        <v>1064</v>
      </c>
      <c r="CC31" s="92"/>
      <c r="CD31" s="92"/>
      <c r="CE31" s="92"/>
    </row>
    <row r="32" spans="1:83" x14ac:dyDescent="0.2">
      <c r="A32" s="92" t="s">
        <v>1065</v>
      </c>
      <c r="B32" s="112" t="e">
        <f>#REF!</f>
        <v>#REF!</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G32" s="92"/>
      <c r="AH32" s="92"/>
      <c r="AI32" s="92"/>
      <c r="AJ32" s="83"/>
      <c r="AK32" s="92" t="s">
        <v>1065</v>
      </c>
      <c r="AL32" s="112" t="e">
        <f>#REF!</f>
        <v>#REF!</v>
      </c>
      <c r="AP32" s="83"/>
      <c r="AQ32" s="92" t="s">
        <v>1065</v>
      </c>
      <c r="AR32" s="112">
        <v>15019.25</v>
      </c>
      <c r="AW32" s="92" t="s">
        <v>1065</v>
      </c>
      <c r="AX32" s="112">
        <v>1838.67</v>
      </c>
      <c r="BC32" s="92" t="s">
        <v>1065</v>
      </c>
      <c r="BD32" s="112">
        <v>1518.54</v>
      </c>
      <c r="BI32" s="92" t="s">
        <v>1043</v>
      </c>
      <c r="BJ32" s="115">
        <v>2</v>
      </c>
      <c r="BK32" s="92">
        <v>3650</v>
      </c>
      <c r="BL32" s="92">
        <f>BJ32*BK32</f>
        <v>7300</v>
      </c>
      <c r="BM32" s="92"/>
      <c r="BN32" s="92"/>
      <c r="BO32" s="92" t="s">
        <v>1043</v>
      </c>
      <c r="BP32" s="115">
        <v>2</v>
      </c>
      <c r="BQ32" s="92">
        <v>3650</v>
      </c>
      <c r="BR32" s="92">
        <f>BP32*BQ32</f>
        <v>7300</v>
      </c>
      <c r="BS32"/>
      <c r="BT32"/>
      <c r="BU32" s="92" t="s">
        <v>1043</v>
      </c>
      <c r="BV32" s="115">
        <v>2</v>
      </c>
      <c r="BW32" s="92">
        <v>3650</v>
      </c>
      <c r="BX32" s="92">
        <f>BV32*BW32</f>
        <v>7300</v>
      </c>
      <c r="BY32" s="92"/>
      <c r="CA32" s="92" t="s">
        <v>1043</v>
      </c>
      <c r="CB32" s="115">
        <v>2</v>
      </c>
      <c r="CC32" s="92">
        <v>3650</v>
      </c>
      <c r="CD32" s="92">
        <f>CB32*CC32</f>
        <v>7300</v>
      </c>
      <c r="CE32" s="92"/>
    </row>
    <row r="33" spans="1:83" ht="13.5" thickBot="1" x14ac:dyDescent="0.25">
      <c r="A33" s="92" t="s">
        <v>1062</v>
      </c>
      <c r="B33" s="92" t="e">
        <f>B32*C33</f>
        <v>#REF!</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H33" s="92"/>
      <c r="AI33" s="92"/>
      <c r="AJ33" s="83"/>
      <c r="AK33" s="92" t="s">
        <v>1062</v>
      </c>
      <c r="AL33" s="92" t="e">
        <f>AL32*AM33</f>
        <v>#REF!</v>
      </c>
      <c r="AM33" s="92">
        <v>0.5</v>
      </c>
      <c r="AP33" s="83"/>
      <c r="AQ33" s="92" t="s">
        <v>1062</v>
      </c>
      <c r="AR33" s="92">
        <f>AR32*AS33</f>
        <v>7509.625</v>
      </c>
      <c r="AS33" s="92">
        <v>0.5</v>
      </c>
      <c r="AW33" s="92" t="s">
        <v>1062</v>
      </c>
      <c r="AX33" s="92">
        <f>AX32*AY33</f>
        <v>919.33500000000004</v>
      </c>
      <c r="AY33" s="92">
        <v>0.5</v>
      </c>
      <c r="BC33" s="92" t="s">
        <v>1062</v>
      </c>
      <c r="BD33" s="92">
        <f>BD32*BE33</f>
        <v>759.27</v>
      </c>
      <c r="BE33" s="92">
        <v>0.5</v>
      </c>
      <c r="BI33" s="92" t="s">
        <v>1066</v>
      </c>
      <c r="BL33" s="93">
        <f>BL30-BL32</f>
        <v>15762.59</v>
      </c>
      <c r="BM33" s="92"/>
      <c r="BN33" s="92"/>
      <c r="BO33" s="92" t="s">
        <v>1066</v>
      </c>
      <c r="BP33" s="92"/>
      <c r="BR33" s="93">
        <f>BR30-BR32</f>
        <v>15762.59</v>
      </c>
      <c r="BS33"/>
      <c r="BT33"/>
      <c r="BU33" s="92" t="s">
        <v>1066</v>
      </c>
      <c r="BV33" s="92"/>
      <c r="BW33" s="92"/>
      <c r="BX33" s="93">
        <f>BX30-BX32</f>
        <v>14908.419999999998</v>
      </c>
      <c r="BY33" s="92"/>
      <c r="CA33" s="92" t="s">
        <v>1066</v>
      </c>
      <c r="CB33" s="92"/>
      <c r="CC33" s="92"/>
      <c r="CD33" s="93">
        <f>CD30-CD32</f>
        <v>14908.419999999998</v>
      </c>
      <c r="CE33" s="92"/>
    </row>
    <row r="34" spans="1:83" ht="13.5" thickBot="1" x14ac:dyDescent="0.25">
      <c r="A34" s="92" t="s">
        <v>1067</v>
      </c>
      <c r="B34" s="92"/>
      <c r="C34" s="113">
        <v>52</v>
      </c>
      <c r="D34" s="116" t="e">
        <f>B33*C34</f>
        <v>#REF!</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F34" s="92"/>
      <c r="AG34" s="113">
        <v>52</v>
      </c>
      <c r="AH34" s="116" t="e">
        <f>AF33*AG34</f>
        <v>#REF!</v>
      </c>
      <c r="AI34" s="92"/>
      <c r="AJ34" s="83"/>
      <c r="AK34" s="92" t="s">
        <v>1067</v>
      </c>
      <c r="AM34" s="113">
        <v>52</v>
      </c>
      <c r="AN34" s="116" t="e">
        <f>AL33*AM34</f>
        <v>#REF!</v>
      </c>
      <c r="AP34" s="83"/>
      <c r="AQ34" s="92" t="s">
        <v>1067</v>
      </c>
      <c r="AS34" s="113">
        <v>52</v>
      </c>
      <c r="AT34" s="116">
        <f>AR33*AS34</f>
        <v>390500.5</v>
      </c>
      <c r="AW34" s="92" t="s">
        <v>1067</v>
      </c>
      <c r="AY34" s="113">
        <v>52</v>
      </c>
      <c r="AZ34" s="116">
        <f>AX33*AY34</f>
        <v>47805.42</v>
      </c>
      <c r="BE34" s="113">
        <v>52</v>
      </c>
      <c r="BF34" s="116">
        <f>BD33*BE34</f>
        <v>39482.04</v>
      </c>
      <c r="BI34" s="92" t="s">
        <v>1068</v>
      </c>
      <c r="BJ34" s="117">
        <f>IF($BJ$31="S",VLOOKUP($BL$33,$BI$7:$BM$13,5,TRUE),VLOOKUP($BL$33,$BI$19:$BM$25,5,TRUE))</f>
        <v>15750</v>
      </c>
      <c r="BL34" s="92">
        <f>BL33-BJ34</f>
        <v>12.590000000000146</v>
      </c>
      <c r="BM34" s="118"/>
      <c r="BN34" s="92"/>
      <c r="BO34" s="92" t="s">
        <v>1068</v>
      </c>
      <c r="BP34" s="117">
        <f>IF($BP$31="S",VLOOKUP($BR$33,$BO$7:$BS$13,5,TRUE),VLOOKUP($BR$33,$BO$19:$BS$25,5,TRUE))</f>
        <v>8000</v>
      </c>
      <c r="BR34" s="92">
        <f>BR33-BP34</f>
        <v>7762.59</v>
      </c>
      <c r="BS34"/>
      <c r="BT34"/>
      <c r="BU34" s="92" t="s">
        <v>1068</v>
      </c>
      <c r="BV34" s="117">
        <f>IF($BV$31="S",VLOOKUP($BX$33,$BU$7:$BY$13,5,TRUE),VLOOKUP($BX$33,$BU$19:$BY$25,5,TRUE))</f>
        <v>8000</v>
      </c>
      <c r="BW34" s="92"/>
      <c r="BX34" s="92">
        <f>BX33-BV34</f>
        <v>6908.4199999999983</v>
      </c>
      <c r="BY34" s="92"/>
      <c r="CA34" s="92" t="s">
        <v>1068</v>
      </c>
      <c r="CB34" s="117">
        <f>IF($BV$31="S",VLOOKUP($BX$33,$BU$7:$BY$13,5,TRUE),VLOOKUP($BX$33,$BU$19:$BY$25,5,TRUE))</f>
        <v>8000</v>
      </c>
      <c r="CC34" s="92"/>
      <c r="CD34" s="92">
        <f>CD33-CB34</f>
        <v>6908.4199999999983</v>
      </c>
      <c r="CE34" s="92"/>
    </row>
    <row r="35" spans="1:83" ht="13.5" thickBot="1" x14ac:dyDescent="0.25">
      <c r="A35" s="92" t="s">
        <v>1063</v>
      </c>
      <c r="B35" s="114" t="e">
        <f>#REF!</f>
        <v>#REF!</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G35" s="92"/>
      <c r="AH35" s="92"/>
      <c r="AI35" s="92"/>
      <c r="AJ35" s="83"/>
      <c r="AK35" s="92" t="s">
        <v>1063</v>
      </c>
      <c r="AL35" s="114" t="e">
        <f>#REF!</f>
        <v>#REF!</v>
      </c>
      <c r="AP35" s="83"/>
      <c r="AQ35" s="92" t="s">
        <v>1063</v>
      </c>
      <c r="AR35" s="114" t="s">
        <v>1069</v>
      </c>
      <c r="AW35" s="92" t="s">
        <v>1063</v>
      </c>
      <c r="AX35" s="114" t="s">
        <v>1064</v>
      </c>
      <c r="BC35" s="92" t="s">
        <v>1063</v>
      </c>
      <c r="BD35" s="114" t="s">
        <v>1069</v>
      </c>
      <c r="BI35" s="92" t="s">
        <v>1070</v>
      </c>
      <c r="BJ35" s="117">
        <f>IF($BJ$31="S",VLOOKUP($BL$33,$BI$7:$BM$13,4,TRUE),VLOOKUP($BL$33,$BI$19:$BM$25,4,TRUE))</f>
        <v>0.1</v>
      </c>
      <c r="BK35" s="119" t="s">
        <v>0</v>
      </c>
      <c r="BL35" s="92">
        <f>BL34*BJ35</f>
        <v>1.2590000000000146</v>
      </c>
      <c r="BM35" s="92"/>
      <c r="BN35" s="92"/>
      <c r="BO35" s="92" t="s">
        <v>1070</v>
      </c>
      <c r="BP35" s="117">
        <f>IF($BP$31="S",VLOOKUP($BR$33,$BO$7:$BS$13,4,TRUE),VLOOKUP($BR$33,$BO$19:$BS$25,4,TRUE))</f>
        <v>0.1</v>
      </c>
      <c r="BQ35" s="119" t="s">
        <v>0</v>
      </c>
      <c r="BR35" s="92">
        <f>BR34*BP35</f>
        <v>776.25900000000001</v>
      </c>
      <c r="BS35"/>
      <c r="BT35"/>
      <c r="BU35" s="92" t="s">
        <v>1070</v>
      </c>
      <c r="BV35" s="117">
        <f>IF($BV$31="S",VLOOKUP($BX$33,$BU$7:$BY$13,4,TRUE),VLOOKUP($BX$33,$BU$19:$BY$25,4,TRUE))</f>
        <v>0.1</v>
      </c>
      <c r="BW35" s="119" t="s">
        <v>0</v>
      </c>
      <c r="BX35" s="92">
        <f>BX34*BV35</f>
        <v>690.84199999999987</v>
      </c>
      <c r="BY35" s="92"/>
      <c r="CA35" s="92" t="s">
        <v>1070</v>
      </c>
      <c r="CB35" s="117">
        <f>IF($BV$31="S",VLOOKUP($BX$33,$BU$7:$BY$13,4,TRUE),VLOOKUP($BX$33,$BU$19:$BY$25,4,TRUE))</f>
        <v>0.1</v>
      </c>
      <c r="CC35" s="119" t="s">
        <v>0</v>
      </c>
      <c r="CD35" s="92">
        <f>CD34*CB35</f>
        <v>690.84199999999987</v>
      </c>
      <c r="CE35" s="92"/>
    </row>
    <row r="36" spans="1:83" ht="13.5" thickBot="1" x14ac:dyDescent="0.25">
      <c r="A36" s="92" t="s">
        <v>1043</v>
      </c>
      <c r="B36" s="115" t="e">
        <f>#REF!</f>
        <v>#REF!</v>
      </c>
      <c r="C36" s="92">
        <v>4150</v>
      </c>
      <c r="D36" s="92" t="e">
        <f>B36*C36</f>
        <v>#REF!</v>
      </c>
      <c r="E36" s="92"/>
      <c r="F36" s="83"/>
      <c r="G36" s="92" t="s">
        <v>1043</v>
      </c>
      <c r="H36" s="115" t="e">
        <f>#REF!</f>
        <v>#REF!</v>
      </c>
      <c r="I36" s="92">
        <v>4050</v>
      </c>
      <c r="J36" s="92" t="e">
        <f>H36*I36</f>
        <v>#REF!</v>
      </c>
      <c r="K36" s="92"/>
      <c r="L36" s="83"/>
      <c r="M36" s="92" t="s">
        <v>1043</v>
      </c>
      <c r="N36" s="115" t="e">
        <f>#REF!</f>
        <v>#REF!</v>
      </c>
      <c r="O36" s="92">
        <v>4050</v>
      </c>
      <c r="P36" s="92" t="e">
        <f>N36*O36</f>
        <v>#REF!</v>
      </c>
      <c r="Q36" s="92"/>
      <c r="R36" s="83"/>
      <c r="S36" s="92" t="s">
        <v>1043</v>
      </c>
      <c r="T36" s="115" t="e">
        <f>#REF!</f>
        <v>#REF!</v>
      </c>
      <c r="U36" s="92">
        <v>4000</v>
      </c>
      <c r="V36" s="92" t="e">
        <f>T36*U36</f>
        <v>#REF!</v>
      </c>
      <c r="W36" s="92"/>
      <c r="X36" s="83"/>
      <c r="Y36" s="92" t="s">
        <v>1043</v>
      </c>
      <c r="Z36" s="115" t="e">
        <f>#REF!</f>
        <v>#REF!</v>
      </c>
      <c r="AA36" s="92">
        <v>3950</v>
      </c>
      <c r="AB36" s="92" t="e">
        <f>Z36*AA36</f>
        <v>#REF!</v>
      </c>
      <c r="AC36" s="92"/>
      <c r="AD36" s="83"/>
      <c r="AE36" s="92" t="s">
        <v>1043</v>
      </c>
      <c r="AF36" s="115" t="e">
        <f>#REF!</f>
        <v>#REF!</v>
      </c>
      <c r="AG36" s="92">
        <v>3900</v>
      </c>
      <c r="AH36" s="92" t="e">
        <f>AF36*AG36</f>
        <v>#REF!</v>
      </c>
      <c r="AI36" s="92"/>
      <c r="AJ36" s="83"/>
      <c r="AK36" s="92" t="s">
        <v>1043</v>
      </c>
      <c r="AL36" s="115" t="e">
        <f>#REF!</f>
        <v>#REF!</v>
      </c>
      <c r="AM36" s="92">
        <v>3800</v>
      </c>
      <c r="AN36" s="92" t="e">
        <f>AL36*AM36</f>
        <v>#REF!</v>
      </c>
      <c r="AP36" s="83"/>
      <c r="AQ36" s="92" t="s">
        <v>1043</v>
      </c>
      <c r="AR36" s="115">
        <v>0</v>
      </c>
      <c r="AS36" s="92">
        <v>3700</v>
      </c>
      <c r="AT36" s="92">
        <f>AR36*AS36</f>
        <v>0</v>
      </c>
      <c r="AW36" s="92" t="s">
        <v>1043</v>
      </c>
      <c r="AX36" s="115">
        <v>0</v>
      </c>
      <c r="AY36" s="92">
        <v>3650</v>
      </c>
      <c r="AZ36" s="92">
        <f>AX36*AY36</f>
        <v>0</v>
      </c>
      <c r="BC36" s="92" t="s">
        <v>1043</v>
      </c>
      <c r="BD36" s="115">
        <v>2</v>
      </c>
      <c r="BE36" s="92">
        <v>3650</v>
      </c>
      <c r="BF36" s="92">
        <f>BD36*BE36</f>
        <v>7300</v>
      </c>
      <c r="BI36" s="92" t="s">
        <v>1</v>
      </c>
      <c r="BJ36" s="117">
        <f>IF($BJ$31="S",VLOOKUP($BL$33,$BI$7:$BM$13,3,TRUE),VLOOKUP($BL$33,$BI$19:$BM$25,3,TRUE))</f>
        <v>0</v>
      </c>
      <c r="BK36" s="119" t="s">
        <v>2</v>
      </c>
      <c r="BL36" s="92">
        <f>BL35+BJ36</f>
        <v>1.2590000000000146</v>
      </c>
      <c r="BM36" s="92"/>
      <c r="BN36" s="92"/>
      <c r="BO36" s="92" t="s">
        <v>1</v>
      </c>
      <c r="BP36" s="117">
        <f>IF($BP$31="S",VLOOKUP($BR$33,$BO$7:$BS$13,3,TRUE),VLOOKUP($BR$33,$BO$19:$BS$25,3,TRUE))</f>
        <v>0</v>
      </c>
      <c r="BQ36" s="119" t="s">
        <v>2</v>
      </c>
      <c r="BR36" s="92">
        <f>BR35+BP36</f>
        <v>776.25900000000001</v>
      </c>
      <c r="BS36"/>
      <c r="BT36"/>
      <c r="BU36" s="92" t="s">
        <v>1</v>
      </c>
      <c r="BV36" s="117">
        <f>IF($BV$31="S",VLOOKUP($BX$33,$BU$7:$BY$13,3,TRUE),VLOOKUP($BX$33,$BU$19:$BY$25,3,TRUE))</f>
        <v>0</v>
      </c>
      <c r="BW36" s="119" t="s">
        <v>2</v>
      </c>
      <c r="BX36" s="92">
        <f>BX35+BV36</f>
        <v>690.84199999999987</v>
      </c>
      <c r="BY36" s="92"/>
      <c r="CA36" s="92" t="s">
        <v>1</v>
      </c>
      <c r="CB36" s="117">
        <f>IF($BV$31="S",VLOOKUP($BX$33,$BU$7:$BY$13,3,TRUE),VLOOKUP($BX$33,$BU$19:$BY$25,3,TRUE))</f>
        <v>0</v>
      </c>
      <c r="CC36" s="119" t="s">
        <v>2</v>
      </c>
      <c r="CD36" s="92">
        <f>CD35+CB36</f>
        <v>690.84199999999987</v>
      </c>
      <c r="CE36" s="92"/>
    </row>
    <row r="37" spans="1:83" ht="13.5" thickBot="1" x14ac:dyDescent="0.25">
      <c r="A37" s="92" t="s">
        <v>1066</v>
      </c>
      <c r="B37" s="92"/>
      <c r="C37" s="92"/>
      <c r="D37" s="93" t="e">
        <f>D34-D36</f>
        <v>#REF!</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F37" s="92"/>
      <c r="AG37" s="92"/>
      <c r="AH37" s="93" t="e">
        <f>AH34-AH36</f>
        <v>#REF!</v>
      </c>
      <c r="AI37" s="92"/>
      <c r="AJ37" s="83"/>
      <c r="AK37" s="92" t="s">
        <v>1066</v>
      </c>
      <c r="AN37" s="93" t="e">
        <f>AN34-AN36</f>
        <v>#REF!</v>
      </c>
      <c r="AP37" s="83"/>
      <c r="AQ37" s="92" t="s">
        <v>1066</v>
      </c>
      <c r="AT37" s="93">
        <f>AT34-AT36</f>
        <v>390500.5</v>
      </c>
      <c r="AW37" s="92" t="s">
        <v>1066</v>
      </c>
      <c r="AZ37" s="93">
        <f>AZ34-AZ36</f>
        <v>47805.42</v>
      </c>
      <c r="BC37" s="92" t="s">
        <v>1066</v>
      </c>
      <c r="BF37" s="93">
        <f>BF34-BF36</f>
        <v>32182.04</v>
      </c>
      <c r="BI37" s="92" t="s">
        <v>3</v>
      </c>
      <c r="BJ37" s="92">
        <f>BL36/BK37</f>
        <v>4.6629629629630166E-2</v>
      </c>
      <c r="BK37" s="113">
        <v>27</v>
      </c>
      <c r="BM37" s="92"/>
      <c r="BN37" s="92"/>
      <c r="BO37" s="92" t="s">
        <v>3</v>
      </c>
      <c r="BP37" s="92">
        <f>BR36/BQ37</f>
        <v>28.750333333333334</v>
      </c>
      <c r="BQ37" s="113">
        <v>27</v>
      </c>
      <c r="BS37"/>
      <c r="BT37"/>
      <c r="BU37" s="92" t="s">
        <v>3</v>
      </c>
      <c r="BV37" s="92">
        <f>BX36/BW37</f>
        <v>26.570846153846148</v>
      </c>
      <c r="BW37" s="113">
        <v>26</v>
      </c>
      <c r="BX37" s="92"/>
      <c r="BY37" s="92"/>
      <c r="CA37" s="92" t="s">
        <v>3</v>
      </c>
      <c r="CB37" s="92">
        <f>CD36/CC37</f>
        <v>26.570846153846148</v>
      </c>
      <c r="CC37" s="113">
        <v>26</v>
      </c>
      <c r="CD37" s="92"/>
      <c r="CE37" s="92"/>
    </row>
    <row r="38" spans="1:83" ht="13.5" thickBot="1" x14ac:dyDescent="0.25">
      <c r="A38" s="92" t="s">
        <v>1068</v>
      </c>
      <c r="B38" s="117" t="e">
        <f>IF(D37&lt;0,0,IF($B$35="S",VLOOKUP($D$37,$A$7:$E$14,5,TRUE),VLOOKUP($D$37,$A$21:$E$28,5,TRUE)))</f>
        <v>#REF!</v>
      </c>
      <c r="C38" s="92"/>
      <c r="D38" s="92" t="e">
        <f>IF((D37-B38)&lt;0,0,(D37-B38))</f>
        <v>#REF!</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IF(AH37&lt;0,0,IF($AF$35="S",VLOOKUP($AH$37,$AE$7:$AI$14,5,TRUE),VLOOKUP($AH$37,$AE$21:$AI$28,5,TRUE)))</f>
        <v>#REF!</v>
      </c>
      <c r="AG38" s="92"/>
      <c r="AH38" s="92" t="e">
        <f>IF((AH37-AF38)&lt;0,0,(AH37-AF38))</f>
        <v>#REF!</v>
      </c>
      <c r="AI38" s="92"/>
      <c r="AJ38" s="83"/>
      <c r="AK38" s="92" t="s">
        <v>1068</v>
      </c>
      <c r="AL38" s="117" t="e">
        <f>IF(AN37&lt;0,0,IF($AL$35="S",VLOOKUP($AN$37,$AK$7:$AO$13,5,TRUE),VLOOKUP($AN$37,$AK$21:$AO$27,5,TRUE)))</f>
        <v>#REF!</v>
      </c>
      <c r="AN38" s="92" t="e">
        <f>IF((AN37-AL38)&lt;0,0,(AN37-AL38))</f>
        <v>#REF!</v>
      </c>
      <c r="AP38" s="83"/>
      <c r="AQ38" s="92" t="s">
        <v>1068</v>
      </c>
      <c r="AR38" s="117">
        <f>IF($AR$35="S",VLOOKUP($AT$37,$AQ$7:$AU$12,5,TRUE),VLOOKUP($AT$37,$AQ$21:$AU$27,5,TRUE))</f>
        <v>176500</v>
      </c>
      <c r="AT38" s="92">
        <f>AT37-AR38</f>
        <v>214000.5</v>
      </c>
      <c r="AW38" s="92" t="s">
        <v>1068</v>
      </c>
      <c r="AX38" s="117">
        <f>IF($AX$35="S",VLOOKUP($AZ$37,$AW$7:$BA$15,5,TRUE),VLOOKUP($AZ$37,$AW$21:$BA$29,5,TRUE))</f>
        <v>24500</v>
      </c>
      <c r="AZ38" s="92">
        <f>AZ37-AX38</f>
        <v>23305.42</v>
      </c>
      <c r="BC38" s="92" t="s">
        <v>1068</v>
      </c>
      <c r="BD38" s="117">
        <f>IF($BD$35="S",VLOOKUP($BF$37,$BC$7:$BG$15,5,TRUE),VLOOKUP($BF$37,$BC$21:$BG$29,5,TRUE))</f>
        <v>1045</v>
      </c>
      <c r="BF38" s="92">
        <f>BF37-BD38</f>
        <v>31137.040000000001</v>
      </c>
      <c r="BI38" s="92" t="s">
        <v>4</v>
      </c>
      <c r="BJ38" s="112">
        <v>0</v>
      </c>
      <c r="BM38" s="92"/>
      <c r="BN38" s="92"/>
      <c r="BO38" s="92" t="s">
        <v>4</v>
      </c>
      <c r="BP38" s="112">
        <v>0</v>
      </c>
      <c r="BS38"/>
      <c r="BT38"/>
      <c r="BU38" s="92" t="s">
        <v>4</v>
      </c>
      <c r="BV38" s="112">
        <v>0</v>
      </c>
      <c r="BW38" s="92"/>
      <c r="BX38" s="92"/>
      <c r="BY38" s="92"/>
      <c r="CA38" s="92" t="s">
        <v>4</v>
      </c>
      <c r="CB38" s="112">
        <v>0</v>
      </c>
      <c r="CC38" s="92"/>
      <c r="CD38" s="92"/>
      <c r="CE38" s="92"/>
    </row>
    <row r="39" spans="1:83" ht="13.5" thickBot="1" x14ac:dyDescent="0.25">
      <c r="A39" s="92" t="s">
        <v>1070</v>
      </c>
      <c r="B39" s="117" t="e">
        <f>IF(D37&lt;0,0,IF($B$35="S",VLOOKUP($D$37,$A$7:$E$14,4,TRUE),VLOOKUP($D$37,$A$21:$E$28,4,TRUE)))</f>
        <v>#REF!</v>
      </c>
      <c r="C39" s="119" t="s">
        <v>0</v>
      </c>
      <c r="D39" s="92" t="e">
        <f>D38*B39</f>
        <v>#REF!</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IF(AH37&lt;0,0,IF($AF$35="S",VLOOKUP($AH$37,$AE$7:$AI$14,4,TRUE),VLOOKUP($AH$37,$AE$21:$AI$28,4,TRUE)))</f>
        <v>#REF!</v>
      </c>
      <c r="AG39" s="119" t="s">
        <v>0</v>
      </c>
      <c r="AH39" s="92" t="e">
        <f>AH38*AF39</f>
        <v>#REF!</v>
      </c>
      <c r="AI39" s="92"/>
      <c r="AJ39" s="83"/>
      <c r="AK39" s="92" t="s">
        <v>1070</v>
      </c>
      <c r="AL39" s="117" t="e">
        <f>IF(AN37&lt;0,0,IF($AL$35="S",VLOOKUP($AN$37,$AK$7:$AO$13,4,TRUE),VLOOKUP($AN$37,$AK$21:$AO$27,4,TRUE)))</f>
        <v>#REF!</v>
      </c>
      <c r="AM39" s="119" t="s">
        <v>0</v>
      </c>
      <c r="AN39" s="92" t="e">
        <f>AN38*AL39</f>
        <v>#REF!</v>
      </c>
      <c r="AP39" s="83"/>
      <c r="AQ39" s="92" t="s">
        <v>1070</v>
      </c>
      <c r="AR39" s="117">
        <f>IF($AR$35="S",VLOOKUP($AT$37,$AQ$7:$AU$13,4,TRUE),VLOOKUP($AT$37,$AQ$21:$AU$27,4,TRUE))</f>
        <v>0.35</v>
      </c>
      <c r="AS39" s="119" t="s">
        <v>0</v>
      </c>
      <c r="AT39" s="92">
        <f>AT38*AR39</f>
        <v>74900.174999999988</v>
      </c>
      <c r="AW39" s="92" t="s">
        <v>1070</v>
      </c>
      <c r="AX39" s="117">
        <f>IF($AX$35="S",VLOOKUP($AZ$37,$AW$7:$BA$15,4,TRUE),VLOOKUP($AZ$37,$AW$21:$BA$29,4,TRUE))</f>
        <v>0.15</v>
      </c>
      <c r="AY39" s="119" t="s">
        <v>0</v>
      </c>
      <c r="AZ39" s="92">
        <f>AZ38*AX39</f>
        <v>3495.8129999999996</v>
      </c>
      <c r="BC39" s="92" t="s">
        <v>1070</v>
      </c>
      <c r="BD39" s="152">
        <f>IF($BD$35="S",VLOOKUP($BF$37,$BC$7:$BG$15,4,TRUE),VLOOKUP($BF$37,$BC$21:$BG$29,4,TRUE))</f>
        <v>0.15</v>
      </c>
      <c r="BE39" s="119" t="s">
        <v>0</v>
      </c>
      <c r="BF39" s="92">
        <f>BF38*BD39</f>
        <v>4670.5559999999996</v>
      </c>
      <c r="BI39" s="92" t="s">
        <v>5</v>
      </c>
      <c r="BJ39" s="92">
        <f>BJ37+BJ38</f>
        <v>4.6629629629630166E-2</v>
      </c>
      <c r="BM39" s="92"/>
      <c r="BN39" s="92"/>
      <c r="BO39" s="92" t="s">
        <v>5</v>
      </c>
      <c r="BP39" s="92">
        <f>BP37+BP38</f>
        <v>28.750333333333334</v>
      </c>
      <c r="BS39"/>
      <c r="BT39"/>
      <c r="BU39" s="92" t="s">
        <v>5</v>
      </c>
      <c r="BV39" s="92">
        <f>BV37+BV38</f>
        <v>26.570846153846148</v>
      </c>
      <c r="BW39" s="92"/>
      <c r="BX39" s="92"/>
      <c r="BY39" s="92"/>
      <c r="CA39" s="92" t="s">
        <v>5</v>
      </c>
      <c r="CB39" s="92">
        <f>CB37+CB38</f>
        <v>26.570846153846148</v>
      </c>
      <c r="CC39" s="92"/>
      <c r="CD39" s="92"/>
      <c r="CE39" s="92"/>
    </row>
    <row r="40" spans="1:83" ht="13.5" thickBot="1" x14ac:dyDescent="0.25">
      <c r="A40" s="92" t="s">
        <v>1</v>
      </c>
      <c r="B40" s="117" t="e">
        <f>IF(D37&lt;0,0,IF($B$35="S",VLOOKUP($D$37,$A$7:$E$14,3,TRUE),VLOOKUP($D$37,$A$21:$E$28,3,TRUE)))</f>
        <v>#REF!</v>
      </c>
      <c r="C40" s="119" t="s">
        <v>2</v>
      </c>
      <c r="D40" s="92" t="e">
        <f>D39+B40</f>
        <v>#REF!</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IF(AH37&lt;0,0,IF($AF$35="S",VLOOKUP($AH$37,$AE$7:$AI$14,3,TRUE),VLOOKUP($AH$37,$AE$21:$AI$28,3,TRUE)))</f>
        <v>#REF!</v>
      </c>
      <c r="AG40" s="119" t="s">
        <v>2</v>
      </c>
      <c r="AH40" s="92" t="e">
        <f>AH39+AF40</f>
        <v>#REF!</v>
      </c>
      <c r="AI40" s="92"/>
      <c r="AJ40" s="83"/>
      <c r="AK40" s="92" t="s">
        <v>1</v>
      </c>
      <c r="AL40" s="117" t="e">
        <f>IF(AN37&lt;0,0,IF($AL$35="S",VLOOKUP($AN$37,$AK$7:$AO$13,3,TRUE),VLOOKUP($AN$37,$AK$21:$AO$27,3,TRUE)))</f>
        <v>#REF!</v>
      </c>
      <c r="AM40" s="119" t="s">
        <v>2</v>
      </c>
      <c r="AN40" s="92" t="e">
        <f>AN39+AL40</f>
        <v>#REF!</v>
      </c>
      <c r="AP40" s="83"/>
      <c r="AQ40" s="92" t="s">
        <v>1</v>
      </c>
      <c r="AR40" s="117">
        <f>IF($AR$35="S",VLOOKUP($AT$37,$AQ$7:$AU$13,3,TRUE),VLOOKUP($AT$37,$AQ$21:$AU$27,3,TRUE))</f>
        <v>110016.5</v>
      </c>
      <c r="AS40" s="119" t="s">
        <v>2</v>
      </c>
      <c r="AT40" s="92">
        <f>AT39+AR40</f>
        <v>184916.67499999999</v>
      </c>
      <c r="AW40" s="92" t="s">
        <v>1</v>
      </c>
      <c r="AX40" s="117">
        <f>IF($AX$35="S",VLOOKUP($AZ$37,$AW$7:$BA$15,3,TRUE),VLOOKUP($AZ$37,$AW$21:$BA$29,3,TRUE))</f>
        <v>1075</v>
      </c>
      <c r="AY40" s="119" t="s">
        <v>2</v>
      </c>
      <c r="AZ40" s="92">
        <f>AZ39+AX40</f>
        <v>4570.8130000000001</v>
      </c>
      <c r="BC40" s="92" t="s">
        <v>1</v>
      </c>
      <c r="BD40" s="117">
        <f>IF($BD$35="S",VLOOKUP($BF$37,$BC$7:$BG$15,3,TRUE),VLOOKUP($BF$37,$BC$21:$BG$29,3,TRUE))</f>
        <v>437.5</v>
      </c>
      <c r="BE40" s="119" t="s">
        <v>2</v>
      </c>
      <c r="BF40" s="92">
        <f>BF39+BD40</f>
        <v>5108.0559999999996</v>
      </c>
      <c r="BI40" s="92" t="s">
        <v>6</v>
      </c>
      <c r="BJ40" s="120">
        <v>0.39500000000000002</v>
      </c>
      <c r="BM40" s="92"/>
      <c r="BN40" s="92"/>
      <c r="BO40" s="92" t="s">
        <v>6</v>
      </c>
      <c r="BP40" s="120">
        <v>0.39500000000000002</v>
      </c>
      <c r="BS40"/>
      <c r="BT40"/>
      <c r="BU40" s="92" t="s">
        <v>6</v>
      </c>
      <c r="BV40" s="120">
        <v>0.39500000000000002</v>
      </c>
      <c r="BW40" s="92"/>
      <c r="BX40" s="92"/>
      <c r="BY40" s="92"/>
      <c r="BZ40" s="92"/>
      <c r="CA40" s="92" t="s">
        <v>6</v>
      </c>
      <c r="CB40" s="120">
        <v>0.39500000000000002</v>
      </c>
      <c r="CC40" s="92"/>
      <c r="CD40" s="92"/>
    </row>
    <row r="41" spans="1:83" x14ac:dyDescent="0.2">
      <c r="A41" s="92" t="s">
        <v>7</v>
      </c>
      <c r="B41" s="92" t="e">
        <f>D40/C41</f>
        <v>#REF!</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H41" s="92"/>
      <c r="AI41" s="92"/>
      <c r="AJ41" s="83"/>
      <c r="AK41" s="92" t="s">
        <v>7</v>
      </c>
      <c r="AL41" s="92" t="e">
        <f>AN40/AM41</f>
        <v>#REF!</v>
      </c>
      <c r="AM41" s="113">
        <v>52</v>
      </c>
      <c r="AP41" s="83"/>
      <c r="AQ41" s="92" t="s">
        <v>7</v>
      </c>
      <c r="AR41" s="92">
        <f>AT40/AS41</f>
        <v>3556.0899038461534</v>
      </c>
      <c r="AS41" s="113">
        <v>52</v>
      </c>
      <c r="AW41" s="92" t="s">
        <v>7</v>
      </c>
      <c r="AX41" s="92">
        <f>AZ40/AY41</f>
        <v>87.90025</v>
      </c>
      <c r="AY41" s="113">
        <v>52</v>
      </c>
      <c r="BC41" s="92" t="s">
        <v>7</v>
      </c>
      <c r="BD41" s="92">
        <f>BF40/BE41</f>
        <v>98.231846153846149</v>
      </c>
      <c r="BE41" s="113">
        <v>52</v>
      </c>
      <c r="BI41" s="92" t="s">
        <v>8</v>
      </c>
      <c r="BJ41" s="92">
        <f>BJ39*BJ40</f>
        <v>1.8418703703703916E-2</v>
      </c>
      <c r="BM41" s="92"/>
      <c r="BN41" s="92"/>
      <c r="BO41" s="92" t="s">
        <v>8</v>
      </c>
      <c r="BP41" s="92">
        <f>BP39*BP40</f>
        <v>11.356381666666667</v>
      </c>
      <c r="BS41"/>
      <c r="BT41"/>
      <c r="BU41" s="92" t="s">
        <v>8</v>
      </c>
      <c r="BV41" s="92">
        <f>BV39*BV40</f>
        <v>10.495484230769229</v>
      </c>
      <c r="BW41" s="92"/>
      <c r="BX41" s="92"/>
      <c r="BY41" s="92"/>
      <c r="BZ41" s="92"/>
      <c r="CA41" s="92" t="s">
        <v>8</v>
      </c>
      <c r="CB41" s="92">
        <f>CB39*CB40</f>
        <v>10.495484230769229</v>
      </c>
      <c r="CC41" s="92"/>
      <c r="CD41" s="92"/>
    </row>
    <row r="42" spans="1:83" ht="13.5" thickBot="1" x14ac:dyDescent="0.25">
      <c r="A42" s="92" t="s">
        <v>9</v>
      </c>
      <c r="B42" s="112" t="e">
        <f>#REF!</f>
        <v>#REF!</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G42" s="92"/>
      <c r="AH42" s="92"/>
      <c r="AI42" s="92"/>
      <c r="AJ42" s="83"/>
      <c r="AK42" s="92" t="s">
        <v>9</v>
      </c>
      <c r="AL42" s="112" t="e">
        <f>#REF!</f>
        <v>#REF!</v>
      </c>
      <c r="AP42" s="83"/>
      <c r="AQ42" s="92" t="s">
        <v>9</v>
      </c>
      <c r="AR42" s="112">
        <v>25</v>
      </c>
      <c r="AW42" s="92" t="s">
        <v>9</v>
      </c>
      <c r="AX42" s="112">
        <v>25</v>
      </c>
      <c r="BC42" s="92" t="s">
        <v>10</v>
      </c>
      <c r="BD42" s="112">
        <v>0</v>
      </c>
      <c r="BM42" s="92"/>
      <c r="BN42" s="92"/>
      <c r="BO42" s="92"/>
      <c r="BP42" s="92"/>
      <c r="BS42"/>
      <c r="BT42"/>
      <c r="BW42" s="92"/>
      <c r="BX42" s="92"/>
      <c r="BY42" s="92"/>
      <c r="BZ42" s="92"/>
    </row>
    <row r="43" spans="1:83" ht="14.25" thickTop="1" thickBot="1" x14ac:dyDescent="0.25">
      <c r="A43" s="170" t="s">
        <v>5</v>
      </c>
      <c r="B43" s="171" t="e">
        <f>ROUND(B41*2+B42,2)</f>
        <v>#REF!</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70" t="s">
        <v>5</v>
      </c>
      <c r="AF43" s="171" t="e">
        <f>ROUND(AF41*2+AF42,2)</f>
        <v>#REF!</v>
      </c>
      <c r="AG43" s="92"/>
      <c r="AH43" s="92"/>
      <c r="AI43" s="92"/>
      <c r="AJ43" s="83"/>
      <c r="AK43" s="156" t="s">
        <v>5</v>
      </c>
      <c r="AL43" s="157" t="e">
        <f>ROUND(AL41*2+AL42,2)</f>
        <v>#REF!</v>
      </c>
      <c r="AP43" s="83"/>
      <c r="AQ43" s="136" t="s">
        <v>5</v>
      </c>
      <c r="AR43" s="136">
        <f>AR41*2+AR42</f>
        <v>7137.1798076923069</v>
      </c>
      <c r="AW43" s="92" t="s">
        <v>5</v>
      </c>
      <c r="AX43" s="92">
        <f>AX41*2+AX42</f>
        <v>200.8005</v>
      </c>
      <c r="BC43" s="92" t="s">
        <v>5</v>
      </c>
      <c r="BD43" s="92">
        <f>SUM(BD41*2)+BD42</f>
        <v>196.4636923076923</v>
      </c>
      <c r="BM43" s="92"/>
      <c r="BN43" s="92"/>
      <c r="BO43" s="92"/>
      <c r="BP43" s="92"/>
      <c r="BS43"/>
      <c r="BT43"/>
      <c r="BW43" s="92"/>
      <c r="BX43" s="92"/>
      <c r="BY43" s="92"/>
      <c r="BZ43" s="92"/>
    </row>
    <row r="44" spans="1:83" x14ac:dyDescent="0.2">
      <c r="A44" s="92" t="s">
        <v>6</v>
      </c>
      <c r="B44" s="121" t="e">
        <f>#REF!</f>
        <v>#REF!</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G44" s="92"/>
      <c r="AH44" s="92"/>
      <c r="AI44" s="92"/>
      <c r="AJ44" s="83"/>
      <c r="AK44" s="92" t="s">
        <v>6</v>
      </c>
      <c r="AL44" s="121" t="e">
        <f>#REF!</f>
        <v>#REF!</v>
      </c>
      <c r="AP44" s="83"/>
      <c r="AQ44" s="92" t="s">
        <v>6</v>
      </c>
      <c r="AR44" s="121">
        <v>5.0999999999999997E-2</v>
      </c>
      <c r="AW44" s="92" t="s">
        <v>6</v>
      </c>
      <c r="AX44" s="121">
        <v>4.2000000000000003E-2</v>
      </c>
      <c r="BC44" s="92" t="s">
        <v>6</v>
      </c>
      <c r="BD44" s="120">
        <v>0.39500000000000002</v>
      </c>
      <c r="BM44" s="92"/>
      <c r="BN44" s="92"/>
      <c r="BO44" s="92"/>
      <c r="BP44" s="92"/>
      <c r="BS44"/>
      <c r="BT44"/>
      <c r="BW44" s="92"/>
      <c r="BX44" s="92"/>
      <c r="BY44" s="92"/>
      <c r="BZ44" s="92"/>
    </row>
    <row r="45" spans="1:83" ht="13.5" thickBot="1" x14ac:dyDescent="0.25">
      <c r="A45" s="92" t="s">
        <v>11</v>
      </c>
      <c r="B45" s="121" t="e">
        <f>#REF!</f>
        <v>#REF!</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G45" s="92"/>
      <c r="AH45" s="92"/>
      <c r="AI45" s="92"/>
      <c r="AJ45" s="83"/>
      <c r="AK45" s="92" t="s">
        <v>11</v>
      </c>
      <c r="AL45" s="121" t="e">
        <f>#REF!</f>
        <v>#REF!</v>
      </c>
      <c r="AP45" s="83"/>
      <c r="AQ45" s="92" t="s">
        <v>11</v>
      </c>
      <c r="AR45" s="121">
        <v>0</v>
      </c>
      <c r="AW45" s="92" t="s">
        <v>11</v>
      </c>
      <c r="AX45" s="121">
        <v>3</v>
      </c>
      <c r="BC45" s="92" t="s">
        <v>8</v>
      </c>
      <c r="BD45" s="92">
        <f>BD43*BD44</f>
        <v>77.603158461538456</v>
      </c>
      <c r="BM45" s="92"/>
      <c r="BN45" s="92"/>
      <c r="BO45" s="92"/>
      <c r="BP45" s="92"/>
      <c r="BS45"/>
      <c r="BT45"/>
      <c r="BW45" s="92"/>
      <c r="BX45" s="92"/>
      <c r="BY45" s="92"/>
      <c r="BZ45" s="92"/>
    </row>
    <row r="46" spans="1:83" ht="14.25" thickTop="1" thickBot="1" x14ac:dyDescent="0.25">
      <c r="A46" s="171" t="s">
        <v>8</v>
      </c>
      <c r="B46" s="171" t="e">
        <f>ROUND(D34*B44/26+B45,2)</f>
        <v>#REF!</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71" t="s">
        <v>8</v>
      </c>
      <c r="AF46" s="171" t="e">
        <f>ROUND(AH34*AF44/26+AF45,2)</f>
        <v>#REF!</v>
      </c>
      <c r="AG46" s="92"/>
      <c r="AH46" s="92"/>
      <c r="AI46" s="92"/>
      <c r="AJ46" s="83"/>
      <c r="AK46" s="157" t="s">
        <v>8</v>
      </c>
      <c r="AL46" s="157" t="e">
        <f>ROUND(AN34*AL44/26+AL45,2)</f>
        <v>#REF!</v>
      </c>
      <c r="AP46" s="83"/>
      <c r="AQ46" s="136" t="s">
        <v>8</v>
      </c>
      <c r="AR46" s="136">
        <f>AT34*AR44/26+AR45</f>
        <v>765.98175000000003</v>
      </c>
      <c r="AW46" s="92" t="s">
        <v>8</v>
      </c>
      <c r="AX46" s="92">
        <f>AZ34*AX44/26+AX45</f>
        <v>80.224140000000006</v>
      </c>
      <c r="BM46" s="92"/>
      <c r="BN46" s="92"/>
      <c r="BO46" s="92"/>
      <c r="BP46" s="92"/>
      <c r="BS46"/>
      <c r="BT46"/>
      <c r="BW46" s="92"/>
      <c r="BX46" s="92"/>
      <c r="BY46" s="92"/>
      <c r="BZ46" s="92"/>
    </row>
    <row r="47" spans="1:83"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E47" s="92"/>
      <c r="AF47" s="92"/>
      <c r="AG47" s="92"/>
      <c r="AH47" s="92"/>
      <c r="AI47" s="92"/>
      <c r="AJ47" s="83"/>
      <c r="AP47" s="83"/>
      <c r="BM47" s="92"/>
      <c r="BN47" s="92"/>
      <c r="BO47" s="92"/>
      <c r="BP47" s="92"/>
      <c r="BS47"/>
      <c r="BT47"/>
      <c r="BW47" s="92"/>
      <c r="BX47" s="92"/>
      <c r="BY47" s="92"/>
      <c r="BZ47" s="92"/>
    </row>
    <row r="48" spans="1:83"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t="s">
        <v>12</v>
      </c>
      <c r="AL48" s="122"/>
      <c r="AM48" s="122"/>
      <c r="AN48" s="122"/>
      <c r="AO48" s="122"/>
      <c r="AP48" s="153"/>
      <c r="AQ48" s="122"/>
      <c r="AR48" s="122"/>
      <c r="AS48" s="122"/>
      <c r="AT48" s="122"/>
      <c r="AU48" s="122"/>
      <c r="AV48" s="122"/>
      <c r="AW48" s="122"/>
      <c r="AX48" s="122"/>
      <c r="AY48" s="122"/>
      <c r="AZ48" s="122"/>
      <c r="BA48" s="122"/>
      <c r="BB48" s="122"/>
      <c r="BC48" s="122"/>
      <c r="BD48" s="122"/>
      <c r="BE48" s="122"/>
      <c r="BF48" s="122"/>
      <c r="BG48" s="122"/>
    </row>
  </sheetData>
  <sheetProtection password="E451" sheet="1"/>
  <mergeCells count="82">
    <mergeCell ref="CC17:CD17"/>
    <mergeCell ref="G19:H19"/>
    <mergeCell ref="M19:N19"/>
    <mergeCell ref="S19:T19"/>
    <mergeCell ref="Y19:Z19"/>
    <mergeCell ref="AE19:AF19"/>
    <mergeCell ref="AK19:AL19"/>
    <mergeCell ref="AQ19:AR19"/>
    <mergeCell ref="AW19:AX19"/>
    <mergeCell ref="BC19:BD19"/>
    <mergeCell ref="BI17:BJ17"/>
    <mergeCell ref="BO17:BP17"/>
    <mergeCell ref="BQ17:BR17"/>
    <mergeCell ref="BU17:BV17"/>
    <mergeCell ref="BW17:BX17"/>
    <mergeCell ref="CA17:CB17"/>
    <mergeCell ref="BI15:BM15"/>
    <mergeCell ref="G17:K17"/>
    <mergeCell ref="M17:Q17"/>
    <mergeCell ref="S17:W17"/>
    <mergeCell ref="Y17:AC17"/>
    <mergeCell ref="AE17:AI17"/>
    <mergeCell ref="AK17:AO17"/>
    <mergeCell ref="AQ17:AU17"/>
    <mergeCell ref="AW17:BA17"/>
    <mergeCell ref="BC17:BG17"/>
    <mergeCell ref="CC5:CD5"/>
    <mergeCell ref="AW5:AX5"/>
    <mergeCell ref="AY5:AZ5"/>
    <mergeCell ref="BC5:BD5"/>
    <mergeCell ref="BE5:BF5"/>
    <mergeCell ref="BI5:BJ5"/>
    <mergeCell ref="BK5:BL5"/>
    <mergeCell ref="BO5:BP5"/>
    <mergeCell ref="BQ5:BR5"/>
    <mergeCell ref="BU5:BV5"/>
    <mergeCell ref="BW5:BX5"/>
    <mergeCell ref="CA5:CB5"/>
    <mergeCell ref="AS5:AT5"/>
    <mergeCell ref="BI3:BM3"/>
    <mergeCell ref="BO3:BR3"/>
    <mergeCell ref="G5:H5"/>
    <mergeCell ref="I5:J5"/>
    <mergeCell ref="M5:N5"/>
    <mergeCell ref="O5:P5"/>
    <mergeCell ref="S5:T5"/>
    <mergeCell ref="U5:V5"/>
    <mergeCell ref="Y5:Z5"/>
    <mergeCell ref="AA5:AB5"/>
    <mergeCell ref="AE5:AF5"/>
    <mergeCell ref="AG5:AH5"/>
    <mergeCell ref="AK5:AL5"/>
    <mergeCell ref="AM5:AN5"/>
    <mergeCell ref="AQ5:AR5"/>
    <mergeCell ref="CA1:CE1"/>
    <mergeCell ref="G3:K3"/>
    <mergeCell ref="M3:Q3"/>
    <mergeCell ref="S3:W3"/>
    <mergeCell ref="Y3:AC3"/>
    <mergeCell ref="AE3:AI3"/>
    <mergeCell ref="AK3:AO3"/>
    <mergeCell ref="AQ3:AU3"/>
    <mergeCell ref="AW3:BA3"/>
    <mergeCell ref="BC3:BG3"/>
    <mergeCell ref="AQ1:AU1"/>
    <mergeCell ref="AW1:BA1"/>
    <mergeCell ref="BC1:BG1"/>
    <mergeCell ref="BI1:BM1"/>
    <mergeCell ref="BO1:BS1"/>
    <mergeCell ref="BU1:BY1"/>
    <mergeCell ref="A17:E17"/>
    <mergeCell ref="A19:B19"/>
    <mergeCell ref="AK1:AO1"/>
    <mergeCell ref="A1:E1"/>
    <mergeCell ref="A3:E3"/>
    <mergeCell ref="A5:B5"/>
    <mergeCell ref="C5:D5"/>
    <mergeCell ref="G1:K1"/>
    <mergeCell ref="M1:Q1"/>
    <mergeCell ref="S1:W1"/>
    <mergeCell ref="Y1:AC1"/>
    <mergeCell ref="AE1:AI1"/>
  </mergeCells>
  <pageMargins left="0.75" right="0.75" top="1" bottom="1" header="0.5" footer="0.5"/>
  <headerFooter alignWithMargins="0"/>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48"/>
  <sheetViews>
    <sheetView topLeftCell="A16" workbookViewId="0">
      <selection activeCell="B32" sqref="B32"/>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style="92" customWidth="1"/>
    <col min="32" max="32" width="13.7109375" style="92" customWidth="1"/>
    <col min="33" max="33" width="22" style="92" customWidth="1"/>
    <col min="34" max="34" width="19.7109375" style="92" customWidth="1"/>
    <col min="35" max="35" width="12.28515625" style="92" customWidth="1"/>
    <col min="36" max="36" width="9.5703125" style="154"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140625" style="92"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85546875" style="92" customWidth="1"/>
    <col min="56" max="58" width="19.42578125" style="92" customWidth="1"/>
    <col min="59" max="59" width="12.7109375" customWidth="1"/>
    <col min="61" max="61" width="26.5703125" customWidth="1"/>
    <col min="62" max="62" width="13.7109375" customWidth="1"/>
    <col min="63" max="63" width="28.28515625" style="92" customWidth="1"/>
    <col min="64" max="64" width="12.85546875" style="92" customWidth="1"/>
    <col min="65" max="65" width="22.7109375" style="92" customWidth="1"/>
    <col min="66" max="66" width="22.5703125" style="92" customWidth="1"/>
    <col min="67" max="67" width="27.28515625" customWidth="1"/>
    <col min="68" max="68" width="13.7109375" customWidth="1"/>
    <col min="69" max="69" width="11.28515625" customWidth="1"/>
    <col min="70" max="70" width="12.85546875" customWidth="1"/>
    <col min="71" max="71" width="12.5703125" customWidth="1"/>
  </cols>
  <sheetData>
    <row r="1" spans="1:77" ht="23.25" x14ac:dyDescent="0.35">
      <c r="A1" s="734" t="s">
        <v>1471</v>
      </c>
      <c r="B1" s="734"/>
      <c r="C1" s="734"/>
      <c r="D1" s="734"/>
      <c r="E1" s="734"/>
      <c r="F1" s="83"/>
      <c r="G1" s="734" t="s">
        <v>1360</v>
      </c>
      <c r="H1" s="734"/>
      <c r="I1" s="734"/>
      <c r="J1" s="734"/>
      <c r="K1" s="734"/>
      <c r="L1" s="83"/>
      <c r="M1" s="734" t="s">
        <v>1227</v>
      </c>
      <c r="N1" s="734"/>
      <c r="O1" s="734"/>
      <c r="P1" s="734"/>
      <c r="Q1" s="734"/>
      <c r="R1" s="83"/>
      <c r="S1" s="734" t="s">
        <v>1190</v>
      </c>
      <c r="T1" s="734"/>
      <c r="U1" s="734"/>
      <c r="V1" s="734"/>
      <c r="W1" s="734"/>
      <c r="X1" s="83"/>
      <c r="Y1" s="734" t="s">
        <v>1138</v>
      </c>
      <c r="Z1" s="734"/>
      <c r="AA1" s="734"/>
      <c r="AB1" s="734"/>
      <c r="AC1" s="734"/>
      <c r="AD1" s="83"/>
      <c r="AE1" s="734" t="s">
        <v>139</v>
      </c>
      <c r="AF1" s="734"/>
      <c r="AG1" s="734"/>
      <c r="AH1" s="734"/>
      <c r="AI1" s="734"/>
      <c r="AJ1" s="83"/>
      <c r="AK1" s="734" t="s">
        <v>97</v>
      </c>
      <c r="AL1" s="734"/>
      <c r="AM1" s="734"/>
      <c r="AN1" s="734"/>
      <c r="AO1" s="734"/>
      <c r="AQ1" s="734" t="s">
        <v>1036</v>
      </c>
      <c r="AR1" s="734"/>
      <c r="AS1" s="734"/>
      <c r="AT1" s="734"/>
      <c r="AU1" s="734"/>
      <c r="AW1" s="734" t="s">
        <v>1037</v>
      </c>
      <c r="AX1" s="734"/>
      <c r="AY1" s="734"/>
      <c r="AZ1" s="734"/>
      <c r="BA1" s="734"/>
      <c r="BC1" s="734" t="s">
        <v>1038</v>
      </c>
      <c r="BD1" s="734"/>
      <c r="BE1" s="734"/>
      <c r="BF1" s="734"/>
      <c r="BG1" s="734"/>
      <c r="BH1" s="92"/>
      <c r="BI1" s="734" t="s">
        <v>1039</v>
      </c>
      <c r="BJ1" s="734"/>
      <c r="BK1" s="734"/>
      <c r="BL1" s="734"/>
      <c r="BM1" s="734"/>
      <c r="BN1"/>
      <c r="BO1" s="735" t="s">
        <v>1040</v>
      </c>
      <c r="BP1" s="735"/>
      <c r="BQ1" s="735"/>
      <c r="BR1" s="735"/>
      <c r="BS1" s="735"/>
      <c r="BU1" s="735" t="s">
        <v>1041</v>
      </c>
      <c r="BV1" s="735"/>
      <c r="BW1" s="735"/>
      <c r="BX1" s="735"/>
      <c r="BY1" s="735"/>
    </row>
    <row r="2" spans="1:77"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J2" s="83"/>
      <c r="BC2" s="93" t="s">
        <v>1042</v>
      </c>
      <c r="BG2" s="92"/>
      <c r="BH2" s="92"/>
      <c r="BI2" s="93" t="s">
        <v>1042</v>
      </c>
      <c r="BJ2" s="92"/>
      <c r="BN2"/>
      <c r="BO2" s="94" t="s">
        <v>1043</v>
      </c>
      <c r="BP2" s="95">
        <v>3500</v>
      </c>
      <c r="BQ2" s="92"/>
      <c r="BR2" s="92"/>
      <c r="BS2" s="96"/>
      <c r="BT2" s="97"/>
      <c r="BU2" s="94" t="s">
        <v>1043</v>
      </c>
      <c r="BV2" s="95">
        <v>3400</v>
      </c>
      <c r="BW2" s="92"/>
      <c r="BX2" s="92"/>
      <c r="BY2" s="96"/>
    </row>
    <row r="3" spans="1:77"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92"/>
      <c r="BI3" s="738" t="s">
        <v>1044</v>
      </c>
      <c r="BJ3" s="738"/>
      <c r="BK3" s="738"/>
      <c r="BL3" s="738"/>
      <c r="BM3"/>
      <c r="BN3"/>
      <c r="BO3" s="98" t="s">
        <v>1045</v>
      </c>
      <c r="BP3" s="92"/>
      <c r="BQ3" s="92"/>
      <c r="BR3" s="92"/>
      <c r="BS3" s="92"/>
      <c r="BU3" s="98" t="s">
        <v>1045</v>
      </c>
      <c r="BV3" s="92"/>
      <c r="BW3" s="92"/>
      <c r="BX3" s="92"/>
      <c r="BY3" s="92"/>
    </row>
    <row r="4" spans="1:77"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J4" s="83"/>
      <c r="AK4" s="99"/>
      <c r="AQ4" s="99"/>
      <c r="AW4" s="99"/>
      <c r="BC4" s="99"/>
      <c r="BG4" s="92"/>
      <c r="BH4" s="92"/>
      <c r="BI4" s="100" t="s">
        <v>1042</v>
      </c>
      <c r="BK4"/>
      <c r="BL4"/>
      <c r="BM4"/>
      <c r="BN4"/>
      <c r="BO4" s="92"/>
      <c r="BP4" s="92"/>
      <c r="BQ4" s="92"/>
      <c r="BR4" s="92"/>
      <c r="BS4" s="92"/>
      <c r="BU4" s="92"/>
      <c r="BV4" s="92"/>
      <c r="BW4" s="92"/>
      <c r="BX4" s="92"/>
      <c r="BY4" s="92"/>
    </row>
    <row r="5" spans="1:77"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J5" s="83"/>
      <c r="AK5" s="739" t="s">
        <v>1046</v>
      </c>
      <c r="AL5" s="740"/>
      <c r="AM5" s="741"/>
      <c r="AN5" s="742"/>
      <c r="AQ5" s="739" t="s">
        <v>1046</v>
      </c>
      <c r="AR5" s="740"/>
      <c r="AS5" s="741"/>
      <c r="AT5" s="742"/>
      <c r="AW5" s="739" t="s">
        <v>1046</v>
      </c>
      <c r="AX5" s="740"/>
      <c r="AY5" s="741"/>
      <c r="AZ5" s="742"/>
      <c r="BC5" s="739" t="s">
        <v>1046</v>
      </c>
      <c r="BD5" s="740"/>
      <c r="BE5" s="741"/>
      <c r="BF5" s="742"/>
      <c r="BG5" s="92"/>
      <c r="BH5" s="92"/>
      <c r="BI5" s="743" t="s">
        <v>1046</v>
      </c>
      <c r="BJ5" s="744"/>
      <c r="BK5" s="745"/>
      <c r="BL5" s="746"/>
      <c r="BM5"/>
      <c r="BN5"/>
      <c r="BO5" s="739" t="s">
        <v>1046</v>
      </c>
      <c r="BP5" s="740"/>
      <c r="BQ5" s="741"/>
      <c r="BR5" s="742"/>
      <c r="BS5" s="92"/>
      <c r="BU5" s="739" t="s">
        <v>1046</v>
      </c>
      <c r="BV5" s="740"/>
      <c r="BW5" s="741"/>
      <c r="BX5" s="742"/>
      <c r="BY5" s="92"/>
    </row>
    <row r="6" spans="1:77"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92"/>
      <c r="BI6" s="102" t="s">
        <v>1047</v>
      </c>
      <c r="BJ6" s="102" t="s">
        <v>1048</v>
      </c>
      <c r="BK6" s="102" t="s">
        <v>1052</v>
      </c>
      <c r="BL6" s="101" t="s">
        <v>1050</v>
      </c>
      <c r="BM6" s="101" t="s">
        <v>1051</v>
      </c>
      <c r="BN6"/>
      <c r="BO6" s="101" t="s">
        <v>1047</v>
      </c>
      <c r="BP6" s="101" t="s">
        <v>1048</v>
      </c>
      <c r="BQ6" s="101" t="s">
        <v>1049</v>
      </c>
      <c r="BR6" s="101" t="s">
        <v>1050</v>
      </c>
      <c r="BS6" s="101" t="s">
        <v>1051</v>
      </c>
      <c r="BU6" s="101" t="s">
        <v>1047</v>
      </c>
      <c r="BV6" s="101" t="s">
        <v>1048</v>
      </c>
      <c r="BW6" s="101" t="s">
        <v>1049</v>
      </c>
      <c r="BX6" s="101" t="s">
        <v>1050</v>
      </c>
      <c r="BY6" s="101" t="s">
        <v>1051</v>
      </c>
    </row>
    <row r="7" spans="1:77" x14ac:dyDescent="0.2">
      <c r="A7" s="103">
        <v>0</v>
      </c>
      <c r="B7" s="103">
        <v>2300</v>
      </c>
      <c r="C7" s="103">
        <v>0</v>
      </c>
      <c r="D7" s="103">
        <v>0</v>
      </c>
      <c r="E7" s="103">
        <v>0</v>
      </c>
      <c r="F7" s="83"/>
      <c r="G7" s="103">
        <v>0</v>
      </c>
      <c r="H7" s="103">
        <v>2250</v>
      </c>
      <c r="I7" s="103">
        <v>0</v>
      </c>
      <c r="J7" s="103">
        <v>0</v>
      </c>
      <c r="K7" s="103">
        <v>0</v>
      </c>
      <c r="L7" s="83"/>
      <c r="M7" s="103">
        <v>0</v>
      </c>
      <c r="N7" s="103">
        <v>2300</v>
      </c>
      <c r="O7" s="103">
        <v>0</v>
      </c>
      <c r="P7" s="103">
        <v>0</v>
      </c>
      <c r="Q7" s="103">
        <v>0</v>
      </c>
      <c r="R7" s="83"/>
      <c r="S7" s="103">
        <v>0</v>
      </c>
      <c r="T7" s="103">
        <v>2250</v>
      </c>
      <c r="U7" s="103">
        <v>0</v>
      </c>
      <c r="V7" s="103">
        <v>0</v>
      </c>
      <c r="W7" s="103">
        <v>0</v>
      </c>
      <c r="X7" s="83"/>
      <c r="Y7" s="103">
        <v>0</v>
      </c>
      <c r="Z7" s="103">
        <v>2200</v>
      </c>
      <c r="AA7" s="103">
        <v>0</v>
      </c>
      <c r="AB7" s="103">
        <v>0</v>
      </c>
      <c r="AC7" s="103">
        <v>0</v>
      </c>
      <c r="AD7" s="83"/>
      <c r="AE7" s="103">
        <v>0</v>
      </c>
      <c r="AF7" s="103">
        <v>2150</v>
      </c>
      <c r="AG7" s="103">
        <v>0</v>
      </c>
      <c r="AH7" s="103">
        <v>0</v>
      </c>
      <c r="AI7" s="103">
        <v>0</v>
      </c>
      <c r="AJ7" s="83"/>
      <c r="AK7" s="103">
        <v>0</v>
      </c>
      <c r="AL7" s="103">
        <v>2100</v>
      </c>
      <c r="AM7" s="103">
        <v>0</v>
      </c>
      <c r="AN7" s="103">
        <v>0</v>
      </c>
      <c r="AO7" s="103" t="s">
        <v>1053</v>
      </c>
      <c r="AQ7" s="103">
        <v>0</v>
      </c>
      <c r="AR7" s="103">
        <v>6050</v>
      </c>
      <c r="AS7" s="103">
        <v>0</v>
      </c>
      <c r="AT7" s="103">
        <v>0</v>
      </c>
      <c r="AU7" s="103" t="s">
        <v>1053</v>
      </c>
      <c r="AW7" s="103">
        <v>0</v>
      </c>
      <c r="AX7" s="103">
        <v>6050</v>
      </c>
      <c r="AY7" s="103">
        <v>0</v>
      </c>
      <c r="AZ7" s="103">
        <v>0</v>
      </c>
      <c r="BA7" s="103" t="s">
        <v>1053</v>
      </c>
      <c r="BC7" s="103">
        <v>0</v>
      </c>
      <c r="BD7" s="103">
        <v>7180</v>
      </c>
      <c r="BE7" s="103">
        <v>0</v>
      </c>
      <c r="BF7" s="103">
        <v>0</v>
      </c>
      <c r="BG7" s="103" t="s">
        <v>1053</v>
      </c>
      <c r="BH7" s="92"/>
      <c r="BI7" s="104">
        <v>0</v>
      </c>
      <c r="BJ7" s="104">
        <v>2650</v>
      </c>
      <c r="BK7" s="103">
        <v>0</v>
      </c>
      <c r="BL7" s="103">
        <v>0</v>
      </c>
      <c r="BM7" s="105" t="s">
        <v>1053</v>
      </c>
      <c r="BN7"/>
      <c r="BO7" s="103">
        <v>0</v>
      </c>
      <c r="BP7" s="103">
        <v>2650</v>
      </c>
      <c r="BQ7" s="103">
        <v>0</v>
      </c>
      <c r="BR7" s="103">
        <v>0</v>
      </c>
      <c r="BS7" s="103" t="s">
        <v>1053</v>
      </c>
      <c r="BU7" s="103">
        <v>0</v>
      </c>
      <c r="BV7" s="103">
        <v>2650</v>
      </c>
      <c r="BW7" s="103">
        <v>0</v>
      </c>
      <c r="BX7" s="103">
        <v>0</v>
      </c>
      <c r="BY7" s="103" t="s">
        <v>1053</v>
      </c>
    </row>
    <row r="8" spans="1:77" x14ac:dyDescent="0.2">
      <c r="A8" s="103">
        <v>2300</v>
      </c>
      <c r="B8" s="103">
        <v>11625</v>
      </c>
      <c r="C8" s="103">
        <v>0</v>
      </c>
      <c r="D8" s="106">
        <v>0.1</v>
      </c>
      <c r="E8" s="103">
        <v>2300</v>
      </c>
      <c r="F8" s="83"/>
      <c r="G8" s="103">
        <v>2250</v>
      </c>
      <c r="H8" s="103">
        <v>11525</v>
      </c>
      <c r="I8" s="103">
        <v>0</v>
      </c>
      <c r="J8" s="106">
        <v>0.1</v>
      </c>
      <c r="K8" s="103">
        <v>2250</v>
      </c>
      <c r="L8" s="83"/>
      <c r="M8" s="103">
        <v>2300</v>
      </c>
      <c r="N8" s="103">
        <v>11525</v>
      </c>
      <c r="O8" s="103">
        <v>0</v>
      </c>
      <c r="P8" s="106">
        <v>0.1</v>
      </c>
      <c r="Q8" s="103">
        <v>2300</v>
      </c>
      <c r="R8" s="83"/>
      <c r="S8" s="103">
        <v>2250</v>
      </c>
      <c r="T8" s="103">
        <v>11325</v>
      </c>
      <c r="U8" s="103">
        <v>0</v>
      </c>
      <c r="V8" s="106">
        <v>0.1</v>
      </c>
      <c r="W8" s="103">
        <v>2250</v>
      </c>
      <c r="X8" s="83"/>
      <c r="Y8" s="103">
        <v>2200</v>
      </c>
      <c r="Z8" s="103">
        <v>11125</v>
      </c>
      <c r="AA8" s="103">
        <v>0</v>
      </c>
      <c r="AB8" s="106">
        <v>0.1</v>
      </c>
      <c r="AC8" s="103">
        <v>2200</v>
      </c>
      <c r="AD8" s="83"/>
      <c r="AE8" s="103">
        <v>2150</v>
      </c>
      <c r="AF8" s="103">
        <v>10850</v>
      </c>
      <c r="AG8" s="103">
        <v>0</v>
      </c>
      <c r="AH8" s="106">
        <v>0.1</v>
      </c>
      <c r="AI8" s="103">
        <v>2150</v>
      </c>
      <c r="AJ8" s="83"/>
      <c r="AK8" s="103">
        <v>2100</v>
      </c>
      <c r="AL8" s="103">
        <v>10600</v>
      </c>
      <c r="AM8" s="103">
        <v>0</v>
      </c>
      <c r="AN8" s="106">
        <v>0.1</v>
      </c>
      <c r="AO8" s="103">
        <v>2100</v>
      </c>
      <c r="AQ8" s="103">
        <v>6050</v>
      </c>
      <c r="AR8" s="103">
        <v>10425</v>
      </c>
      <c r="AS8" s="103">
        <v>0</v>
      </c>
      <c r="AT8" s="106">
        <v>0.1</v>
      </c>
      <c r="AU8" s="103">
        <v>6050</v>
      </c>
      <c r="AW8" s="103">
        <v>6050</v>
      </c>
      <c r="AX8" s="103">
        <v>10425</v>
      </c>
      <c r="AY8" s="103">
        <v>0</v>
      </c>
      <c r="AZ8" s="106">
        <v>0.1</v>
      </c>
      <c r="BA8" s="103">
        <v>6050</v>
      </c>
      <c r="BC8" s="103">
        <v>7180</v>
      </c>
      <c r="BD8" s="103">
        <v>10400</v>
      </c>
      <c r="BE8" s="103">
        <v>0</v>
      </c>
      <c r="BF8" s="106">
        <v>0.1</v>
      </c>
      <c r="BG8" s="103">
        <v>7180</v>
      </c>
      <c r="BH8" s="92"/>
      <c r="BI8" s="107">
        <v>2650</v>
      </c>
      <c r="BJ8" s="107">
        <v>10400</v>
      </c>
      <c r="BK8" s="103">
        <v>0</v>
      </c>
      <c r="BL8" s="106">
        <v>0.1</v>
      </c>
      <c r="BM8" s="105" t="s">
        <v>1054</v>
      </c>
      <c r="BN8"/>
      <c r="BO8" s="103">
        <v>2650</v>
      </c>
      <c r="BP8" s="103">
        <v>10300</v>
      </c>
      <c r="BQ8" s="103">
        <v>0</v>
      </c>
      <c r="BR8" s="106">
        <v>0.1</v>
      </c>
      <c r="BS8" s="103">
        <v>2650</v>
      </c>
      <c r="BU8" s="103">
        <v>2650</v>
      </c>
      <c r="BV8" s="103">
        <v>10120</v>
      </c>
      <c r="BW8" s="103">
        <v>0</v>
      </c>
      <c r="BX8" s="106">
        <v>0.1</v>
      </c>
      <c r="BY8" s="103">
        <v>2650</v>
      </c>
    </row>
    <row r="9" spans="1:77" x14ac:dyDescent="0.2">
      <c r="A9" s="103">
        <v>11625</v>
      </c>
      <c r="B9" s="103">
        <v>40250</v>
      </c>
      <c r="C9" s="103">
        <v>932.5</v>
      </c>
      <c r="D9" s="106">
        <v>0.15</v>
      </c>
      <c r="E9" s="103">
        <v>11625</v>
      </c>
      <c r="F9" s="83"/>
      <c r="G9" s="103">
        <v>11525</v>
      </c>
      <c r="H9" s="103">
        <v>39900</v>
      </c>
      <c r="I9" s="103">
        <v>927.5</v>
      </c>
      <c r="J9" s="106">
        <v>0.15</v>
      </c>
      <c r="K9" s="103">
        <v>11525</v>
      </c>
      <c r="L9" s="83"/>
      <c r="M9" s="103">
        <v>11525</v>
      </c>
      <c r="N9" s="103">
        <v>39750</v>
      </c>
      <c r="O9" s="103">
        <v>922.5</v>
      </c>
      <c r="P9" s="106">
        <v>0.15</v>
      </c>
      <c r="Q9" s="103">
        <v>11525</v>
      </c>
      <c r="R9" s="83"/>
      <c r="S9" s="103">
        <v>11325</v>
      </c>
      <c r="T9" s="103">
        <v>39150</v>
      </c>
      <c r="U9" s="103">
        <v>907.5</v>
      </c>
      <c r="V9" s="106">
        <v>0.15</v>
      </c>
      <c r="W9" s="103">
        <v>11325</v>
      </c>
      <c r="X9" s="83"/>
      <c r="Y9" s="103">
        <v>11125</v>
      </c>
      <c r="Z9" s="103">
        <v>38450</v>
      </c>
      <c r="AA9" s="103">
        <v>892.5</v>
      </c>
      <c r="AB9" s="106">
        <v>0.15</v>
      </c>
      <c r="AC9" s="103">
        <v>11125</v>
      </c>
      <c r="AD9" s="83"/>
      <c r="AE9" s="103">
        <v>10850</v>
      </c>
      <c r="AF9" s="103">
        <v>37500</v>
      </c>
      <c r="AG9" s="103">
        <v>870</v>
      </c>
      <c r="AH9" s="106">
        <v>0.15</v>
      </c>
      <c r="AI9" s="103">
        <v>10850</v>
      </c>
      <c r="AJ9" s="83"/>
      <c r="AK9" s="103">
        <v>10600</v>
      </c>
      <c r="AL9" s="103">
        <v>36600</v>
      </c>
      <c r="AM9" s="103">
        <v>850</v>
      </c>
      <c r="AN9" s="106">
        <v>0.15</v>
      </c>
      <c r="AO9" s="103">
        <v>10600</v>
      </c>
      <c r="AQ9" s="103">
        <v>10425</v>
      </c>
      <c r="AR9" s="103">
        <v>36050</v>
      </c>
      <c r="AS9" s="103">
        <v>437.5</v>
      </c>
      <c r="AT9" s="106">
        <v>0.15</v>
      </c>
      <c r="AU9" s="103">
        <v>1045</v>
      </c>
      <c r="AW9" s="103">
        <v>10425</v>
      </c>
      <c r="AX9" s="103">
        <v>36050</v>
      </c>
      <c r="AY9" s="103">
        <f>437.5</f>
        <v>437.5</v>
      </c>
      <c r="AZ9" s="106">
        <v>0.15</v>
      </c>
      <c r="BA9" s="103">
        <v>1045</v>
      </c>
      <c r="BC9" s="103">
        <v>10400</v>
      </c>
      <c r="BD9" s="103">
        <v>36200</v>
      </c>
      <c r="BE9" s="103">
        <v>322</v>
      </c>
      <c r="BF9" s="106">
        <v>0.15</v>
      </c>
      <c r="BG9" s="103">
        <v>10400</v>
      </c>
      <c r="BH9" s="92"/>
      <c r="BI9" s="107">
        <v>10400</v>
      </c>
      <c r="BJ9" s="107">
        <v>35400</v>
      </c>
      <c r="BK9" s="103">
        <v>775</v>
      </c>
      <c r="BL9" s="106">
        <v>0.15</v>
      </c>
      <c r="BM9" s="107">
        <v>10400</v>
      </c>
      <c r="BN9"/>
      <c r="BO9" s="103">
        <v>10300</v>
      </c>
      <c r="BP9" s="103">
        <v>33960</v>
      </c>
      <c r="BQ9" s="103">
        <v>765</v>
      </c>
      <c r="BR9" s="106">
        <v>0.15</v>
      </c>
      <c r="BS9" s="103">
        <v>10300</v>
      </c>
      <c r="BU9" s="103">
        <v>10120</v>
      </c>
      <c r="BV9" s="103">
        <v>33520</v>
      </c>
      <c r="BW9" s="103">
        <v>747</v>
      </c>
      <c r="BX9" s="106">
        <v>0.15</v>
      </c>
      <c r="BY9" s="103">
        <v>10120</v>
      </c>
    </row>
    <row r="10" spans="1:77" x14ac:dyDescent="0.2">
      <c r="A10" s="103">
        <v>40250</v>
      </c>
      <c r="B10" s="103">
        <v>94200</v>
      </c>
      <c r="C10" s="103">
        <v>5226.25</v>
      </c>
      <c r="D10" s="106">
        <v>0.25</v>
      </c>
      <c r="E10" s="103">
        <v>40250</v>
      </c>
      <c r="F10" s="83"/>
      <c r="G10" s="103">
        <v>39900</v>
      </c>
      <c r="H10" s="103">
        <v>93400</v>
      </c>
      <c r="I10" s="103">
        <v>5183.75</v>
      </c>
      <c r="J10" s="106">
        <v>0.25</v>
      </c>
      <c r="K10" s="103">
        <v>39900</v>
      </c>
      <c r="L10" s="83"/>
      <c r="M10" s="103">
        <v>39750</v>
      </c>
      <c r="N10" s="103">
        <v>93050</v>
      </c>
      <c r="O10" s="103">
        <v>5156.25</v>
      </c>
      <c r="P10" s="106">
        <v>0.25</v>
      </c>
      <c r="Q10" s="103">
        <v>39750</v>
      </c>
      <c r="R10" s="83"/>
      <c r="S10" s="103">
        <v>39150</v>
      </c>
      <c r="T10" s="103">
        <v>91600</v>
      </c>
      <c r="U10" s="103">
        <v>5081.25</v>
      </c>
      <c r="V10" s="106">
        <v>0.25</v>
      </c>
      <c r="W10" s="103">
        <v>39150</v>
      </c>
      <c r="X10" s="83"/>
      <c r="Y10" s="103">
        <v>38450</v>
      </c>
      <c r="Z10" s="103">
        <v>90050</v>
      </c>
      <c r="AA10" s="103">
        <v>4991.25</v>
      </c>
      <c r="AB10" s="106">
        <v>0.25</v>
      </c>
      <c r="AC10" s="103">
        <v>38450</v>
      </c>
      <c r="AD10" s="83"/>
      <c r="AE10" s="103">
        <v>37500</v>
      </c>
      <c r="AF10" s="103">
        <v>87800</v>
      </c>
      <c r="AG10" s="103">
        <v>4867.5</v>
      </c>
      <c r="AH10" s="106">
        <v>0.25</v>
      </c>
      <c r="AI10" s="103">
        <v>37500</v>
      </c>
      <c r="AJ10" s="83"/>
      <c r="AK10" s="103">
        <v>36600</v>
      </c>
      <c r="AL10" s="103">
        <v>85700</v>
      </c>
      <c r="AM10" s="103">
        <v>4750</v>
      </c>
      <c r="AN10" s="106">
        <v>0.25</v>
      </c>
      <c r="AO10" s="103">
        <v>36600</v>
      </c>
      <c r="AQ10" s="103">
        <v>36050</v>
      </c>
      <c r="AR10" s="103">
        <v>67700</v>
      </c>
      <c r="AS10" s="103">
        <v>4281.25</v>
      </c>
      <c r="AT10" s="106">
        <v>0.25</v>
      </c>
      <c r="AU10" s="103">
        <v>36050</v>
      </c>
      <c r="AW10" s="103">
        <v>36050</v>
      </c>
      <c r="AX10" s="103">
        <v>67700</v>
      </c>
      <c r="AY10" s="103">
        <v>4281.25</v>
      </c>
      <c r="AZ10" s="106">
        <v>0.25</v>
      </c>
      <c r="BA10" s="103">
        <v>36050</v>
      </c>
      <c r="BC10" s="103">
        <v>36200</v>
      </c>
      <c r="BD10" s="103">
        <v>66530</v>
      </c>
      <c r="BE10" s="103">
        <v>4192</v>
      </c>
      <c r="BF10" s="106">
        <v>0.25</v>
      </c>
      <c r="BG10" s="103">
        <v>36200</v>
      </c>
      <c r="BH10" s="92"/>
      <c r="BI10" s="107">
        <v>35400</v>
      </c>
      <c r="BJ10" s="107">
        <v>84300</v>
      </c>
      <c r="BK10" s="103">
        <v>4525</v>
      </c>
      <c r="BL10" s="106">
        <v>0.25</v>
      </c>
      <c r="BM10" s="107">
        <v>35400</v>
      </c>
      <c r="BN10"/>
      <c r="BO10" s="103">
        <v>33960</v>
      </c>
      <c r="BP10" s="103">
        <v>79725</v>
      </c>
      <c r="BQ10" s="103">
        <v>4314</v>
      </c>
      <c r="BR10" s="106">
        <v>0.25</v>
      </c>
      <c r="BS10" s="103">
        <v>33960</v>
      </c>
      <c r="BU10" s="103">
        <v>33520</v>
      </c>
      <c r="BV10" s="103">
        <v>77075</v>
      </c>
      <c r="BW10" s="103">
        <v>4257</v>
      </c>
      <c r="BX10" s="106">
        <v>0.25</v>
      </c>
      <c r="BY10" s="103">
        <v>33520</v>
      </c>
    </row>
    <row r="11" spans="1:77" x14ac:dyDescent="0.2">
      <c r="A11" s="103">
        <v>94200</v>
      </c>
      <c r="B11" s="103">
        <v>193950</v>
      </c>
      <c r="C11" s="103">
        <v>18713.75</v>
      </c>
      <c r="D11" s="106">
        <v>0.28000000000000003</v>
      </c>
      <c r="E11" s="103">
        <v>94200</v>
      </c>
      <c r="F11" s="83"/>
      <c r="G11" s="103">
        <v>93400</v>
      </c>
      <c r="H11" s="103">
        <v>192400</v>
      </c>
      <c r="I11" s="103">
        <v>18558.75</v>
      </c>
      <c r="J11" s="106">
        <v>0.28000000000000003</v>
      </c>
      <c r="K11" s="103">
        <v>93400</v>
      </c>
      <c r="L11" s="83"/>
      <c r="M11" s="103">
        <v>93050</v>
      </c>
      <c r="N11" s="103">
        <v>191600</v>
      </c>
      <c r="O11" s="103">
        <v>18481.25</v>
      </c>
      <c r="P11" s="106">
        <v>0.28000000000000003</v>
      </c>
      <c r="Q11" s="103">
        <v>93050</v>
      </c>
      <c r="R11" s="83"/>
      <c r="S11" s="103">
        <v>91600</v>
      </c>
      <c r="T11" s="103">
        <v>188600</v>
      </c>
      <c r="U11" s="103">
        <v>18193.75</v>
      </c>
      <c r="V11" s="106">
        <v>0.28000000000000003</v>
      </c>
      <c r="W11" s="103">
        <v>91600</v>
      </c>
      <c r="X11" s="83"/>
      <c r="Y11" s="103">
        <v>90050</v>
      </c>
      <c r="Z11" s="103">
        <v>185450</v>
      </c>
      <c r="AA11" s="103">
        <v>17891.25</v>
      </c>
      <c r="AB11" s="106">
        <v>0.28000000000000003</v>
      </c>
      <c r="AC11" s="103">
        <v>90050</v>
      </c>
      <c r="AD11" s="83"/>
      <c r="AE11" s="103">
        <v>87800</v>
      </c>
      <c r="AF11" s="103">
        <v>180800</v>
      </c>
      <c r="AG11" s="103">
        <v>17442.5</v>
      </c>
      <c r="AH11" s="106">
        <v>0.28000000000000003</v>
      </c>
      <c r="AI11" s="103">
        <v>87800</v>
      </c>
      <c r="AJ11" s="83"/>
      <c r="AK11" s="103">
        <v>85700</v>
      </c>
      <c r="AL11" s="103">
        <v>176500</v>
      </c>
      <c r="AM11" s="103">
        <v>17025</v>
      </c>
      <c r="AN11" s="106">
        <v>0.28000000000000003</v>
      </c>
      <c r="AO11" s="103">
        <v>85700</v>
      </c>
      <c r="AQ11" s="103">
        <v>67700</v>
      </c>
      <c r="AR11" s="103">
        <v>84450</v>
      </c>
      <c r="AS11" s="103">
        <v>12193.75</v>
      </c>
      <c r="AT11" s="106">
        <v>0.27</v>
      </c>
      <c r="AU11" s="103">
        <v>67700</v>
      </c>
      <c r="AW11" s="103">
        <v>67700</v>
      </c>
      <c r="AX11" s="103">
        <v>84450</v>
      </c>
      <c r="AY11" s="103">
        <v>12193.75</v>
      </c>
      <c r="AZ11" s="106">
        <v>0.27</v>
      </c>
      <c r="BA11" s="103">
        <v>67700</v>
      </c>
      <c r="BC11" s="103">
        <v>66530</v>
      </c>
      <c r="BD11" s="103">
        <v>173600</v>
      </c>
      <c r="BE11" s="103">
        <v>11774.5</v>
      </c>
      <c r="BF11" s="106">
        <v>0.28000000000000003</v>
      </c>
      <c r="BG11" s="103">
        <v>66530</v>
      </c>
      <c r="BH11" s="92"/>
      <c r="BI11" s="107">
        <v>84300</v>
      </c>
      <c r="BJ11" s="107">
        <v>173600</v>
      </c>
      <c r="BK11" s="103">
        <v>16750</v>
      </c>
      <c r="BL11" s="106">
        <v>0.28000000000000003</v>
      </c>
      <c r="BM11" s="107">
        <v>84300</v>
      </c>
      <c r="BN11"/>
      <c r="BO11" s="103">
        <v>79725</v>
      </c>
      <c r="BP11" s="103">
        <v>166500</v>
      </c>
      <c r="BQ11" s="103">
        <v>15755.25</v>
      </c>
      <c r="BR11" s="106">
        <v>0.28000000000000003</v>
      </c>
      <c r="BS11" s="103">
        <v>79725</v>
      </c>
      <c r="BU11" s="103">
        <v>77075</v>
      </c>
      <c r="BV11" s="103">
        <v>162800</v>
      </c>
      <c r="BW11" s="103">
        <v>15145.75</v>
      </c>
      <c r="BX11" s="106">
        <v>0.28000000000000003</v>
      </c>
      <c r="BY11" s="103">
        <v>77075</v>
      </c>
    </row>
    <row r="12" spans="1:77" x14ac:dyDescent="0.2">
      <c r="A12" s="103">
        <v>193950</v>
      </c>
      <c r="B12" s="103">
        <v>419000</v>
      </c>
      <c r="C12" s="103">
        <v>46643.75</v>
      </c>
      <c r="D12" s="106">
        <v>0.33</v>
      </c>
      <c r="E12" s="103">
        <v>193950</v>
      </c>
      <c r="F12" s="83"/>
      <c r="G12" s="103">
        <v>192400</v>
      </c>
      <c r="H12" s="103">
        <v>415600</v>
      </c>
      <c r="I12" s="103">
        <v>46278.75</v>
      </c>
      <c r="J12" s="106">
        <v>0.33</v>
      </c>
      <c r="K12" s="103">
        <v>192400</v>
      </c>
      <c r="L12" s="83"/>
      <c r="M12" s="103">
        <v>191600</v>
      </c>
      <c r="N12" s="103">
        <v>413800</v>
      </c>
      <c r="O12" s="103">
        <v>46075.25</v>
      </c>
      <c r="P12" s="106">
        <v>0.33</v>
      </c>
      <c r="Q12" s="103">
        <v>191600</v>
      </c>
      <c r="R12" s="83"/>
      <c r="S12" s="103">
        <v>188600</v>
      </c>
      <c r="T12" s="103">
        <v>407350</v>
      </c>
      <c r="U12" s="103">
        <v>45353.75</v>
      </c>
      <c r="V12" s="106">
        <v>0.33</v>
      </c>
      <c r="W12" s="103">
        <v>188600</v>
      </c>
      <c r="X12" s="83"/>
      <c r="Y12" s="103">
        <v>185450</v>
      </c>
      <c r="Z12" s="103">
        <v>400550</v>
      </c>
      <c r="AA12" s="103">
        <v>44603.25</v>
      </c>
      <c r="AB12" s="106">
        <v>0.33</v>
      </c>
      <c r="AC12" s="103">
        <v>185450</v>
      </c>
      <c r="AD12" s="83"/>
      <c r="AE12" s="103">
        <v>180800</v>
      </c>
      <c r="AF12" s="103">
        <v>390500</v>
      </c>
      <c r="AG12" s="103">
        <v>43482.5</v>
      </c>
      <c r="AH12" s="106">
        <v>0.33</v>
      </c>
      <c r="AI12" s="103">
        <v>180800</v>
      </c>
      <c r="AJ12" s="83"/>
      <c r="AK12" s="103">
        <v>176500</v>
      </c>
      <c r="AL12" s="103">
        <v>381250</v>
      </c>
      <c r="AM12" s="103">
        <v>42449</v>
      </c>
      <c r="AN12" s="106">
        <v>0.33</v>
      </c>
      <c r="AO12" s="103">
        <v>176500</v>
      </c>
      <c r="AQ12" s="103">
        <v>84450</v>
      </c>
      <c r="AR12" s="103">
        <v>87700</v>
      </c>
      <c r="AS12" s="103">
        <v>16716.25</v>
      </c>
      <c r="AT12" s="106">
        <v>0.3</v>
      </c>
      <c r="AU12" s="103">
        <v>84450</v>
      </c>
      <c r="AW12" s="103">
        <v>84450</v>
      </c>
      <c r="AX12" s="103">
        <v>87700</v>
      </c>
      <c r="AY12" s="103">
        <v>16716.25</v>
      </c>
      <c r="AZ12" s="106">
        <v>0.3</v>
      </c>
      <c r="BA12" s="103">
        <v>84450</v>
      </c>
      <c r="BC12" s="103">
        <v>173600</v>
      </c>
      <c r="BD12" s="103">
        <v>375000</v>
      </c>
      <c r="BE12" s="103">
        <v>41754.1</v>
      </c>
      <c r="BF12" s="106">
        <v>0.33</v>
      </c>
      <c r="BG12" s="103">
        <v>173600</v>
      </c>
      <c r="BH12" s="92"/>
      <c r="BI12" s="107">
        <v>173600</v>
      </c>
      <c r="BJ12" s="107">
        <v>375000</v>
      </c>
      <c r="BK12" s="103">
        <v>41754</v>
      </c>
      <c r="BL12" s="106">
        <v>0.33</v>
      </c>
      <c r="BM12" s="107">
        <v>173600</v>
      </c>
      <c r="BN12"/>
      <c r="BO12" s="103">
        <v>166500</v>
      </c>
      <c r="BP12" s="103">
        <v>359650</v>
      </c>
      <c r="BQ12" s="103">
        <v>40052.25</v>
      </c>
      <c r="BR12" s="106">
        <v>0.33</v>
      </c>
      <c r="BS12" s="103">
        <v>166500</v>
      </c>
      <c r="BU12" s="103">
        <v>162800</v>
      </c>
      <c r="BV12" s="103">
        <v>351650</v>
      </c>
      <c r="BW12" s="103">
        <v>39148.75</v>
      </c>
      <c r="BX12" s="106">
        <v>0.33</v>
      </c>
      <c r="BY12" s="103">
        <v>162800</v>
      </c>
    </row>
    <row r="13" spans="1:77" ht="25.5" x14ac:dyDescent="0.2">
      <c r="A13" s="103">
        <v>419000</v>
      </c>
      <c r="B13" s="103">
        <v>420700</v>
      </c>
      <c r="C13" s="103">
        <v>120910.25</v>
      </c>
      <c r="D13" s="106">
        <v>0.35</v>
      </c>
      <c r="E13" s="103">
        <v>419000</v>
      </c>
      <c r="F13" s="83"/>
      <c r="G13" s="103">
        <v>415600</v>
      </c>
      <c r="H13" s="103">
        <v>417300</v>
      </c>
      <c r="I13" s="103">
        <v>119934.75</v>
      </c>
      <c r="J13" s="106">
        <v>0.35</v>
      </c>
      <c r="K13" s="103">
        <v>415600</v>
      </c>
      <c r="L13" s="83"/>
      <c r="M13" s="103">
        <v>413800</v>
      </c>
      <c r="N13" s="103">
        <v>415500</v>
      </c>
      <c r="O13" s="103">
        <v>119401.25</v>
      </c>
      <c r="P13" s="106">
        <v>0.35</v>
      </c>
      <c r="Q13" s="103">
        <v>413800</v>
      </c>
      <c r="R13" s="83"/>
      <c r="S13" s="103">
        <v>407350</v>
      </c>
      <c r="T13" s="103">
        <v>409000</v>
      </c>
      <c r="U13" s="103">
        <v>117541.25</v>
      </c>
      <c r="V13" s="106">
        <v>0.35</v>
      </c>
      <c r="W13" s="103">
        <v>407350</v>
      </c>
      <c r="X13" s="83"/>
      <c r="Y13" s="103">
        <v>400550</v>
      </c>
      <c r="Z13" s="103">
        <v>402200</v>
      </c>
      <c r="AA13" s="103">
        <v>115586.25</v>
      </c>
      <c r="AB13" s="106">
        <v>0.35</v>
      </c>
      <c r="AC13" s="103">
        <v>400550</v>
      </c>
      <c r="AD13" s="83"/>
      <c r="AE13" s="103">
        <v>390500</v>
      </c>
      <c r="AF13" s="103" t="s">
        <v>1057</v>
      </c>
      <c r="AG13" s="103">
        <v>112683.5</v>
      </c>
      <c r="AH13" s="106">
        <v>0.35</v>
      </c>
      <c r="AI13" s="103">
        <v>390500</v>
      </c>
      <c r="AJ13" s="83"/>
      <c r="AK13" s="103">
        <v>381250</v>
      </c>
      <c r="AL13" s="103" t="s">
        <v>13</v>
      </c>
      <c r="AM13" s="103">
        <v>110016.5</v>
      </c>
      <c r="AN13" s="106">
        <v>0.35</v>
      </c>
      <c r="AO13" s="103">
        <v>381250</v>
      </c>
      <c r="AQ13" s="103">
        <v>87700</v>
      </c>
      <c r="AR13" s="103">
        <v>173900</v>
      </c>
      <c r="AS13" s="103">
        <v>17691.25</v>
      </c>
      <c r="AT13" s="106">
        <v>0.28000000000000003</v>
      </c>
      <c r="AU13" s="103">
        <v>87700</v>
      </c>
      <c r="AW13" s="103">
        <v>87700</v>
      </c>
      <c r="AX13" s="103">
        <v>173900</v>
      </c>
      <c r="AY13" s="103">
        <v>17691.25</v>
      </c>
      <c r="AZ13" s="106">
        <v>0.28000000000000003</v>
      </c>
      <c r="BA13" s="103">
        <v>87700</v>
      </c>
      <c r="BC13" s="103">
        <v>375000</v>
      </c>
      <c r="BD13" s="103" t="s">
        <v>13</v>
      </c>
      <c r="BE13" s="103">
        <v>108216.1</v>
      </c>
      <c r="BF13" s="106">
        <v>0.35</v>
      </c>
      <c r="BG13" s="103">
        <v>375000</v>
      </c>
      <c r="BH13" s="92"/>
      <c r="BI13" s="107">
        <v>375000</v>
      </c>
      <c r="BJ13" s="105" t="s">
        <v>13</v>
      </c>
      <c r="BK13" s="103">
        <v>108216</v>
      </c>
      <c r="BL13" s="106">
        <v>0.35</v>
      </c>
      <c r="BM13" s="107">
        <v>375000</v>
      </c>
      <c r="BN13"/>
      <c r="BO13" s="103">
        <v>359650</v>
      </c>
      <c r="BP13" s="103" t="s">
        <v>13</v>
      </c>
      <c r="BQ13" s="103">
        <v>103791.75</v>
      </c>
      <c r="BR13" s="106">
        <v>0.35</v>
      </c>
      <c r="BS13" s="103">
        <v>359650</v>
      </c>
      <c r="BU13" s="103">
        <v>351650</v>
      </c>
      <c r="BV13" s="103" t="s">
        <v>13</v>
      </c>
      <c r="BW13" s="103">
        <v>101469.25</v>
      </c>
      <c r="BX13" s="106">
        <v>0.35</v>
      </c>
      <c r="BY13" s="103">
        <v>351650</v>
      </c>
    </row>
    <row r="14" spans="1:77" x14ac:dyDescent="0.2">
      <c r="A14" s="103">
        <v>420700</v>
      </c>
      <c r="B14" s="103" t="s">
        <v>1057</v>
      </c>
      <c r="C14" s="103">
        <v>121505.25</v>
      </c>
      <c r="D14" s="106">
        <v>0.39600000000000002</v>
      </c>
      <c r="E14" s="103">
        <v>420700</v>
      </c>
      <c r="F14" s="83"/>
      <c r="G14" s="103">
        <v>417300</v>
      </c>
      <c r="H14" s="103" t="s">
        <v>1057</v>
      </c>
      <c r="I14" s="103">
        <v>120529.75</v>
      </c>
      <c r="J14" s="106">
        <v>0.39600000000000002</v>
      </c>
      <c r="K14" s="103">
        <v>417300</v>
      </c>
      <c r="L14" s="83"/>
      <c r="M14" s="103">
        <v>415500</v>
      </c>
      <c r="N14" s="103" t="s">
        <v>1057</v>
      </c>
      <c r="O14" s="103">
        <v>119996.25</v>
      </c>
      <c r="P14" s="106">
        <v>0.39600000000000002</v>
      </c>
      <c r="Q14" s="103">
        <v>415500</v>
      </c>
      <c r="R14" s="83"/>
      <c r="S14" s="103">
        <v>409000</v>
      </c>
      <c r="T14" s="103" t="s">
        <v>1057</v>
      </c>
      <c r="U14" s="103">
        <v>118118.75</v>
      </c>
      <c r="V14" s="106">
        <v>0.39600000000000002</v>
      </c>
      <c r="W14" s="103">
        <v>409000</v>
      </c>
      <c r="X14" s="83"/>
      <c r="Y14" s="103">
        <v>402200</v>
      </c>
      <c r="Z14" s="103" t="s">
        <v>1057</v>
      </c>
      <c r="AA14" s="103">
        <v>116163.75</v>
      </c>
      <c r="AB14" s="106">
        <v>0.39600000000000002</v>
      </c>
      <c r="AC14" s="103">
        <v>402200</v>
      </c>
      <c r="AD14" s="83"/>
      <c r="AE14" s="103">
        <v>0</v>
      </c>
      <c r="AF14" s="103">
        <v>0</v>
      </c>
      <c r="AG14" s="103">
        <v>0</v>
      </c>
      <c r="AH14" s="106">
        <v>0</v>
      </c>
      <c r="AI14" s="103">
        <v>0</v>
      </c>
      <c r="AJ14" s="83"/>
      <c r="AK14" s="103">
        <v>0</v>
      </c>
      <c r="AL14" s="103">
        <v>0</v>
      </c>
      <c r="AM14" s="103">
        <v>0</v>
      </c>
      <c r="AN14" s="106">
        <v>0</v>
      </c>
      <c r="AO14" s="103">
        <v>0</v>
      </c>
      <c r="AQ14" s="103">
        <v>173900</v>
      </c>
      <c r="AR14" s="103">
        <v>375700</v>
      </c>
      <c r="AS14" s="103">
        <v>41827.25</v>
      </c>
      <c r="AT14" s="106">
        <v>0.33</v>
      </c>
      <c r="AU14" s="103">
        <v>173900</v>
      </c>
      <c r="AW14" s="103">
        <v>173900</v>
      </c>
      <c r="AX14" s="103">
        <v>375700</v>
      </c>
      <c r="AY14" s="103">
        <v>41827.25</v>
      </c>
      <c r="AZ14" s="106">
        <v>0.33</v>
      </c>
      <c r="BA14" s="103">
        <v>173900</v>
      </c>
      <c r="BG14" s="92"/>
      <c r="BH14" s="92"/>
      <c r="BK14"/>
      <c r="BL14"/>
      <c r="BM14"/>
      <c r="BN14"/>
      <c r="BO14" s="92"/>
      <c r="BP14" s="92"/>
      <c r="BQ14" s="92"/>
      <c r="BR14" s="92"/>
      <c r="BS14" s="92"/>
      <c r="BU14" s="92"/>
      <c r="BV14" s="92"/>
      <c r="BW14" s="92"/>
      <c r="BX14" s="92"/>
      <c r="BY14" s="92"/>
    </row>
    <row r="15" spans="1:77"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Q15" s="103">
        <v>375700</v>
      </c>
      <c r="AR15" s="103" t="s">
        <v>13</v>
      </c>
      <c r="AS15" s="103">
        <v>108421.25</v>
      </c>
      <c r="AT15" s="106">
        <v>0.35</v>
      </c>
      <c r="AU15" s="103">
        <v>375700</v>
      </c>
      <c r="AW15" s="103">
        <v>375700</v>
      </c>
      <c r="AX15" s="103" t="s">
        <v>13</v>
      </c>
      <c r="AY15" s="103">
        <v>108421.25</v>
      </c>
      <c r="AZ15" s="106">
        <v>0.35</v>
      </c>
      <c r="BA15" s="103">
        <v>375700</v>
      </c>
      <c r="BC15" s="736" t="s">
        <v>1055</v>
      </c>
      <c r="BD15" s="736"/>
      <c r="BE15" s="736"/>
      <c r="BF15" s="736"/>
      <c r="BG15" s="736"/>
      <c r="BH15" s="92"/>
      <c r="BI15" s="108" t="s">
        <v>1055</v>
      </c>
      <c r="BK15"/>
      <c r="BL15"/>
      <c r="BM15"/>
      <c r="BN15"/>
      <c r="BO15" s="98" t="s">
        <v>1055</v>
      </c>
      <c r="BP15" s="92"/>
      <c r="BQ15" s="92"/>
      <c r="BR15" s="92"/>
      <c r="BS15" s="92"/>
      <c r="BU15" s="98" t="s">
        <v>1055</v>
      </c>
      <c r="BV15" s="92"/>
      <c r="BW15" s="92"/>
      <c r="BX15" s="92"/>
      <c r="BY15" s="92"/>
    </row>
    <row r="16" spans="1:77"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J16" s="83"/>
      <c r="BG16" s="92"/>
      <c r="BH16" s="92"/>
      <c r="BK16"/>
      <c r="BL16"/>
      <c r="BM16"/>
      <c r="BN16"/>
      <c r="BO16" s="92"/>
      <c r="BP16" s="92"/>
      <c r="BQ16" s="92"/>
      <c r="BR16" s="92"/>
      <c r="BS16" s="92"/>
      <c r="BU16" s="92"/>
      <c r="BV16" s="92"/>
      <c r="BW16" s="92"/>
      <c r="BX16" s="92"/>
      <c r="BY16" s="92"/>
    </row>
    <row r="17" spans="1:77"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Q17" s="736" t="s">
        <v>1055</v>
      </c>
      <c r="AR17" s="736"/>
      <c r="AS17" s="736"/>
      <c r="AT17" s="736"/>
      <c r="AU17" s="736"/>
      <c r="AW17" s="736" t="s">
        <v>1055</v>
      </c>
      <c r="AX17" s="736"/>
      <c r="AY17" s="736"/>
      <c r="AZ17" s="736"/>
      <c r="BA17" s="736"/>
      <c r="BC17" s="739" t="s">
        <v>1046</v>
      </c>
      <c r="BD17" s="740"/>
      <c r="BE17" s="109"/>
      <c r="BF17" s="110"/>
      <c r="BG17" s="92"/>
      <c r="BH17" s="92"/>
      <c r="BI17" s="743" t="s">
        <v>1046</v>
      </c>
      <c r="BJ17" s="744"/>
      <c r="BK17" s="747"/>
      <c r="BL17" s="748"/>
      <c r="BM17"/>
      <c r="BN17"/>
      <c r="BO17" s="739" t="s">
        <v>1046</v>
      </c>
      <c r="BP17" s="740"/>
      <c r="BQ17" s="741"/>
      <c r="BR17" s="742"/>
      <c r="BS17" s="92"/>
      <c r="BU17" s="739" t="s">
        <v>1046</v>
      </c>
      <c r="BV17" s="740"/>
      <c r="BW17" s="741"/>
      <c r="BX17" s="742"/>
      <c r="BY17" s="92"/>
    </row>
    <row r="18" spans="1:77"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J18" s="83"/>
      <c r="BC18" s="101" t="s">
        <v>1047</v>
      </c>
      <c r="BD18" s="101" t="s">
        <v>1048</v>
      </c>
      <c r="BE18" s="101" t="s">
        <v>1049</v>
      </c>
      <c r="BF18" s="101" t="s">
        <v>1050</v>
      </c>
      <c r="BG18" s="101" t="s">
        <v>1051</v>
      </c>
      <c r="BH18" s="92"/>
      <c r="BI18" s="102" t="s">
        <v>1047</v>
      </c>
      <c r="BJ18" s="102" t="s">
        <v>1048</v>
      </c>
      <c r="BK18" s="102" t="s">
        <v>1052</v>
      </c>
      <c r="BL18" s="101" t="s">
        <v>1050</v>
      </c>
      <c r="BM18" s="101" t="s">
        <v>1051</v>
      </c>
      <c r="BN18"/>
      <c r="BO18" s="101" t="s">
        <v>1047</v>
      </c>
      <c r="BP18" s="101" t="s">
        <v>1048</v>
      </c>
      <c r="BQ18" s="101" t="s">
        <v>1049</v>
      </c>
      <c r="BR18" s="101" t="s">
        <v>1050</v>
      </c>
      <c r="BS18" s="101" t="s">
        <v>1051</v>
      </c>
      <c r="BU18" s="101" t="s">
        <v>1047</v>
      </c>
      <c r="BV18" s="101" t="s">
        <v>1048</v>
      </c>
      <c r="BW18" s="101" t="s">
        <v>1049</v>
      </c>
      <c r="BX18" s="101" t="s">
        <v>1050</v>
      </c>
      <c r="BY18" s="101" t="s">
        <v>1051</v>
      </c>
    </row>
    <row r="19" spans="1:77"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J19" s="83"/>
      <c r="AK19" s="739" t="s">
        <v>1046</v>
      </c>
      <c r="AL19" s="740"/>
      <c r="AM19" s="109"/>
      <c r="AN19" s="110"/>
      <c r="AQ19" s="739" t="s">
        <v>1046</v>
      </c>
      <c r="AR19" s="740"/>
      <c r="AS19" s="109"/>
      <c r="AT19" s="110"/>
      <c r="AW19" s="739" t="s">
        <v>1046</v>
      </c>
      <c r="AX19" s="740"/>
      <c r="AY19" s="109"/>
      <c r="AZ19" s="110"/>
      <c r="BC19" s="103">
        <v>0</v>
      </c>
      <c r="BD19" s="103">
        <v>15750</v>
      </c>
      <c r="BE19" s="103">
        <v>0</v>
      </c>
      <c r="BF19" s="103">
        <v>0</v>
      </c>
      <c r="BG19" s="103" t="s">
        <v>1056</v>
      </c>
      <c r="BH19" s="92"/>
      <c r="BI19" s="104">
        <v>0</v>
      </c>
      <c r="BJ19" s="104">
        <v>8000</v>
      </c>
      <c r="BK19" s="103">
        <v>0</v>
      </c>
      <c r="BL19" s="103">
        <v>0</v>
      </c>
      <c r="BM19" s="103" t="s">
        <v>1056</v>
      </c>
      <c r="BN19"/>
      <c r="BO19" s="103">
        <v>0</v>
      </c>
      <c r="BP19" s="103">
        <v>8000</v>
      </c>
      <c r="BQ19" s="103">
        <v>0</v>
      </c>
      <c r="BR19" s="103">
        <v>0</v>
      </c>
      <c r="BS19" s="103" t="s">
        <v>1056</v>
      </c>
      <c r="BU19" s="103">
        <v>0</v>
      </c>
      <c r="BV19" s="103">
        <v>8000</v>
      </c>
      <c r="BW19" s="103">
        <v>0</v>
      </c>
      <c r="BX19" s="103">
        <v>0</v>
      </c>
      <c r="BY19" s="103" t="s">
        <v>1056</v>
      </c>
    </row>
    <row r="20" spans="1:77"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3">
        <v>15750</v>
      </c>
      <c r="BD20" s="103">
        <v>24450</v>
      </c>
      <c r="BE20" s="103">
        <v>0</v>
      </c>
      <c r="BF20" s="106">
        <v>0.1</v>
      </c>
      <c r="BG20" s="103">
        <v>15750</v>
      </c>
      <c r="BH20" s="92"/>
      <c r="BI20" s="107">
        <v>8000</v>
      </c>
      <c r="BJ20" s="107">
        <v>23950</v>
      </c>
      <c r="BK20" s="103">
        <v>0</v>
      </c>
      <c r="BL20" s="106">
        <v>0.1</v>
      </c>
      <c r="BM20" s="107">
        <v>8000</v>
      </c>
      <c r="BN20"/>
      <c r="BO20" s="103">
        <v>8000</v>
      </c>
      <c r="BP20" s="103">
        <v>23550</v>
      </c>
      <c r="BQ20" s="103">
        <v>0</v>
      </c>
      <c r="BR20" s="106">
        <v>0.1</v>
      </c>
      <c r="BS20" s="103">
        <v>8000</v>
      </c>
      <c r="BU20" s="103">
        <v>8000</v>
      </c>
      <c r="BV20" s="103">
        <v>23350</v>
      </c>
      <c r="BW20" s="103">
        <v>0</v>
      </c>
      <c r="BX20" s="106">
        <v>0.1</v>
      </c>
      <c r="BY20" s="103">
        <v>8000</v>
      </c>
    </row>
    <row r="21" spans="1:77" x14ac:dyDescent="0.2">
      <c r="A21" s="103">
        <v>0</v>
      </c>
      <c r="B21" s="103">
        <v>8650</v>
      </c>
      <c r="C21" s="103">
        <v>0</v>
      </c>
      <c r="D21" s="103">
        <v>0</v>
      </c>
      <c r="E21" s="103">
        <v>0</v>
      </c>
      <c r="F21" s="83"/>
      <c r="G21" s="103">
        <v>0</v>
      </c>
      <c r="H21" s="103">
        <v>8550</v>
      </c>
      <c r="I21" s="103">
        <v>0</v>
      </c>
      <c r="J21" s="103">
        <v>0</v>
      </c>
      <c r="K21" s="103">
        <v>0</v>
      </c>
      <c r="L21" s="83"/>
      <c r="M21" s="103">
        <v>0</v>
      </c>
      <c r="N21" s="103">
        <v>8600</v>
      </c>
      <c r="O21" s="103">
        <v>0</v>
      </c>
      <c r="P21" s="103">
        <v>0</v>
      </c>
      <c r="Q21" s="103">
        <v>0</v>
      </c>
      <c r="R21" s="83"/>
      <c r="S21" s="103">
        <v>0</v>
      </c>
      <c r="T21" s="103">
        <v>8450</v>
      </c>
      <c r="U21" s="103">
        <v>0</v>
      </c>
      <c r="V21" s="103">
        <v>0</v>
      </c>
      <c r="W21" s="103">
        <v>0</v>
      </c>
      <c r="X21" s="83"/>
      <c r="Y21" s="103">
        <v>0</v>
      </c>
      <c r="Z21" s="103">
        <v>8300</v>
      </c>
      <c r="AA21" s="103">
        <v>0</v>
      </c>
      <c r="AB21" s="103">
        <v>0</v>
      </c>
      <c r="AC21" s="103">
        <v>0</v>
      </c>
      <c r="AD21" s="83"/>
      <c r="AE21" s="103">
        <v>0</v>
      </c>
      <c r="AF21" s="103">
        <v>8100</v>
      </c>
      <c r="AG21" s="103">
        <v>0</v>
      </c>
      <c r="AH21" s="103">
        <v>0</v>
      </c>
      <c r="AI21" s="103">
        <v>0</v>
      </c>
      <c r="AJ21" s="83"/>
      <c r="AK21" s="103">
        <v>0</v>
      </c>
      <c r="AL21" s="103">
        <v>7900</v>
      </c>
      <c r="AM21" s="103">
        <v>0</v>
      </c>
      <c r="AN21" s="103">
        <v>0</v>
      </c>
      <c r="AO21" s="103" t="s">
        <v>1056</v>
      </c>
      <c r="AQ21" s="103">
        <v>0</v>
      </c>
      <c r="AR21" s="103">
        <v>13750</v>
      </c>
      <c r="AS21" s="103">
        <v>0</v>
      </c>
      <c r="AT21" s="103">
        <v>0</v>
      </c>
      <c r="AU21" s="103" t="s">
        <v>1056</v>
      </c>
      <c r="AW21" s="103">
        <v>0</v>
      </c>
      <c r="AX21" s="103">
        <v>13750</v>
      </c>
      <c r="AY21" s="103">
        <v>0</v>
      </c>
      <c r="AZ21" s="103">
        <v>0</v>
      </c>
      <c r="BA21" s="103" t="s">
        <v>1056</v>
      </c>
      <c r="BC21" s="103">
        <v>24450</v>
      </c>
      <c r="BD21" s="103">
        <v>75650</v>
      </c>
      <c r="BE21" s="103">
        <v>870</v>
      </c>
      <c r="BF21" s="106">
        <v>0.15</v>
      </c>
      <c r="BG21" s="103">
        <v>24450</v>
      </c>
      <c r="BH21" s="92"/>
      <c r="BI21" s="107">
        <v>23950</v>
      </c>
      <c r="BJ21" s="107">
        <v>75650</v>
      </c>
      <c r="BK21" s="107">
        <v>1595</v>
      </c>
      <c r="BL21" s="106">
        <v>0.15</v>
      </c>
      <c r="BM21" s="107">
        <v>23950</v>
      </c>
      <c r="BN21"/>
      <c r="BO21" s="103">
        <v>23550</v>
      </c>
      <c r="BP21" s="103">
        <v>72150</v>
      </c>
      <c r="BQ21" s="103">
        <v>1555</v>
      </c>
      <c r="BR21" s="106">
        <v>0.15</v>
      </c>
      <c r="BS21" s="103">
        <v>23550</v>
      </c>
      <c r="BU21" s="103">
        <v>23350</v>
      </c>
      <c r="BV21" s="103">
        <v>70700</v>
      </c>
      <c r="BW21" s="103">
        <v>1535</v>
      </c>
      <c r="BX21" s="106">
        <v>0.15</v>
      </c>
      <c r="BY21" s="103">
        <v>23350</v>
      </c>
    </row>
    <row r="22" spans="1:77" x14ac:dyDescent="0.2">
      <c r="A22" s="103">
        <v>8650</v>
      </c>
      <c r="B22" s="103">
        <v>27300</v>
      </c>
      <c r="C22" s="103">
        <v>0</v>
      </c>
      <c r="D22" s="106">
        <v>0.1</v>
      </c>
      <c r="E22" s="103">
        <v>8650</v>
      </c>
      <c r="F22" s="83"/>
      <c r="G22" s="103">
        <v>8550</v>
      </c>
      <c r="H22" s="103">
        <v>27100</v>
      </c>
      <c r="I22" s="103">
        <v>0</v>
      </c>
      <c r="J22" s="106">
        <v>0.1</v>
      </c>
      <c r="K22" s="103">
        <v>8550</v>
      </c>
      <c r="L22" s="83"/>
      <c r="M22" s="103">
        <v>8600</v>
      </c>
      <c r="N22" s="103">
        <v>27050</v>
      </c>
      <c r="O22" s="103">
        <v>0</v>
      </c>
      <c r="P22" s="106">
        <v>0.1</v>
      </c>
      <c r="Q22" s="103">
        <v>8600</v>
      </c>
      <c r="R22" s="83"/>
      <c r="S22" s="103">
        <v>8450</v>
      </c>
      <c r="T22" s="103">
        <v>26600</v>
      </c>
      <c r="U22" s="103">
        <v>0</v>
      </c>
      <c r="V22" s="106">
        <v>0.1</v>
      </c>
      <c r="W22" s="103">
        <v>8450</v>
      </c>
      <c r="X22" s="83"/>
      <c r="Y22" s="103">
        <v>8300</v>
      </c>
      <c r="Z22" s="103">
        <v>26150</v>
      </c>
      <c r="AA22" s="103">
        <v>0</v>
      </c>
      <c r="AB22" s="106">
        <v>0.1</v>
      </c>
      <c r="AC22" s="103">
        <v>8300</v>
      </c>
      <c r="AD22" s="83"/>
      <c r="AE22" s="103">
        <v>8100</v>
      </c>
      <c r="AF22" s="103">
        <v>25500</v>
      </c>
      <c r="AG22" s="103">
        <v>0</v>
      </c>
      <c r="AH22" s="106">
        <v>0.1</v>
      </c>
      <c r="AI22" s="103">
        <v>8100</v>
      </c>
      <c r="AJ22" s="83"/>
      <c r="AK22" s="103">
        <v>7900</v>
      </c>
      <c r="AL22" s="103">
        <v>24900</v>
      </c>
      <c r="AM22" s="103">
        <v>0</v>
      </c>
      <c r="AN22" s="106">
        <v>0.1</v>
      </c>
      <c r="AO22" s="103">
        <v>7900</v>
      </c>
      <c r="AQ22" s="103">
        <v>13750</v>
      </c>
      <c r="AR22" s="103">
        <v>24500</v>
      </c>
      <c r="AS22" s="103">
        <v>0</v>
      </c>
      <c r="AT22" s="106">
        <v>0.1</v>
      </c>
      <c r="AU22" s="103">
        <v>13750</v>
      </c>
      <c r="AW22" s="103">
        <v>13750</v>
      </c>
      <c r="AX22" s="103">
        <v>24500</v>
      </c>
      <c r="AY22" s="103">
        <v>0</v>
      </c>
      <c r="AZ22" s="106">
        <v>0.1</v>
      </c>
      <c r="BA22" s="103">
        <v>13750</v>
      </c>
      <c r="BC22" s="103">
        <v>75650</v>
      </c>
      <c r="BD22" s="103">
        <v>118130</v>
      </c>
      <c r="BE22" s="103">
        <v>8550</v>
      </c>
      <c r="BF22" s="106">
        <v>0.25</v>
      </c>
      <c r="BG22" s="103">
        <v>75650</v>
      </c>
      <c r="BH22" s="92"/>
      <c r="BI22" s="107">
        <v>75650</v>
      </c>
      <c r="BJ22" s="107">
        <v>144800</v>
      </c>
      <c r="BK22" s="107">
        <v>9350</v>
      </c>
      <c r="BL22" s="106">
        <v>0.25</v>
      </c>
      <c r="BM22" s="107">
        <v>75650</v>
      </c>
      <c r="BN22"/>
      <c r="BO22" s="103">
        <v>72150</v>
      </c>
      <c r="BP22" s="103">
        <v>137850</v>
      </c>
      <c r="BQ22" s="103">
        <v>8845</v>
      </c>
      <c r="BR22" s="106">
        <v>0.25</v>
      </c>
      <c r="BS22" s="103">
        <v>72150</v>
      </c>
      <c r="BU22" s="103">
        <v>70700</v>
      </c>
      <c r="BV22" s="103">
        <v>133800</v>
      </c>
      <c r="BW22" s="103">
        <v>8637.5</v>
      </c>
      <c r="BX22" s="106">
        <v>0.25</v>
      </c>
      <c r="BY22" s="103">
        <v>70700</v>
      </c>
    </row>
    <row r="23" spans="1:77" x14ac:dyDescent="0.2">
      <c r="A23" s="103">
        <v>27300</v>
      </c>
      <c r="B23" s="103">
        <v>84550</v>
      </c>
      <c r="C23" s="103">
        <v>1865</v>
      </c>
      <c r="D23" s="106">
        <v>0.15</v>
      </c>
      <c r="E23" s="103">
        <v>27300</v>
      </c>
      <c r="F23" s="83"/>
      <c r="G23" s="103">
        <v>27100</v>
      </c>
      <c r="H23" s="103">
        <v>83850</v>
      </c>
      <c r="I23" s="103">
        <v>1855</v>
      </c>
      <c r="J23" s="106">
        <v>0.15</v>
      </c>
      <c r="K23" s="103">
        <v>27100</v>
      </c>
      <c r="L23" s="83"/>
      <c r="M23" s="103">
        <v>27050</v>
      </c>
      <c r="N23" s="103">
        <v>83500</v>
      </c>
      <c r="O23" s="103">
        <v>1845</v>
      </c>
      <c r="P23" s="106">
        <v>0.15</v>
      </c>
      <c r="Q23" s="103">
        <v>27050</v>
      </c>
      <c r="R23" s="83"/>
      <c r="S23" s="103">
        <v>26600</v>
      </c>
      <c r="T23" s="103">
        <v>82250</v>
      </c>
      <c r="U23" s="103">
        <v>1815</v>
      </c>
      <c r="V23" s="106">
        <v>0.15</v>
      </c>
      <c r="W23" s="103">
        <v>26600</v>
      </c>
      <c r="X23" s="83"/>
      <c r="Y23" s="103">
        <v>26150</v>
      </c>
      <c r="Z23" s="103">
        <v>80800</v>
      </c>
      <c r="AA23" s="103">
        <v>1785</v>
      </c>
      <c r="AB23" s="106">
        <v>0.15</v>
      </c>
      <c r="AC23" s="103">
        <v>26150</v>
      </c>
      <c r="AD23" s="83"/>
      <c r="AE23" s="103">
        <v>25500</v>
      </c>
      <c r="AF23" s="103">
        <v>78800</v>
      </c>
      <c r="AG23" s="103">
        <v>1740</v>
      </c>
      <c r="AH23" s="106">
        <v>0.15</v>
      </c>
      <c r="AI23" s="103">
        <v>25500</v>
      </c>
      <c r="AJ23" s="83"/>
      <c r="AK23" s="103">
        <v>24900</v>
      </c>
      <c r="AL23" s="103">
        <v>76900</v>
      </c>
      <c r="AM23" s="103">
        <v>1700</v>
      </c>
      <c r="AN23" s="106">
        <v>0.15</v>
      </c>
      <c r="AO23" s="103">
        <v>24900</v>
      </c>
      <c r="AQ23" s="103">
        <v>24500</v>
      </c>
      <c r="AR23" s="103">
        <v>75750</v>
      </c>
      <c r="AS23" s="103">
        <v>1075</v>
      </c>
      <c r="AT23" s="106">
        <v>0.15</v>
      </c>
      <c r="AU23" s="103">
        <v>24500</v>
      </c>
      <c r="AW23" s="103">
        <v>24500</v>
      </c>
      <c r="AX23" s="103">
        <v>75750</v>
      </c>
      <c r="AY23" s="103">
        <v>1075</v>
      </c>
      <c r="AZ23" s="106">
        <v>0.15</v>
      </c>
      <c r="BA23" s="103">
        <v>24500</v>
      </c>
      <c r="BC23" s="103">
        <v>118130</v>
      </c>
      <c r="BD23" s="103">
        <v>216600</v>
      </c>
      <c r="BE23" s="103">
        <v>19170</v>
      </c>
      <c r="BF23" s="106">
        <v>0.28000000000000003</v>
      </c>
      <c r="BG23" s="103">
        <v>118130</v>
      </c>
      <c r="BH23" s="92"/>
      <c r="BI23" s="107">
        <v>144800</v>
      </c>
      <c r="BJ23" s="107">
        <v>216600</v>
      </c>
      <c r="BK23" s="107">
        <v>26637.5</v>
      </c>
      <c r="BL23" s="106">
        <v>0.28000000000000003</v>
      </c>
      <c r="BM23" s="107">
        <v>144800</v>
      </c>
      <c r="BN23"/>
      <c r="BO23" s="103">
        <v>137850</v>
      </c>
      <c r="BP23" s="103">
        <v>207700</v>
      </c>
      <c r="BQ23" s="103">
        <v>25270</v>
      </c>
      <c r="BR23" s="106">
        <v>0.28000000000000003</v>
      </c>
      <c r="BS23" s="103">
        <v>137850</v>
      </c>
      <c r="BU23" s="103">
        <v>133800</v>
      </c>
      <c r="BV23" s="103">
        <v>203150</v>
      </c>
      <c r="BW23" s="103">
        <v>24412.5</v>
      </c>
      <c r="BX23" s="106">
        <v>0.28000000000000003</v>
      </c>
      <c r="BY23" s="103">
        <v>133800</v>
      </c>
    </row>
    <row r="24" spans="1:77" x14ac:dyDescent="0.2">
      <c r="A24" s="103">
        <v>84550</v>
      </c>
      <c r="B24" s="103">
        <v>161750</v>
      </c>
      <c r="C24" s="103">
        <v>10452.5</v>
      </c>
      <c r="D24" s="106">
        <v>0.25</v>
      </c>
      <c r="E24" s="103">
        <v>84550</v>
      </c>
      <c r="F24" s="83"/>
      <c r="G24" s="103">
        <v>83850</v>
      </c>
      <c r="H24" s="103">
        <v>160450</v>
      </c>
      <c r="I24" s="103">
        <v>10367.5</v>
      </c>
      <c r="J24" s="106">
        <v>0.25</v>
      </c>
      <c r="K24" s="103">
        <v>83850</v>
      </c>
      <c r="L24" s="83"/>
      <c r="M24" s="103">
        <v>83500</v>
      </c>
      <c r="N24" s="103">
        <v>159800</v>
      </c>
      <c r="O24" s="103">
        <v>10312.5</v>
      </c>
      <c r="P24" s="106">
        <v>0.25</v>
      </c>
      <c r="Q24" s="103">
        <v>83500</v>
      </c>
      <c r="R24" s="83"/>
      <c r="S24" s="103">
        <v>82250</v>
      </c>
      <c r="T24" s="103">
        <v>157300</v>
      </c>
      <c r="U24" s="103">
        <v>10162.5</v>
      </c>
      <c r="V24" s="106">
        <v>0.25</v>
      </c>
      <c r="W24" s="103">
        <v>82250</v>
      </c>
      <c r="X24" s="83"/>
      <c r="Y24" s="103">
        <v>80800</v>
      </c>
      <c r="Z24" s="103">
        <v>154700</v>
      </c>
      <c r="AA24" s="103">
        <v>9982.5</v>
      </c>
      <c r="AB24" s="106">
        <v>0.25</v>
      </c>
      <c r="AC24" s="103">
        <v>80800</v>
      </c>
      <c r="AD24" s="83"/>
      <c r="AE24" s="103">
        <v>78800</v>
      </c>
      <c r="AF24" s="103">
        <v>150800</v>
      </c>
      <c r="AG24" s="103">
        <v>9735</v>
      </c>
      <c r="AH24" s="106">
        <v>0.25</v>
      </c>
      <c r="AI24" s="103">
        <v>78800</v>
      </c>
      <c r="AJ24" s="83"/>
      <c r="AK24" s="103">
        <v>76900</v>
      </c>
      <c r="AL24" s="103">
        <v>147250</v>
      </c>
      <c r="AM24" s="103">
        <v>9500</v>
      </c>
      <c r="AN24" s="106">
        <v>0.25</v>
      </c>
      <c r="AO24" s="103">
        <v>76900</v>
      </c>
      <c r="AQ24" s="103">
        <v>75750</v>
      </c>
      <c r="AR24" s="103">
        <v>94050</v>
      </c>
      <c r="AS24" s="103">
        <v>8762.5</v>
      </c>
      <c r="AT24" s="106">
        <v>0.25</v>
      </c>
      <c r="AU24" s="103">
        <v>75750</v>
      </c>
      <c r="AW24" s="103">
        <v>75750</v>
      </c>
      <c r="AX24" s="103">
        <v>94050</v>
      </c>
      <c r="AY24" s="103">
        <v>8762.5</v>
      </c>
      <c r="AZ24" s="106">
        <v>0.25</v>
      </c>
      <c r="BA24" s="103">
        <v>75750</v>
      </c>
      <c r="BC24" s="103">
        <v>216600</v>
      </c>
      <c r="BD24" s="103">
        <v>380700</v>
      </c>
      <c r="BE24" s="103">
        <v>46741.599999999999</v>
      </c>
      <c r="BF24" s="106">
        <v>0.33</v>
      </c>
      <c r="BG24" s="103">
        <v>216600</v>
      </c>
      <c r="BH24" s="92"/>
      <c r="BI24" s="107">
        <v>216600</v>
      </c>
      <c r="BJ24" s="107">
        <v>380700</v>
      </c>
      <c r="BK24" s="107">
        <v>46741.5</v>
      </c>
      <c r="BL24" s="106">
        <v>0.33</v>
      </c>
      <c r="BM24" s="107">
        <v>216600</v>
      </c>
      <c r="BN24"/>
      <c r="BO24" s="103">
        <v>207700</v>
      </c>
      <c r="BP24" s="103">
        <v>365100</v>
      </c>
      <c r="BQ24" s="103">
        <v>44828</v>
      </c>
      <c r="BR24" s="106">
        <v>0.33</v>
      </c>
      <c r="BS24" s="103">
        <v>207700</v>
      </c>
      <c r="BU24" s="103">
        <v>203150</v>
      </c>
      <c r="BV24" s="103">
        <v>357000</v>
      </c>
      <c r="BW24" s="103">
        <v>43830.5</v>
      </c>
      <c r="BX24" s="106">
        <v>0.33</v>
      </c>
      <c r="BY24" s="103">
        <v>203150</v>
      </c>
    </row>
    <row r="25" spans="1:77" ht="25.5" x14ac:dyDescent="0.2">
      <c r="A25" s="103">
        <v>161750</v>
      </c>
      <c r="B25" s="103">
        <v>242000</v>
      </c>
      <c r="C25" s="103">
        <v>29752.5</v>
      </c>
      <c r="D25" s="106">
        <v>0.28000000000000003</v>
      </c>
      <c r="E25" s="103">
        <v>161750</v>
      </c>
      <c r="F25" s="83"/>
      <c r="G25" s="103">
        <v>160450</v>
      </c>
      <c r="H25" s="103">
        <v>240000</v>
      </c>
      <c r="I25" s="103">
        <v>29517.5</v>
      </c>
      <c r="J25" s="106">
        <v>0.28000000000000003</v>
      </c>
      <c r="K25" s="103">
        <v>160450</v>
      </c>
      <c r="L25" s="83"/>
      <c r="M25" s="103">
        <v>159800</v>
      </c>
      <c r="N25" s="103">
        <v>239050</v>
      </c>
      <c r="O25" s="103">
        <v>29387.5</v>
      </c>
      <c r="P25" s="106">
        <v>0.28000000000000003</v>
      </c>
      <c r="Q25" s="103">
        <v>159800</v>
      </c>
      <c r="R25" s="83"/>
      <c r="S25" s="103">
        <v>157300</v>
      </c>
      <c r="T25" s="103">
        <v>235300</v>
      </c>
      <c r="U25" s="103">
        <v>28925</v>
      </c>
      <c r="V25" s="106">
        <v>0.28000000000000003</v>
      </c>
      <c r="W25" s="103">
        <v>157300</v>
      </c>
      <c r="X25" s="83"/>
      <c r="Y25" s="103">
        <v>154700</v>
      </c>
      <c r="Z25" s="103">
        <v>231350</v>
      </c>
      <c r="AA25" s="103">
        <v>28457.5</v>
      </c>
      <c r="AB25" s="106">
        <v>0.28000000000000003</v>
      </c>
      <c r="AC25" s="103">
        <v>154700</v>
      </c>
      <c r="AD25" s="83"/>
      <c r="AE25" s="103">
        <v>150800</v>
      </c>
      <c r="AF25" s="103">
        <v>225550</v>
      </c>
      <c r="AG25" s="103">
        <v>27735</v>
      </c>
      <c r="AH25" s="106">
        <v>0.28000000000000003</v>
      </c>
      <c r="AI25" s="103">
        <v>150800</v>
      </c>
      <c r="AJ25" s="83"/>
      <c r="AK25" s="103">
        <v>147250</v>
      </c>
      <c r="AL25" s="103">
        <v>220200</v>
      </c>
      <c r="AM25" s="103">
        <v>27087.5</v>
      </c>
      <c r="AN25" s="106">
        <v>0.28000000000000003</v>
      </c>
      <c r="AO25" s="103">
        <v>147250</v>
      </c>
      <c r="AQ25" s="103">
        <v>94050</v>
      </c>
      <c r="AR25" s="103">
        <v>124050</v>
      </c>
      <c r="AS25" s="103">
        <v>13337.5</v>
      </c>
      <c r="AT25" s="106">
        <v>0.27</v>
      </c>
      <c r="AU25" s="103">
        <v>94050</v>
      </c>
      <c r="AW25" s="103">
        <v>94050</v>
      </c>
      <c r="AX25" s="103">
        <v>124050</v>
      </c>
      <c r="AY25" s="103">
        <v>13337.5</v>
      </c>
      <c r="AZ25" s="106">
        <v>0.27</v>
      </c>
      <c r="BA25" s="103">
        <v>94050</v>
      </c>
      <c r="BC25" s="103">
        <v>380700</v>
      </c>
      <c r="BD25" s="103" t="s">
        <v>1057</v>
      </c>
      <c r="BE25" s="103">
        <v>100894.6</v>
      </c>
      <c r="BF25" s="106">
        <v>0.35</v>
      </c>
      <c r="BG25" s="103">
        <v>380700</v>
      </c>
      <c r="BH25" s="92"/>
      <c r="BI25" s="107">
        <v>380700</v>
      </c>
      <c r="BJ25" s="105" t="s">
        <v>1057</v>
      </c>
      <c r="BK25" s="105">
        <v>100894.5</v>
      </c>
      <c r="BL25" s="106">
        <v>0.35</v>
      </c>
      <c r="BM25" s="103">
        <v>380700</v>
      </c>
      <c r="BN25"/>
      <c r="BO25" s="103">
        <v>365100</v>
      </c>
      <c r="BP25" s="103" t="s">
        <v>1057</v>
      </c>
      <c r="BQ25" s="103">
        <v>96770</v>
      </c>
      <c r="BR25" s="106">
        <v>0.35</v>
      </c>
      <c r="BS25" s="103">
        <v>365100</v>
      </c>
      <c r="BU25" s="103">
        <v>357000</v>
      </c>
      <c r="BV25" s="103" t="s">
        <v>1057</v>
      </c>
      <c r="BW25" s="103">
        <v>94601</v>
      </c>
      <c r="BX25" s="106">
        <v>0.35</v>
      </c>
      <c r="BY25" s="103">
        <v>357000</v>
      </c>
    </row>
    <row r="26" spans="1:77" x14ac:dyDescent="0.2">
      <c r="A26" s="103">
        <v>242000</v>
      </c>
      <c r="B26" s="103">
        <v>425350</v>
      </c>
      <c r="C26" s="103">
        <v>52222.5</v>
      </c>
      <c r="D26" s="106">
        <v>0.33</v>
      </c>
      <c r="E26" s="103">
        <v>242000</v>
      </c>
      <c r="F26" s="83"/>
      <c r="G26" s="103">
        <v>240000</v>
      </c>
      <c r="H26" s="103">
        <v>421900</v>
      </c>
      <c r="I26" s="103">
        <v>51791.5</v>
      </c>
      <c r="J26" s="106">
        <v>0.33</v>
      </c>
      <c r="K26" s="103">
        <v>240000</v>
      </c>
      <c r="L26" s="83"/>
      <c r="M26" s="103">
        <v>239050</v>
      </c>
      <c r="N26" s="103">
        <v>420100</v>
      </c>
      <c r="O26" s="103">
        <v>51577.5</v>
      </c>
      <c r="P26" s="106">
        <v>0.33</v>
      </c>
      <c r="Q26" s="103">
        <v>239050</v>
      </c>
      <c r="R26" s="83"/>
      <c r="S26" s="103">
        <v>235300</v>
      </c>
      <c r="T26" s="103">
        <v>413550</v>
      </c>
      <c r="U26" s="103">
        <v>50765</v>
      </c>
      <c r="V26" s="106">
        <v>0.33</v>
      </c>
      <c r="W26" s="103">
        <v>235300</v>
      </c>
      <c r="X26" s="83"/>
      <c r="Y26" s="103">
        <v>231350</v>
      </c>
      <c r="Z26" s="103">
        <v>406650</v>
      </c>
      <c r="AA26" s="103">
        <v>49919.5</v>
      </c>
      <c r="AB26" s="106">
        <v>0.33</v>
      </c>
      <c r="AC26" s="103">
        <v>231350</v>
      </c>
      <c r="AD26" s="83"/>
      <c r="AE26" s="103">
        <v>225550</v>
      </c>
      <c r="AF26" s="103">
        <v>396450</v>
      </c>
      <c r="AG26" s="103">
        <v>48665</v>
      </c>
      <c r="AH26" s="106">
        <v>0.33</v>
      </c>
      <c r="AI26" s="103">
        <v>225550</v>
      </c>
      <c r="AJ26" s="83"/>
      <c r="AK26" s="103">
        <v>220200</v>
      </c>
      <c r="AL26" s="103">
        <v>387050</v>
      </c>
      <c r="AM26" s="103">
        <v>47513.5</v>
      </c>
      <c r="AN26" s="106">
        <v>0.33</v>
      </c>
      <c r="AO26" s="103">
        <v>220200</v>
      </c>
      <c r="AQ26" s="103">
        <v>124050</v>
      </c>
      <c r="AR26" s="103">
        <v>145050</v>
      </c>
      <c r="AS26" s="103">
        <v>21437.5</v>
      </c>
      <c r="AT26" s="106">
        <v>0.25</v>
      </c>
      <c r="AU26" s="103">
        <v>124050</v>
      </c>
      <c r="AW26" s="103">
        <v>124050</v>
      </c>
      <c r="AX26" s="103">
        <v>145050</v>
      </c>
      <c r="AY26" s="103">
        <v>21437.5</v>
      </c>
      <c r="AZ26" s="106">
        <v>0.25</v>
      </c>
      <c r="BA26" s="103">
        <v>124050</v>
      </c>
      <c r="BG26" s="92"/>
      <c r="BH26" s="92"/>
      <c r="BI26" s="92"/>
      <c r="BJ26" s="92"/>
      <c r="BM26"/>
      <c r="BN26"/>
      <c r="BO26" s="92"/>
      <c r="BP26" s="92"/>
      <c r="BQ26" s="92"/>
      <c r="BR26" s="92"/>
      <c r="BS26" s="92"/>
      <c r="BU26" s="92"/>
      <c r="BV26" s="92"/>
      <c r="BW26" s="92"/>
      <c r="BX26" s="92"/>
      <c r="BY26" s="92"/>
    </row>
    <row r="27" spans="1:77" s="79" customFormat="1" x14ac:dyDescent="0.2">
      <c r="A27" s="103">
        <v>425350</v>
      </c>
      <c r="B27" s="103">
        <v>479350</v>
      </c>
      <c r="C27" s="103">
        <v>112728</v>
      </c>
      <c r="D27" s="106">
        <v>0.35</v>
      </c>
      <c r="E27" s="103">
        <v>425350</v>
      </c>
      <c r="F27" s="88"/>
      <c r="G27" s="103">
        <v>421900</v>
      </c>
      <c r="H27" s="103">
        <v>475500</v>
      </c>
      <c r="I27" s="103">
        <v>111818.5</v>
      </c>
      <c r="J27" s="106">
        <v>0.35</v>
      </c>
      <c r="K27" s="103">
        <v>421900</v>
      </c>
      <c r="L27" s="88"/>
      <c r="M27" s="103">
        <v>420100</v>
      </c>
      <c r="N27" s="103">
        <v>473450</v>
      </c>
      <c r="O27" s="103">
        <v>111324</v>
      </c>
      <c r="P27" s="106">
        <v>0.35</v>
      </c>
      <c r="Q27" s="103">
        <v>420100</v>
      </c>
      <c r="R27" s="88"/>
      <c r="S27" s="103">
        <v>413550</v>
      </c>
      <c r="T27" s="103">
        <v>466050</v>
      </c>
      <c r="U27" s="103">
        <v>109587.5</v>
      </c>
      <c r="V27" s="106">
        <v>0.35</v>
      </c>
      <c r="W27" s="103">
        <v>413550</v>
      </c>
      <c r="X27" s="88"/>
      <c r="Y27" s="103">
        <v>406650</v>
      </c>
      <c r="Z27" s="103">
        <v>458300</v>
      </c>
      <c r="AA27" s="103">
        <v>107768.5</v>
      </c>
      <c r="AB27" s="106">
        <v>0.35</v>
      </c>
      <c r="AC27" s="103">
        <v>406650</v>
      </c>
      <c r="AD27" s="88"/>
      <c r="AE27" s="103">
        <v>396450</v>
      </c>
      <c r="AF27" s="103" t="s">
        <v>1057</v>
      </c>
      <c r="AG27" s="103">
        <v>105062</v>
      </c>
      <c r="AH27" s="106">
        <v>0.35</v>
      </c>
      <c r="AI27" s="103">
        <v>396450</v>
      </c>
      <c r="AJ27" s="88"/>
      <c r="AK27" s="103">
        <v>387050</v>
      </c>
      <c r="AL27" s="103" t="s">
        <v>13</v>
      </c>
      <c r="AM27" s="103">
        <v>102574</v>
      </c>
      <c r="AN27" s="106">
        <v>0.35</v>
      </c>
      <c r="AO27" s="103">
        <v>387050</v>
      </c>
      <c r="AP27" s="111"/>
      <c r="AQ27" s="103">
        <v>145050</v>
      </c>
      <c r="AR27" s="103">
        <v>217000</v>
      </c>
      <c r="AS27" s="103">
        <v>26687.5</v>
      </c>
      <c r="AT27" s="106">
        <v>0.28000000000000003</v>
      </c>
      <c r="AU27" s="103">
        <v>145050</v>
      </c>
      <c r="AV27" s="111"/>
      <c r="AW27" s="103">
        <v>145050</v>
      </c>
      <c r="AX27" s="103">
        <v>217000</v>
      </c>
      <c r="AY27" s="103">
        <v>26687.5</v>
      </c>
      <c r="AZ27" s="106">
        <v>0.28000000000000003</v>
      </c>
      <c r="BA27" s="103">
        <v>145050</v>
      </c>
      <c r="BB27" s="111"/>
      <c r="BC27" s="111"/>
      <c r="BD27" s="111" t="s">
        <v>1058</v>
      </c>
      <c r="BE27" s="111" t="s">
        <v>1059</v>
      </c>
      <c r="BF27" s="111" t="s">
        <v>1060</v>
      </c>
      <c r="BG27" s="111"/>
      <c r="BH27" s="111"/>
      <c r="BI27" s="111"/>
      <c r="BJ27" s="111" t="s">
        <v>1058</v>
      </c>
      <c r="BK27" s="111" t="s">
        <v>1059</v>
      </c>
      <c r="BL27" s="111" t="s">
        <v>1060</v>
      </c>
      <c r="BO27" s="111"/>
      <c r="BP27" s="111" t="s">
        <v>1058</v>
      </c>
      <c r="BQ27" s="111" t="s">
        <v>1059</v>
      </c>
      <c r="BR27" s="111" t="s">
        <v>1060</v>
      </c>
      <c r="BS27" s="111"/>
      <c r="BU27" s="111"/>
      <c r="BV27" s="111" t="s">
        <v>1058</v>
      </c>
      <c r="BW27" s="111" t="s">
        <v>1059</v>
      </c>
      <c r="BX27" s="111" t="s">
        <v>1060</v>
      </c>
      <c r="BY27" s="111"/>
    </row>
    <row r="28" spans="1:77" x14ac:dyDescent="0.2">
      <c r="A28" s="103">
        <v>479350</v>
      </c>
      <c r="B28" s="103" t="s">
        <v>1057</v>
      </c>
      <c r="C28" s="103">
        <v>131628</v>
      </c>
      <c r="D28" s="106">
        <v>0.39600000000000002</v>
      </c>
      <c r="E28" s="103">
        <v>479350</v>
      </c>
      <c r="F28" s="83"/>
      <c r="G28" s="103">
        <v>475500</v>
      </c>
      <c r="H28" s="103" t="s">
        <v>1057</v>
      </c>
      <c r="I28" s="103">
        <v>130578.5</v>
      </c>
      <c r="J28" s="106">
        <v>0.39600000000000002</v>
      </c>
      <c r="K28" s="103">
        <v>475500</v>
      </c>
      <c r="L28" s="83"/>
      <c r="M28" s="103">
        <v>473450</v>
      </c>
      <c r="N28" s="103" t="s">
        <v>1057</v>
      </c>
      <c r="O28" s="103">
        <v>129996.5</v>
      </c>
      <c r="P28" s="106">
        <v>0.39600000000000002</v>
      </c>
      <c r="Q28" s="103">
        <v>473450</v>
      </c>
      <c r="R28" s="83"/>
      <c r="S28" s="103">
        <v>466050</v>
      </c>
      <c r="T28" s="103" t="s">
        <v>1057</v>
      </c>
      <c r="U28" s="103">
        <v>127962.5</v>
      </c>
      <c r="V28" s="106">
        <v>0.39600000000000002</v>
      </c>
      <c r="W28" s="103">
        <v>466050</v>
      </c>
      <c r="X28" s="83"/>
      <c r="Y28" s="103">
        <v>458300</v>
      </c>
      <c r="Z28" s="103" t="s">
        <v>1057</v>
      </c>
      <c r="AA28" s="103">
        <v>125846</v>
      </c>
      <c r="AB28" s="106">
        <v>0.39600000000000002</v>
      </c>
      <c r="AC28" s="103">
        <v>458300</v>
      </c>
      <c r="AD28" s="83"/>
      <c r="AE28" s="103">
        <v>0</v>
      </c>
      <c r="AF28" s="103">
        <v>0</v>
      </c>
      <c r="AG28" s="103">
        <v>0</v>
      </c>
      <c r="AH28" s="106">
        <v>0</v>
      </c>
      <c r="AI28" s="103">
        <v>0</v>
      </c>
      <c r="AJ28" s="83"/>
      <c r="AK28" s="103">
        <v>0</v>
      </c>
      <c r="AL28" s="103">
        <v>0</v>
      </c>
      <c r="AM28" s="103">
        <v>0</v>
      </c>
      <c r="AN28" s="106">
        <v>0</v>
      </c>
      <c r="AO28" s="103">
        <v>0</v>
      </c>
      <c r="AQ28" s="103">
        <v>217000</v>
      </c>
      <c r="AR28" s="103">
        <v>381400</v>
      </c>
      <c r="AS28" s="103">
        <v>46833.5</v>
      </c>
      <c r="AT28" s="106">
        <v>0.33</v>
      </c>
      <c r="AU28" s="103">
        <v>217000</v>
      </c>
      <c r="AW28" s="103">
        <v>217000</v>
      </c>
      <c r="AX28" s="103">
        <v>381400</v>
      </c>
      <c r="AY28" s="103">
        <v>46833.5</v>
      </c>
      <c r="AZ28" s="106">
        <v>0.33</v>
      </c>
      <c r="BA28" s="103">
        <v>217000</v>
      </c>
      <c r="BC28" s="92" t="s">
        <v>1061</v>
      </c>
      <c r="BD28" s="112">
        <v>854.17</v>
      </c>
      <c r="BG28" s="92"/>
      <c r="BH28" s="92"/>
      <c r="BI28" s="92" t="s">
        <v>1061</v>
      </c>
      <c r="BJ28" s="112">
        <v>854.17</v>
      </c>
      <c r="BM28"/>
      <c r="BN28"/>
      <c r="BO28" s="92" t="s">
        <v>1061</v>
      </c>
      <c r="BP28" s="112">
        <v>854.17</v>
      </c>
      <c r="BQ28" s="92"/>
      <c r="BR28" s="92"/>
      <c r="BS28" s="92"/>
      <c r="BU28" s="92" t="s">
        <v>1061</v>
      </c>
      <c r="BV28" s="112">
        <v>854.17</v>
      </c>
      <c r="BW28" s="92"/>
      <c r="BX28" s="92"/>
      <c r="BY28" s="92"/>
    </row>
    <row r="29" spans="1:77"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Q29" s="103">
        <v>381400</v>
      </c>
      <c r="AR29" s="103" t="s">
        <v>1057</v>
      </c>
      <c r="AS29" s="103">
        <v>101085.5</v>
      </c>
      <c r="AT29" s="106">
        <v>0.35</v>
      </c>
      <c r="AU29" s="103">
        <v>381400</v>
      </c>
      <c r="AW29" s="103">
        <v>381400</v>
      </c>
      <c r="AX29" s="103" t="s">
        <v>1057</v>
      </c>
      <c r="AY29" s="103">
        <v>101085.5</v>
      </c>
      <c r="AZ29" s="106">
        <v>0.35</v>
      </c>
      <c r="BA29" s="103">
        <v>381400</v>
      </c>
      <c r="BC29" s="92" t="s">
        <v>1062</v>
      </c>
      <c r="BD29" s="92">
        <f>BD28*BE29</f>
        <v>427.08499999999998</v>
      </c>
      <c r="BE29" s="92">
        <v>0.5</v>
      </c>
      <c r="BG29" s="92"/>
      <c r="BH29" s="92"/>
      <c r="BI29" s="92" t="s">
        <v>1062</v>
      </c>
      <c r="BJ29" s="92">
        <f>BJ28*BK29</f>
        <v>427.08499999999998</v>
      </c>
      <c r="BK29" s="92">
        <v>0.5</v>
      </c>
      <c r="BM29"/>
      <c r="BN29"/>
      <c r="BO29" s="92" t="s">
        <v>1062</v>
      </c>
      <c r="BP29" s="92">
        <f>BP28*BQ29</f>
        <v>427.08499999999998</v>
      </c>
      <c r="BQ29" s="92">
        <v>0.5</v>
      </c>
      <c r="BR29" s="92"/>
      <c r="BS29" s="92"/>
      <c r="BU29" s="92" t="s">
        <v>1062</v>
      </c>
      <c r="BV29" s="92">
        <f>BV28*BW29</f>
        <v>427.08499999999998</v>
      </c>
      <c r="BW29" s="92">
        <v>0.5</v>
      </c>
      <c r="BX29" s="92"/>
      <c r="BY29" s="92"/>
    </row>
    <row r="30" spans="1:77"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J30" s="83"/>
      <c r="BE30" s="113">
        <v>54</v>
      </c>
      <c r="BF30" s="92">
        <f>BD29*BE30</f>
        <v>23062.59</v>
      </c>
      <c r="BG30" s="92"/>
      <c r="BH30" s="92"/>
      <c r="BI30" s="92"/>
      <c r="BJ30" s="92"/>
      <c r="BK30" s="113">
        <v>54</v>
      </c>
      <c r="BL30" s="92">
        <f>BJ29*BK30</f>
        <v>23062.59</v>
      </c>
      <c r="BM30"/>
      <c r="BN30"/>
      <c r="BO30" s="92"/>
      <c r="BP30" s="92"/>
      <c r="BQ30" s="113">
        <v>52</v>
      </c>
      <c r="BR30" s="92">
        <f>BP29*BQ30</f>
        <v>22208.42</v>
      </c>
      <c r="BS30" s="92"/>
      <c r="BU30" s="92"/>
      <c r="BV30" s="92"/>
      <c r="BW30" s="113">
        <v>52</v>
      </c>
      <c r="BX30" s="92">
        <f>BV29*BW30</f>
        <v>22208.42</v>
      </c>
      <c r="BY30" s="92"/>
    </row>
    <row r="31" spans="1:77"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Q31" s="111"/>
      <c r="AR31" s="111" t="s">
        <v>1058</v>
      </c>
      <c r="AS31" s="111" t="s">
        <v>1059</v>
      </c>
      <c r="AT31" s="111" t="s">
        <v>1060</v>
      </c>
      <c r="AU31" s="111"/>
      <c r="AW31" s="111"/>
      <c r="AX31" s="111" t="s">
        <v>1058</v>
      </c>
      <c r="AY31" s="111" t="s">
        <v>1059</v>
      </c>
      <c r="AZ31" s="111" t="s">
        <v>1060</v>
      </c>
      <c r="BA31" s="111"/>
      <c r="BC31" s="92" t="s">
        <v>1063</v>
      </c>
      <c r="BD31" s="114" t="s">
        <v>1064</v>
      </c>
      <c r="BG31" s="92"/>
      <c r="BH31" s="92"/>
      <c r="BI31" s="92" t="s">
        <v>1063</v>
      </c>
      <c r="BJ31" s="114" t="s">
        <v>1064</v>
      </c>
      <c r="BM31"/>
      <c r="BN31"/>
      <c r="BO31" s="92" t="s">
        <v>1063</v>
      </c>
      <c r="BP31" s="114" t="s">
        <v>1064</v>
      </c>
      <c r="BQ31" s="92"/>
      <c r="BR31" s="92"/>
      <c r="BS31" s="92"/>
      <c r="BU31" s="92" t="s">
        <v>1063</v>
      </c>
      <c r="BV31" s="114" t="s">
        <v>1064</v>
      </c>
      <c r="BW31" s="92"/>
      <c r="BX31" s="92"/>
      <c r="BY31" s="92"/>
    </row>
    <row r="32" spans="1:77" x14ac:dyDescent="0.2">
      <c r="A32" s="92" t="s">
        <v>1065</v>
      </c>
      <c r="B32" s="112" t="e">
        <f>#REF!</f>
        <v>#REF!</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J32" s="83"/>
      <c r="AK32" s="92" t="s">
        <v>1065</v>
      </c>
      <c r="AL32" s="112">
        <v>15019.25</v>
      </c>
      <c r="AQ32" s="92" t="s">
        <v>1065</v>
      </c>
      <c r="AR32" s="112">
        <v>1838.67</v>
      </c>
      <c r="AW32" s="92" t="s">
        <v>1065</v>
      </c>
      <c r="AX32" s="112">
        <v>1518.54</v>
      </c>
      <c r="BC32" s="92" t="s">
        <v>1043</v>
      </c>
      <c r="BD32" s="115">
        <v>2</v>
      </c>
      <c r="BE32" s="92">
        <v>3650</v>
      </c>
      <c r="BF32" s="92">
        <f>BD32*BE32</f>
        <v>7300</v>
      </c>
      <c r="BG32" s="92"/>
      <c r="BH32" s="92"/>
      <c r="BI32" s="92" t="s">
        <v>1043</v>
      </c>
      <c r="BJ32" s="115">
        <v>2</v>
      </c>
      <c r="BK32" s="92">
        <v>3650</v>
      </c>
      <c r="BL32" s="92">
        <f>BJ32*BK32</f>
        <v>7300</v>
      </c>
      <c r="BM32"/>
      <c r="BN32"/>
      <c r="BO32" s="92" t="s">
        <v>1043</v>
      </c>
      <c r="BP32" s="115">
        <v>2</v>
      </c>
      <c r="BQ32" s="92">
        <v>3650</v>
      </c>
      <c r="BR32" s="92">
        <f>BP32*BQ32</f>
        <v>7300</v>
      </c>
      <c r="BS32" s="92"/>
      <c r="BU32" s="92" t="s">
        <v>1043</v>
      </c>
      <c r="BV32" s="115">
        <v>2</v>
      </c>
      <c r="BW32" s="92">
        <v>3650</v>
      </c>
      <c r="BX32" s="92">
        <f>BV32*BW32</f>
        <v>7300</v>
      </c>
      <c r="BY32" s="92"/>
    </row>
    <row r="33" spans="1:77" ht="13.5" thickBot="1" x14ac:dyDescent="0.25">
      <c r="A33" s="92" t="s">
        <v>1062</v>
      </c>
      <c r="B33" s="92" t="e">
        <f>B32*C33</f>
        <v>#REF!</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J33" s="83"/>
      <c r="AK33" s="92" t="s">
        <v>1062</v>
      </c>
      <c r="AL33" s="92">
        <f>AL32*AM33</f>
        <v>7509.625</v>
      </c>
      <c r="AM33" s="92">
        <v>0.5</v>
      </c>
      <c r="AQ33" s="92" t="s">
        <v>1062</v>
      </c>
      <c r="AR33" s="92">
        <f>AR32*AS33</f>
        <v>919.33500000000004</v>
      </c>
      <c r="AS33" s="92">
        <v>0.5</v>
      </c>
      <c r="AW33" s="92" t="s">
        <v>1062</v>
      </c>
      <c r="AX33" s="92">
        <f>AX32*AY33</f>
        <v>759.27</v>
      </c>
      <c r="AY33" s="92">
        <v>0.5</v>
      </c>
      <c r="BC33" s="92" t="s">
        <v>1066</v>
      </c>
      <c r="BF33" s="93">
        <f>BF30-BF32</f>
        <v>15762.59</v>
      </c>
      <c r="BG33" s="92"/>
      <c r="BH33" s="92"/>
      <c r="BI33" s="92" t="s">
        <v>1066</v>
      </c>
      <c r="BJ33" s="92"/>
      <c r="BL33" s="93">
        <f>BL30-BL32</f>
        <v>15762.59</v>
      </c>
      <c r="BM33"/>
      <c r="BN33"/>
      <c r="BO33" s="92" t="s">
        <v>1066</v>
      </c>
      <c r="BP33" s="92"/>
      <c r="BQ33" s="92"/>
      <c r="BR33" s="93">
        <f>BR30-BR32</f>
        <v>14908.419999999998</v>
      </c>
      <c r="BS33" s="92"/>
      <c r="BU33" s="92" t="s">
        <v>1066</v>
      </c>
      <c r="BV33" s="92"/>
      <c r="BW33" s="92"/>
      <c r="BX33" s="93">
        <f>BX30-BX32</f>
        <v>14908.419999999998</v>
      </c>
      <c r="BY33" s="92"/>
    </row>
    <row r="34" spans="1:77" ht="13.5" thickBot="1" x14ac:dyDescent="0.25">
      <c r="A34" s="92" t="s">
        <v>1067</v>
      </c>
      <c r="B34" s="92"/>
      <c r="C34" s="113">
        <v>52</v>
      </c>
      <c r="D34" s="116" t="e">
        <f>B33*C34</f>
        <v>#REF!</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G34" s="113">
        <v>52</v>
      </c>
      <c r="AH34" s="116" t="e">
        <f>AF33*AG34</f>
        <v>#REF!</v>
      </c>
      <c r="AJ34" s="83"/>
      <c r="AK34" s="92" t="s">
        <v>1067</v>
      </c>
      <c r="AM34" s="113">
        <v>52</v>
      </c>
      <c r="AN34" s="116">
        <f>AL33*AM34</f>
        <v>390500.5</v>
      </c>
      <c r="AQ34" s="92" t="s">
        <v>1067</v>
      </c>
      <c r="AS34" s="113">
        <v>52</v>
      </c>
      <c r="AT34" s="116">
        <f>AR33*AS34</f>
        <v>47805.42</v>
      </c>
      <c r="AY34" s="113">
        <v>52</v>
      </c>
      <c r="AZ34" s="116">
        <f>AX33*AY34</f>
        <v>39482.04</v>
      </c>
      <c r="BC34" s="92" t="s">
        <v>1068</v>
      </c>
      <c r="BD34" s="117">
        <f>IF($BD$31="S",VLOOKUP($BF$33,$BC$7:$BG$13,5,TRUE),VLOOKUP($BF$33,$BC$19:$BG$25,5,TRUE))</f>
        <v>15750</v>
      </c>
      <c r="BF34" s="92">
        <f>BF33-BD34</f>
        <v>12.590000000000146</v>
      </c>
      <c r="BG34" s="118"/>
      <c r="BH34" s="92"/>
      <c r="BI34" s="92" t="s">
        <v>1068</v>
      </c>
      <c r="BJ34" s="117">
        <f>IF($BJ$31="S",VLOOKUP($BL$33,$BI$7:$BM$13,5,TRUE),VLOOKUP($BL$33,$BI$19:$BM$25,5,TRUE))</f>
        <v>8000</v>
      </c>
      <c r="BL34" s="92">
        <f>BL33-BJ34</f>
        <v>7762.59</v>
      </c>
      <c r="BM34"/>
      <c r="BN34"/>
      <c r="BO34" s="92" t="s">
        <v>1068</v>
      </c>
      <c r="BP34" s="117">
        <f>IF($BP$31="S",VLOOKUP($BR$33,$BO$7:$BS$13,5,TRUE),VLOOKUP($BR$33,$BO$19:$BS$25,5,TRUE))</f>
        <v>8000</v>
      </c>
      <c r="BQ34" s="92"/>
      <c r="BR34" s="92">
        <f>BR33-BP34</f>
        <v>6908.4199999999983</v>
      </c>
      <c r="BS34" s="92"/>
      <c r="BU34" s="92" t="s">
        <v>1068</v>
      </c>
      <c r="BV34" s="117">
        <f>IF($BP$31="S",VLOOKUP($BR$33,$BO$7:$BS$13,5,TRUE),VLOOKUP($BR$33,$BO$19:$BS$25,5,TRUE))</f>
        <v>8000</v>
      </c>
      <c r="BW34" s="92"/>
      <c r="BX34" s="92">
        <f>BX33-BV34</f>
        <v>6908.4199999999983</v>
      </c>
      <c r="BY34" s="92"/>
    </row>
    <row r="35" spans="1:77" ht="13.5" thickBot="1" x14ac:dyDescent="0.25">
      <c r="A35" s="92" t="s">
        <v>1063</v>
      </c>
      <c r="B35" s="114" t="e">
        <f>#REF!</f>
        <v>#REF!</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J35" s="83"/>
      <c r="AK35" s="92" t="s">
        <v>1063</v>
      </c>
      <c r="AL35" s="114" t="s">
        <v>1069</v>
      </c>
      <c r="AQ35" s="92" t="s">
        <v>1063</v>
      </c>
      <c r="AR35" s="114" t="s">
        <v>1064</v>
      </c>
      <c r="AW35" s="92" t="s">
        <v>1063</v>
      </c>
      <c r="AX35" s="114" t="s">
        <v>1069</v>
      </c>
      <c r="BC35" s="92" t="s">
        <v>1070</v>
      </c>
      <c r="BD35" s="117">
        <f>IF($BD$31="S",VLOOKUP($BF$33,$BC$7:$BG$13,4,TRUE),VLOOKUP($BF$33,$BC$19:$BG$25,4,TRUE))</f>
        <v>0.1</v>
      </c>
      <c r="BE35" s="119" t="s">
        <v>0</v>
      </c>
      <c r="BF35" s="92">
        <f>BF34*BD35</f>
        <v>1.2590000000000146</v>
      </c>
      <c r="BG35" s="92"/>
      <c r="BH35" s="92"/>
      <c r="BI35" s="92" t="s">
        <v>1070</v>
      </c>
      <c r="BJ35" s="117">
        <f>IF($BJ$31="S",VLOOKUP($BL$33,$BI$7:$BM$13,4,TRUE),VLOOKUP($BL$33,$BI$19:$BM$25,4,TRUE))</f>
        <v>0.1</v>
      </c>
      <c r="BK35" s="119" t="s">
        <v>0</v>
      </c>
      <c r="BL35" s="92">
        <f>BL34*BJ35</f>
        <v>776.25900000000001</v>
      </c>
      <c r="BM35"/>
      <c r="BN35"/>
      <c r="BO35" s="92" t="s">
        <v>1070</v>
      </c>
      <c r="BP35" s="117">
        <f>IF($BP$31="S",VLOOKUP($BR$33,$BO$7:$BS$13,4,TRUE),VLOOKUP($BR$33,$BO$19:$BS$25,4,TRUE))</f>
        <v>0.1</v>
      </c>
      <c r="BQ35" s="119" t="s">
        <v>0</v>
      </c>
      <c r="BR35" s="92">
        <f>BR34*BP35</f>
        <v>690.84199999999987</v>
      </c>
      <c r="BS35" s="92"/>
      <c r="BU35" s="92" t="s">
        <v>1070</v>
      </c>
      <c r="BV35" s="117">
        <f>IF($BP$31="S",VLOOKUP($BR$33,$BO$7:$BS$13,4,TRUE),VLOOKUP($BR$33,$BO$19:$BS$25,4,TRUE))</f>
        <v>0.1</v>
      </c>
      <c r="BW35" s="119" t="s">
        <v>0</v>
      </c>
      <c r="BX35" s="92">
        <f>BX34*BV35</f>
        <v>690.84199999999987</v>
      </c>
      <c r="BY35" s="92"/>
    </row>
    <row r="36" spans="1:77" ht="13.5" thickBot="1" x14ac:dyDescent="0.25">
      <c r="A36" s="92" t="s">
        <v>1043</v>
      </c>
      <c r="B36" s="115" t="e">
        <f>#REF!</f>
        <v>#REF!</v>
      </c>
      <c r="C36" s="92">
        <v>4050</v>
      </c>
      <c r="D36" s="92" t="e">
        <f>B36*C36</f>
        <v>#REF!</v>
      </c>
      <c r="E36" s="92"/>
      <c r="F36" s="83"/>
      <c r="G36" s="92" t="s">
        <v>1043</v>
      </c>
      <c r="H36" s="115" t="e">
        <f>#REF!</f>
        <v>#REF!</v>
      </c>
      <c r="I36" s="92">
        <v>4050</v>
      </c>
      <c r="J36" s="92" t="e">
        <f>H36*I36</f>
        <v>#REF!</v>
      </c>
      <c r="K36" s="92"/>
      <c r="L36" s="83"/>
      <c r="M36" s="92" t="s">
        <v>1043</v>
      </c>
      <c r="N36" s="115" t="e">
        <f>#REF!</f>
        <v>#REF!</v>
      </c>
      <c r="O36" s="92">
        <v>4000</v>
      </c>
      <c r="P36" s="92" t="e">
        <f>N36*O36</f>
        <v>#REF!</v>
      </c>
      <c r="Q36" s="92"/>
      <c r="R36" s="83"/>
      <c r="S36" s="92" t="s">
        <v>1043</v>
      </c>
      <c r="T36" s="115" t="e">
        <f>#REF!</f>
        <v>#REF!</v>
      </c>
      <c r="U36" s="92">
        <v>3950</v>
      </c>
      <c r="V36" s="92" t="e">
        <f>T36*U36</f>
        <v>#REF!</v>
      </c>
      <c r="W36" s="92"/>
      <c r="X36" s="83"/>
      <c r="Y36" s="92" t="s">
        <v>1043</v>
      </c>
      <c r="Z36" s="115" t="e">
        <f>#REF!</f>
        <v>#REF!</v>
      </c>
      <c r="AA36" s="92">
        <v>3900</v>
      </c>
      <c r="AB36" s="92" t="e">
        <f>Z36*AA36</f>
        <v>#REF!</v>
      </c>
      <c r="AC36" s="92"/>
      <c r="AD36" s="83"/>
      <c r="AE36" s="92" t="s">
        <v>1043</v>
      </c>
      <c r="AF36" s="115" t="e">
        <f>#REF!</f>
        <v>#REF!</v>
      </c>
      <c r="AG36" s="92">
        <v>3800</v>
      </c>
      <c r="AH36" s="92" t="e">
        <f>AF36*AG36</f>
        <v>#REF!</v>
      </c>
      <c r="AJ36" s="83"/>
      <c r="AK36" s="92" t="s">
        <v>1043</v>
      </c>
      <c r="AL36" s="115">
        <v>0</v>
      </c>
      <c r="AM36" s="92">
        <v>3700</v>
      </c>
      <c r="AN36" s="92">
        <f>AL36*AM36</f>
        <v>0</v>
      </c>
      <c r="AQ36" s="92" t="s">
        <v>1043</v>
      </c>
      <c r="AR36" s="115">
        <v>0</v>
      </c>
      <c r="AS36" s="92">
        <v>3650</v>
      </c>
      <c r="AT36" s="92">
        <f>AR36*AS36</f>
        <v>0</v>
      </c>
      <c r="AW36" s="92" t="s">
        <v>1043</v>
      </c>
      <c r="AX36" s="115">
        <v>2</v>
      </c>
      <c r="AY36" s="92">
        <v>3650</v>
      </c>
      <c r="AZ36" s="92">
        <f>AX36*AY36</f>
        <v>7300</v>
      </c>
      <c r="BC36" s="92" t="s">
        <v>1</v>
      </c>
      <c r="BD36" s="117">
        <f>IF($BD$31="S",VLOOKUP($BF$33,$BC$7:$BG$13,3,TRUE),VLOOKUP($BF$33,$BC$19:$BG$25,3,TRUE))</f>
        <v>0</v>
      </c>
      <c r="BE36" s="119" t="s">
        <v>2</v>
      </c>
      <c r="BF36" s="92">
        <f>BF35+BD36</f>
        <v>1.2590000000000146</v>
      </c>
      <c r="BG36" s="92"/>
      <c r="BH36" s="92"/>
      <c r="BI36" s="92" t="s">
        <v>1</v>
      </c>
      <c r="BJ36" s="117">
        <f>IF($BJ$31="S",VLOOKUP($BL$33,$BI$7:$BM$13,3,TRUE),VLOOKUP($BL$33,$BI$19:$BM$25,3,TRUE))</f>
        <v>0</v>
      </c>
      <c r="BK36" s="119" t="s">
        <v>2</v>
      </c>
      <c r="BL36" s="92">
        <f>BL35+BJ36</f>
        <v>776.25900000000001</v>
      </c>
      <c r="BM36"/>
      <c r="BN36"/>
      <c r="BO36" s="92" t="s">
        <v>1</v>
      </c>
      <c r="BP36" s="117">
        <f>IF($BP$31="S",VLOOKUP($BR$33,$BO$7:$BS$13,3,TRUE),VLOOKUP($BR$33,$BO$19:$BS$25,3,TRUE))</f>
        <v>0</v>
      </c>
      <c r="BQ36" s="119" t="s">
        <v>2</v>
      </c>
      <c r="BR36" s="92">
        <f>BR35+BP36</f>
        <v>690.84199999999987</v>
      </c>
      <c r="BS36" s="92"/>
      <c r="BU36" s="92" t="s">
        <v>1</v>
      </c>
      <c r="BV36" s="117">
        <f>IF($BP$31="S",VLOOKUP($BR$33,$BO$7:$BS$13,3,TRUE),VLOOKUP($BR$33,$BO$19:$BS$25,3,TRUE))</f>
        <v>0</v>
      </c>
      <c r="BW36" s="119" t="s">
        <v>2</v>
      </c>
      <c r="BX36" s="92">
        <f>BX35+BV36</f>
        <v>690.84199999999987</v>
      </c>
      <c r="BY36" s="92"/>
    </row>
    <row r="37" spans="1:77" ht="13.5" thickBot="1" x14ac:dyDescent="0.25">
      <c r="A37" s="92" t="s">
        <v>1066</v>
      </c>
      <c r="B37" s="92"/>
      <c r="C37" s="92"/>
      <c r="D37" s="93" t="e">
        <f>D34-D36</f>
        <v>#REF!</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H37" s="93" t="e">
        <f>AH34-AH36</f>
        <v>#REF!</v>
      </c>
      <c r="AJ37" s="83"/>
      <c r="AK37" s="92" t="s">
        <v>1066</v>
      </c>
      <c r="AN37" s="93">
        <f>AN34-AN36</f>
        <v>390500.5</v>
      </c>
      <c r="AQ37" s="92" t="s">
        <v>1066</v>
      </c>
      <c r="AT37" s="93">
        <f>AT34-AT36</f>
        <v>47805.42</v>
      </c>
      <c r="AW37" s="92" t="s">
        <v>1066</v>
      </c>
      <c r="AZ37" s="93">
        <f>AZ34-AZ36</f>
        <v>32182.04</v>
      </c>
      <c r="BC37" s="92" t="s">
        <v>3</v>
      </c>
      <c r="BD37" s="92">
        <f>BF36/BE37</f>
        <v>4.6629629629630166E-2</v>
      </c>
      <c r="BE37" s="113">
        <v>27</v>
      </c>
      <c r="BG37" s="92"/>
      <c r="BH37" s="92"/>
      <c r="BI37" s="92" t="s">
        <v>3</v>
      </c>
      <c r="BJ37" s="92">
        <f>BL36/BK37</f>
        <v>28.750333333333334</v>
      </c>
      <c r="BK37" s="113">
        <v>27</v>
      </c>
      <c r="BM37"/>
      <c r="BN37"/>
      <c r="BO37" s="92" t="s">
        <v>3</v>
      </c>
      <c r="BP37" s="92">
        <f>BR36/BQ37</f>
        <v>26.570846153846148</v>
      </c>
      <c r="BQ37" s="113">
        <v>26</v>
      </c>
      <c r="BR37" s="92"/>
      <c r="BS37" s="92"/>
      <c r="BU37" s="92" t="s">
        <v>3</v>
      </c>
      <c r="BV37" s="92">
        <f>BX36/BW37</f>
        <v>26.570846153846148</v>
      </c>
      <c r="BW37" s="113">
        <v>26</v>
      </c>
      <c r="BX37" s="92"/>
      <c r="BY37" s="92"/>
    </row>
    <row r="38" spans="1:77" ht="13.5" thickBot="1" x14ac:dyDescent="0.25">
      <c r="A38" s="92" t="s">
        <v>1068</v>
      </c>
      <c r="B38" s="117" t="e">
        <f>IF(D37&lt;0,0,IF($B$35="S",VLOOKUP($D$37,$A$7:$E$14,5,TRUE),VLOOKUP($D$37,$A$21:$E$28,5,TRUE)))</f>
        <v>#REF!</v>
      </c>
      <c r="C38" s="92"/>
      <c r="D38" s="92" t="e">
        <f>IF((D37-B38)&lt;0,0,(D37-B38))</f>
        <v>#REF!</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IF(AH37&lt;0,0,IF($AF$35="S",VLOOKUP($AH$37,$AE$7:$AI$13,5,TRUE),VLOOKUP($AH$37,$AE$21:$AI$27,5,TRUE)))</f>
        <v>#REF!</v>
      </c>
      <c r="AH38" s="92" t="e">
        <f>IF((AH37-AF38)&lt;0,0,(AH37-AF38))</f>
        <v>#REF!</v>
      </c>
      <c r="AJ38" s="83"/>
      <c r="AK38" s="92" t="s">
        <v>1068</v>
      </c>
      <c r="AL38" s="117">
        <f>IF($AL$35="S",VLOOKUP($AN$37,$AK$7:$AO$12,5,TRUE),VLOOKUP($AN$37,$AK$21:$AO$27,5,TRUE))</f>
        <v>176500</v>
      </c>
      <c r="AN38" s="92">
        <f>AN37-AL38</f>
        <v>214000.5</v>
      </c>
      <c r="AQ38" s="92" t="s">
        <v>1068</v>
      </c>
      <c r="AR38" s="117">
        <f>IF($AR$35="S",VLOOKUP($AT$37,$AQ$7:$AU$15,5,TRUE),VLOOKUP($AT$37,$AQ$21:$AU$29,5,TRUE))</f>
        <v>24500</v>
      </c>
      <c r="AT38" s="92">
        <f>AT37-AR38</f>
        <v>23305.42</v>
      </c>
      <c r="AW38" s="92" t="s">
        <v>1068</v>
      </c>
      <c r="AX38" s="117">
        <f>IF($AX$35="S",VLOOKUP($AZ$37,$AW$7:$BA$15,5,TRUE),VLOOKUP($AZ$37,$AW$21:$BA$29,5,TRUE))</f>
        <v>1045</v>
      </c>
      <c r="AZ38" s="92">
        <f>AZ37-AX38</f>
        <v>31137.040000000001</v>
      </c>
      <c r="BC38" s="92" t="s">
        <v>4</v>
      </c>
      <c r="BD38" s="112">
        <v>0</v>
      </c>
      <c r="BG38" s="92"/>
      <c r="BH38" s="92"/>
      <c r="BI38" s="92" t="s">
        <v>4</v>
      </c>
      <c r="BJ38" s="112">
        <v>0</v>
      </c>
      <c r="BM38"/>
      <c r="BN38"/>
      <c r="BO38" s="92" t="s">
        <v>4</v>
      </c>
      <c r="BP38" s="112">
        <v>0</v>
      </c>
      <c r="BQ38" s="92"/>
      <c r="BR38" s="92"/>
      <c r="BS38" s="92"/>
      <c r="BU38" s="92" t="s">
        <v>4</v>
      </c>
      <c r="BV38" s="112">
        <v>0</v>
      </c>
      <c r="BW38" s="92"/>
      <c r="BX38" s="92"/>
      <c r="BY38" s="92"/>
    </row>
    <row r="39" spans="1:77" ht="13.5" thickBot="1" x14ac:dyDescent="0.25">
      <c r="A39" s="92" t="s">
        <v>1070</v>
      </c>
      <c r="B39" s="117" t="e">
        <f>IF(D37&lt;0,0,IF($B$35="S",VLOOKUP($D$37,$A$7:$E$14,4,TRUE),VLOOKUP($D$37,$A$21:$E$28,4,TRUE)))</f>
        <v>#REF!</v>
      </c>
      <c r="C39" s="119" t="s">
        <v>0</v>
      </c>
      <c r="D39" s="92" t="e">
        <f>D38*B39</f>
        <v>#REF!</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IF(AH37&lt;0,0,IF($AF$35="S",VLOOKUP($AH$37,$AE$7:$AI$13,4,TRUE),VLOOKUP($AH$37,$AE$21:$AI$27,4,TRUE)))</f>
        <v>#REF!</v>
      </c>
      <c r="AG39" s="119" t="s">
        <v>0</v>
      </c>
      <c r="AH39" s="92" t="e">
        <f>AH38*AF39</f>
        <v>#REF!</v>
      </c>
      <c r="AJ39" s="83"/>
      <c r="AK39" s="92" t="s">
        <v>1070</v>
      </c>
      <c r="AL39" s="117">
        <f>IF($AL$35="S",VLOOKUP($AN$37,$AK$7:$AO$13,4,TRUE),VLOOKUP($AN$37,$AK$21:$AO$27,4,TRUE))</f>
        <v>0.35</v>
      </c>
      <c r="AM39" s="119" t="s">
        <v>0</v>
      </c>
      <c r="AN39" s="92">
        <f>AN38*AL39</f>
        <v>74900.174999999988</v>
      </c>
      <c r="AQ39" s="92" t="s">
        <v>1070</v>
      </c>
      <c r="AR39" s="117">
        <f>IF($AR$35="S",VLOOKUP($AT$37,$AQ$7:$AU$15,4,TRUE),VLOOKUP($AT$37,$AQ$21:$AU$29,4,TRUE))</f>
        <v>0.15</v>
      </c>
      <c r="AS39" s="119" t="s">
        <v>0</v>
      </c>
      <c r="AT39" s="92">
        <f>AT38*AR39</f>
        <v>3495.8129999999996</v>
      </c>
      <c r="AW39" s="92" t="s">
        <v>1070</v>
      </c>
      <c r="AX39" s="152">
        <f>IF($AX$35="S",VLOOKUP($AZ$37,$AW$7:$BA$15,4,TRUE),VLOOKUP($AZ$37,$AW$21:$BA$29,4,TRUE))</f>
        <v>0.15</v>
      </c>
      <c r="AY39" s="119" t="s">
        <v>0</v>
      </c>
      <c r="AZ39" s="92">
        <f>AZ38*AX39</f>
        <v>4670.5559999999996</v>
      </c>
      <c r="BC39" s="92" t="s">
        <v>5</v>
      </c>
      <c r="BD39" s="92">
        <f>BD37+BD38</f>
        <v>4.6629629629630166E-2</v>
      </c>
      <c r="BG39" s="92"/>
      <c r="BH39" s="92"/>
      <c r="BI39" s="92" t="s">
        <v>5</v>
      </c>
      <c r="BJ39" s="92">
        <f>BJ37+BJ38</f>
        <v>28.750333333333334</v>
      </c>
      <c r="BM39"/>
      <c r="BN39"/>
      <c r="BO39" s="92" t="s">
        <v>5</v>
      </c>
      <c r="BP39" s="92">
        <f>BP37+BP38</f>
        <v>26.570846153846148</v>
      </c>
      <c r="BQ39" s="92"/>
      <c r="BR39" s="92"/>
      <c r="BS39" s="92"/>
      <c r="BU39" s="92" t="s">
        <v>5</v>
      </c>
      <c r="BV39" s="92">
        <f>BV37+BV38</f>
        <v>26.570846153846148</v>
      </c>
      <c r="BW39" s="92"/>
      <c r="BX39" s="92"/>
      <c r="BY39" s="92"/>
    </row>
    <row r="40" spans="1:77" ht="13.5" thickBot="1" x14ac:dyDescent="0.25">
      <c r="A40" s="92" t="s">
        <v>1</v>
      </c>
      <c r="B40" s="117" t="e">
        <f>IF(D37&lt;0,0,IF($B$35="S",VLOOKUP($D$37,$A$7:$E$14,3,TRUE),VLOOKUP($D$37,$A$21:$E$28,3,TRUE)))</f>
        <v>#REF!</v>
      </c>
      <c r="C40" s="119" t="s">
        <v>2</v>
      </c>
      <c r="D40" s="92" t="e">
        <f>D39+B40</f>
        <v>#REF!</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IF(AH37&lt;0,0,IF($AF$35="S",VLOOKUP($AH$37,$AE$7:$AI$13,3,TRUE),VLOOKUP($AH$37,$AE$21:$AI$27,3,TRUE)))</f>
        <v>#REF!</v>
      </c>
      <c r="AG40" s="119" t="s">
        <v>2</v>
      </c>
      <c r="AH40" s="92" t="e">
        <f>AH39+AF40</f>
        <v>#REF!</v>
      </c>
      <c r="AJ40" s="83"/>
      <c r="AK40" s="92" t="s">
        <v>1</v>
      </c>
      <c r="AL40" s="117">
        <f>IF($AL$35="S",VLOOKUP($AN$37,$AK$7:$AO$13,3,TRUE),VLOOKUP($AN$37,$AK$21:$AO$27,3,TRUE))</f>
        <v>110016.5</v>
      </c>
      <c r="AM40" s="119" t="s">
        <v>2</v>
      </c>
      <c r="AN40" s="92">
        <f>AN39+AL40</f>
        <v>184916.67499999999</v>
      </c>
      <c r="AQ40" s="92" t="s">
        <v>1</v>
      </c>
      <c r="AR40" s="117">
        <f>IF($AR$35="S",VLOOKUP($AT$37,$AQ$7:$AU$15,3,TRUE),VLOOKUP($AT$37,$AQ$21:$AU$29,3,TRUE))</f>
        <v>1075</v>
      </c>
      <c r="AS40" s="119" t="s">
        <v>2</v>
      </c>
      <c r="AT40" s="92">
        <f>AT39+AR40</f>
        <v>4570.8130000000001</v>
      </c>
      <c r="AW40" s="92" t="s">
        <v>1</v>
      </c>
      <c r="AX40" s="117">
        <f>IF($AX$35="S",VLOOKUP($AZ$37,$AW$7:$BA$15,3,TRUE),VLOOKUP($AZ$37,$AW$21:$BA$29,3,TRUE))</f>
        <v>437.5</v>
      </c>
      <c r="AY40" s="119" t="s">
        <v>2</v>
      </c>
      <c r="AZ40" s="92">
        <f>AZ39+AX40</f>
        <v>5108.0559999999996</v>
      </c>
      <c r="BC40" s="92" t="s">
        <v>6</v>
      </c>
      <c r="BD40" s="120">
        <v>0.39500000000000002</v>
      </c>
      <c r="BG40" s="92"/>
      <c r="BH40" s="92"/>
      <c r="BI40" s="92" t="s">
        <v>6</v>
      </c>
      <c r="BJ40" s="120">
        <v>0.39500000000000002</v>
      </c>
      <c r="BM40"/>
      <c r="BN40"/>
      <c r="BO40" s="92" t="s">
        <v>6</v>
      </c>
      <c r="BP40" s="120">
        <v>0.39500000000000002</v>
      </c>
      <c r="BQ40" s="92"/>
      <c r="BR40" s="92"/>
      <c r="BS40" s="92"/>
      <c r="BT40" s="92"/>
      <c r="BU40" s="92" t="s">
        <v>6</v>
      </c>
      <c r="BV40" s="120">
        <v>0.39500000000000002</v>
      </c>
      <c r="BW40" s="92"/>
      <c r="BX40" s="92"/>
    </row>
    <row r="41" spans="1:77" x14ac:dyDescent="0.2">
      <c r="A41" s="92" t="s">
        <v>7</v>
      </c>
      <c r="B41" s="92" t="e">
        <f>D40/C41</f>
        <v>#REF!</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J41" s="83"/>
      <c r="AK41" s="92" t="s">
        <v>7</v>
      </c>
      <c r="AL41" s="92">
        <f>AN40/AM41</f>
        <v>3556.0899038461534</v>
      </c>
      <c r="AM41" s="113">
        <v>52</v>
      </c>
      <c r="AQ41" s="92" t="s">
        <v>7</v>
      </c>
      <c r="AR41" s="92">
        <f>AT40/AS41</f>
        <v>87.90025</v>
      </c>
      <c r="AS41" s="113">
        <v>52</v>
      </c>
      <c r="AW41" s="92" t="s">
        <v>7</v>
      </c>
      <c r="AX41" s="92">
        <f>AZ40/AY41</f>
        <v>98.231846153846149</v>
      </c>
      <c r="AY41" s="113">
        <v>52</v>
      </c>
      <c r="BC41" s="92" t="s">
        <v>8</v>
      </c>
      <c r="BD41" s="92">
        <f>BD39*BD40</f>
        <v>1.8418703703703916E-2</v>
      </c>
      <c r="BG41" s="92"/>
      <c r="BH41" s="92"/>
      <c r="BI41" s="92" t="s">
        <v>8</v>
      </c>
      <c r="BJ41" s="92">
        <f>BJ39*BJ40</f>
        <v>11.356381666666667</v>
      </c>
      <c r="BM41"/>
      <c r="BN41"/>
      <c r="BO41" s="92" t="s">
        <v>8</v>
      </c>
      <c r="BP41" s="92">
        <f>BP39*BP40</f>
        <v>10.495484230769229</v>
      </c>
      <c r="BQ41" s="92"/>
      <c r="BR41" s="92"/>
      <c r="BS41" s="92"/>
      <c r="BT41" s="92"/>
      <c r="BU41" s="92" t="s">
        <v>8</v>
      </c>
      <c r="BV41" s="92">
        <f>BV39*BV40</f>
        <v>10.495484230769229</v>
      </c>
      <c r="BW41" s="92"/>
      <c r="BX41" s="92"/>
    </row>
    <row r="42" spans="1:77" ht="13.5" thickBot="1" x14ac:dyDescent="0.25">
      <c r="A42" s="92" t="s">
        <v>9</v>
      </c>
      <c r="B42" s="112" t="e">
        <f>#REF!</f>
        <v>#REF!</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J42" s="83"/>
      <c r="AK42" s="92" t="s">
        <v>9</v>
      </c>
      <c r="AL42" s="112">
        <v>25</v>
      </c>
      <c r="AQ42" s="92" t="s">
        <v>9</v>
      </c>
      <c r="AR42" s="112">
        <v>25</v>
      </c>
      <c r="AW42" s="92" t="s">
        <v>10</v>
      </c>
      <c r="AX42" s="112">
        <v>0</v>
      </c>
      <c r="BG42" s="92"/>
      <c r="BH42" s="92"/>
      <c r="BI42" s="92"/>
      <c r="BJ42" s="92"/>
      <c r="BM42"/>
      <c r="BN42"/>
      <c r="BQ42" s="92"/>
      <c r="BR42" s="92"/>
      <c r="BS42" s="92"/>
      <c r="BT42" s="92"/>
    </row>
    <row r="43" spans="1:77" ht="14.25" thickTop="1" thickBot="1" x14ac:dyDescent="0.25">
      <c r="A43" s="170" t="s">
        <v>5</v>
      </c>
      <c r="B43" s="171" t="e">
        <f>ROUND(B41*2+B42,2)</f>
        <v>#REF!</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56" t="s">
        <v>5</v>
      </c>
      <c r="AF43" s="157" t="e">
        <f>ROUND(AF41*2+AF42,2)</f>
        <v>#REF!</v>
      </c>
      <c r="AJ43" s="83"/>
      <c r="AK43" s="136" t="s">
        <v>5</v>
      </c>
      <c r="AL43" s="136">
        <f>AL41*2+AL42</f>
        <v>7137.1798076923069</v>
      </c>
      <c r="AQ43" s="92" t="s">
        <v>5</v>
      </c>
      <c r="AR43" s="92">
        <f>AR41*2+AR42</f>
        <v>200.8005</v>
      </c>
      <c r="AW43" s="92" t="s">
        <v>5</v>
      </c>
      <c r="AX43" s="92">
        <f>SUM(AX41*2)+AX42</f>
        <v>196.4636923076923</v>
      </c>
      <c r="BG43" s="92"/>
      <c r="BH43" s="92"/>
      <c r="BI43" s="92"/>
      <c r="BJ43" s="92"/>
      <c r="BM43"/>
      <c r="BN43"/>
      <c r="BQ43" s="92"/>
      <c r="BR43" s="92"/>
      <c r="BS43" s="92"/>
      <c r="BT43" s="92"/>
    </row>
    <row r="44" spans="1:77" x14ac:dyDescent="0.2">
      <c r="A44" s="92" t="s">
        <v>6</v>
      </c>
      <c r="B44" s="121" t="e">
        <f>#REF!</f>
        <v>#REF!</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J44" s="83"/>
      <c r="AK44" s="92" t="s">
        <v>6</v>
      </c>
      <c r="AL44" s="121">
        <v>5.0999999999999997E-2</v>
      </c>
      <c r="AQ44" s="92" t="s">
        <v>6</v>
      </c>
      <c r="AR44" s="121">
        <v>4.2000000000000003E-2</v>
      </c>
      <c r="AW44" s="92" t="s">
        <v>6</v>
      </c>
      <c r="AX44" s="120">
        <v>0.39500000000000002</v>
      </c>
      <c r="BG44" s="92"/>
      <c r="BH44" s="92"/>
      <c r="BI44" s="92"/>
      <c r="BJ44" s="92"/>
      <c r="BM44"/>
      <c r="BN44"/>
      <c r="BQ44" s="92"/>
      <c r="BR44" s="92"/>
      <c r="BS44" s="92"/>
      <c r="BT44" s="92"/>
    </row>
    <row r="45" spans="1:77" ht="13.5" thickBot="1" x14ac:dyDescent="0.25">
      <c r="A45" s="92" t="s">
        <v>11</v>
      </c>
      <c r="B45" s="121" t="e">
        <f>#REF!</f>
        <v>#REF!</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J45" s="83"/>
      <c r="AK45" s="92" t="s">
        <v>11</v>
      </c>
      <c r="AL45" s="121">
        <v>0</v>
      </c>
      <c r="AQ45" s="92" t="s">
        <v>11</v>
      </c>
      <c r="AR45" s="121">
        <v>3</v>
      </c>
      <c r="AW45" s="92" t="s">
        <v>8</v>
      </c>
      <c r="AX45" s="92">
        <f>AX43*AX44</f>
        <v>77.603158461538456</v>
      </c>
      <c r="BG45" s="92"/>
      <c r="BH45" s="92"/>
      <c r="BI45" s="92"/>
      <c r="BJ45" s="92"/>
      <c r="BM45"/>
      <c r="BN45"/>
      <c r="BQ45" s="92"/>
      <c r="BR45" s="92"/>
      <c r="BS45" s="92"/>
      <c r="BT45" s="92"/>
    </row>
    <row r="46" spans="1:77" ht="14.25" thickTop="1" thickBot="1" x14ac:dyDescent="0.25">
      <c r="A46" s="171" t="s">
        <v>8</v>
      </c>
      <c r="B46" s="171" t="e">
        <f>ROUND(D34*B44/26+B45,2)</f>
        <v>#REF!</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57" t="s">
        <v>8</v>
      </c>
      <c r="AF46" s="157" t="e">
        <f>ROUND(AH34*AF44/26+AF45,2)</f>
        <v>#REF!</v>
      </c>
      <c r="AJ46" s="83"/>
      <c r="AK46" s="136" t="s">
        <v>8</v>
      </c>
      <c r="AL46" s="136">
        <f>AN34*AL44/26+AL45</f>
        <v>765.98175000000003</v>
      </c>
      <c r="AQ46" s="92" t="s">
        <v>8</v>
      </c>
      <c r="AR46" s="92">
        <f>AT34*AR44/26+AR45</f>
        <v>80.224140000000006</v>
      </c>
      <c r="BG46" s="92"/>
      <c r="BH46" s="92"/>
      <c r="BI46" s="92"/>
      <c r="BJ46" s="92"/>
      <c r="BM46"/>
      <c r="BN46"/>
      <c r="BQ46" s="92"/>
      <c r="BR46" s="92"/>
      <c r="BS46" s="92"/>
      <c r="BT46" s="92"/>
    </row>
    <row r="47" spans="1:77"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J47" s="83"/>
      <c r="BG47" s="92"/>
      <c r="BH47" s="92"/>
      <c r="BI47" s="92"/>
      <c r="BJ47" s="92"/>
      <c r="BM47"/>
      <c r="BN47"/>
      <c r="BQ47" s="92"/>
      <c r="BR47" s="92"/>
      <c r="BS47" s="92"/>
      <c r="BT47" s="92"/>
    </row>
    <row r="48" spans="1:77"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c r="AL48" s="122"/>
      <c r="AM48" s="122"/>
      <c r="AN48" s="122"/>
      <c r="AO48" s="122"/>
      <c r="AP48" s="122"/>
      <c r="AQ48" s="122"/>
      <c r="AR48" s="122"/>
      <c r="AS48" s="122"/>
      <c r="AT48" s="122"/>
      <c r="AU48" s="122"/>
      <c r="AV48" s="122"/>
      <c r="AW48" s="122"/>
      <c r="AX48" s="122"/>
      <c r="AY48" s="122"/>
      <c r="AZ48" s="122"/>
      <c r="BA48" s="122"/>
    </row>
  </sheetData>
  <sheetProtection password="E451" sheet="1"/>
  <mergeCells count="76">
    <mergeCell ref="AQ1:AU1"/>
    <mergeCell ref="AW1:BA1"/>
    <mergeCell ref="BC1:BG1"/>
    <mergeCell ref="A1:E1"/>
    <mergeCell ref="G1:K1"/>
    <mergeCell ref="M1:Q1"/>
    <mergeCell ref="S1:W1"/>
    <mergeCell ref="Y1:AC1"/>
    <mergeCell ref="BI1:BM1"/>
    <mergeCell ref="BO1:BS1"/>
    <mergeCell ref="BU1:BY1"/>
    <mergeCell ref="A3:E3"/>
    <mergeCell ref="G3:K3"/>
    <mergeCell ref="M3:Q3"/>
    <mergeCell ref="S3:W3"/>
    <mergeCell ref="Y3:AC3"/>
    <mergeCell ref="AE3:AI3"/>
    <mergeCell ref="AK3:AO3"/>
    <mergeCell ref="AQ3:AU3"/>
    <mergeCell ref="AW3:BA3"/>
    <mergeCell ref="BC3:BG3"/>
    <mergeCell ref="BI3:BL3"/>
    <mergeCell ref="AE1:AI1"/>
    <mergeCell ref="AK1:AO1"/>
    <mergeCell ref="A5:B5"/>
    <mergeCell ref="C5:D5"/>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BC15:BG15"/>
    <mergeCell ref="A17:E17"/>
    <mergeCell ref="G17:K17"/>
    <mergeCell ref="M17:Q17"/>
    <mergeCell ref="S17:W17"/>
    <mergeCell ref="Y17:AC17"/>
    <mergeCell ref="AE17:AI17"/>
    <mergeCell ref="AK17:AO17"/>
    <mergeCell ref="AQ17:AU17"/>
    <mergeCell ref="AW17:BA17"/>
    <mergeCell ref="BC17:BD17"/>
    <mergeCell ref="BI17:BJ17"/>
    <mergeCell ref="BK17:BL17"/>
    <mergeCell ref="BO17:BP17"/>
    <mergeCell ref="BQ17:BR17"/>
    <mergeCell ref="BU17:BV17"/>
    <mergeCell ref="BW17:BX17"/>
    <mergeCell ref="A19:B19"/>
    <mergeCell ref="G19:H19"/>
    <mergeCell ref="M19:N19"/>
    <mergeCell ref="S19:T19"/>
    <mergeCell ref="Y19:Z19"/>
    <mergeCell ref="AE19:AF19"/>
    <mergeCell ref="AK19:AL19"/>
    <mergeCell ref="AQ19:AR19"/>
    <mergeCell ref="AW19:AX19"/>
  </mergeCells>
  <pageMargins left="0.75" right="0.75" top="1" bottom="1" header="0.5" footer="0.5"/>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F120"/>
  <sheetViews>
    <sheetView zoomScale="90" zoomScaleNormal="90" workbookViewId="0">
      <pane ySplit="16" topLeftCell="A17"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75" thickTop="1" x14ac:dyDescent="0.25">
      <c r="A1" s="731" t="s">
        <v>103</v>
      </c>
      <c r="B1" s="732"/>
      <c r="C1" s="732"/>
      <c r="D1" s="732"/>
      <c r="E1" s="274"/>
      <c r="F1" s="275"/>
    </row>
    <row r="2" spans="1:6" s="11" customFormat="1" ht="15.75" thickBot="1" x14ac:dyDescent="0.3">
      <c r="A2" s="733" t="s">
        <v>222</v>
      </c>
      <c r="B2" s="627"/>
      <c r="C2" s="627"/>
      <c r="D2" s="627"/>
      <c r="E2" s="276" t="s">
        <v>2004</v>
      </c>
      <c r="F2" s="271"/>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248"/>
    </row>
    <row r="6" spans="1:6" s="11" customFormat="1" ht="13.5" customHeight="1" x14ac:dyDescent="0.2">
      <c r="A6" s="227" t="s">
        <v>202</v>
      </c>
      <c r="B6" s="285" t="s">
        <v>201</v>
      </c>
      <c r="C6" s="723" t="s">
        <v>20</v>
      </c>
      <c r="D6" s="724"/>
      <c r="E6" s="724"/>
      <c r="F6" s="725"/>
    </row>
    <row r="7" spans="1:6" s="91" customFormat="1" ht="19.5" customHeight="1" thickBot="1" x14ac:dyDescent="0.25">
      <c r="A7" s="176"/>
      <c r="B7" s="175"/>
      <c r="C7" s="726"/>
      <c r="D7" s="727"/>
      <c r="E7" s="727"/>
      <c r="F7" s="728"/>
    </row>
    <row r="8" spans="1:6" s="91" customFormat="1" ht="13.5" customHeight="1" x14ac:dyDescent="0.2">
      <c r="A8" s="225" t="s">
        <v>23</v>
      </c>
      <c r="B8" s="226" t="s">
        <v>22</v>
      </c>
      <c r="C8" s="622" t="s">
        <v>18</v>
      </c>
      <c r="D8" s="623"/>
      <c r="E8" s="622" t="s">
        <v>19</v>
      </c>
      <c r="F8" s="623"/>
    </row>
    <row r="9" spans="1:6" s="11" customFormat="1" ht="16.5" customHeight="1" thickBot="1" x14ac:dyDescent="0.25">
      <c r="A9" s="178"/>
      <c r="B9" s="177"/>
      <c r="C9" s="229" t="s">
        <v>17</v>
      </c>
      <c r="D9" s="240"/>
      <c r="E9" s="235" t="s">
        <v>1035</v>
      </c>
      <c r="F9" s="239"/>
    </row>
    <row r="10" spans="1:6" s="11" customFormat="1" ht="12" customHeight="1" thickBot="1" x14ac:dyDescent="0.25">
      <c r="A10" s="729" t="s">
        <v>91</v>
      </c>
      <c r="B10" s="730"/>
      <c r="C10" s="230"/>
      <c r="D10" s="232"/>
      <c r="E10" s="233"/>
      <c r="F10" s="234"/>
    </row>
    <row r="11" spans="1:6" s="11" customFormat="1" ht="16.5" customHeight="1" thickBot="1" x14ac:dyDescent="0.25">
      <c r="A11" s="270"/>
      <c r="B11" s="222">
        <v>1</v>
      </c>
      <c r="C11" s="230" t="s">
        <v>1034</v>
      </c>
      <c r="D11" s="241"/>
      <c r="E11" s="233" t="s">
        <v>14</v>
      </c>
      <c r="F11" s="238"/>
    </row>
    <row r="12" spans="1:6" s="11" customFormat="1" ht="16.5" customHeight="1" thickBot="1" x14ac:dyDescent="0.25">
      <c r="A12" s="223"/>
      <c r="B12" s="224"/>
      <c r="C12" s="231" t="s">
        <v>14</v>
      </c>
      <c r="D12" s="242"/>
      <c r="E12" s="236"/>
      <c r="F12" s="237"/>
    </row>
    <row r="13" spans="1:6" s="11" customFormat="1" ht="5.25" customHeight="1" thickBot="1" x14ac:dyDescent="0.25">
      <c r="A13" s="599"/>
      <c r="B13" s="600"/>
      <c r="C13" s="249"/>
      <c r="D13" s="250"/>
      <c r="E13" s="251"/>
      <c r="F13" s="252"/>
    </row>
    <row r="14" spans="1:6" s="174" customFormat="1" ht="15" customHeight="1" thickTop="1" x14ac:dyDescent="0.2">
      <c r="A14" s="601" t="s">
        <v>232</v>
      </c>
      <c r="B14" s="603" t="s">
        <v>1140</v>
      </c>
      <c r="C14" s="603" t="s">
        <v>200</v>
      </c>
      <c r="D14" s="603" t="s">
        <v>229</v>
      </c>
      <c r="E14" s="606" t="s">
        <v>230</v>
      </c>
      <c r="F14" s="607" t="s">
        <v>231</v>
      </c>
    </row>
    <row r="15" spans="1:6" s="174" customFormat="1" ht="13.5" thickBot="1" x14ac:dyDescent="0.25">
      <c r="A15" s="602"/>
      <c r="B15" s="604"/>
      <c r="C15" s="605"/>
      <c r="D15" s="605"/>
      <c r="E15" s="604"/>
      <c r="F15" s="608"/>
    </row>
    <row r="16" spans="1:6" ht="6" customHeight="1" thickTop="1" x14ac:dyDescent="0.2">
      <c r="A16" s="253"/>
      <c r="B16" s="254"/>
      <c r="C16" s="255"/>
      <c r="D16" s="256"/>
      <c r="E16" s="257"/>
      <c r="F16" s="254"/>
    </row>
    <row r="17" spans="1:6" s="11" customFormat="1" ht="15.75" customHeight="1" x14ac:dyDescent="0.2">
      <c r="A17" s="65">
        <v>1</v>
      </c>
      <c r="B17" s="27"/>
      <c r="C17" s="190">
        <f>IF(B11=3,"Full Cancel, Detail not Required",0)</f>
        <v>0</v>
      </c>
      <c r="D17" s="12"/>
      <c r="E17" s="13"/>
      <c r="F17" s="66">
        <f>ROUND((C17-D17),2)</f>
        <v>0</v>
      </c>
    </row>
    <row r="18" spans="1:6" s="11" customFormat="1" ht="15.75" customHeight="1" x14ac:dyDescent="0.2">
      <c r="A18" s="67">
        <v>1</v>
      </c>
      <c r="B18" s="28"/>
      <c r="C18" s="14"/>
      <c r="D18" s="14"/>
      <c r="E18" s="15"/>
      <c r="F18" s="66">
        <f>ROUND((C18-D18),2)</f>
        <v>0</v>
      </c>
    </row>
    <row r="19" spans="1:6" s="11" customFormat="1" ht="15.75" customHeight="1" x14ac:dyDescent="0.2">
      <c r="A19" s="67">
        <v>1</v>
      </c>
      <c r="B19" s="28"/>
      <c r="C19" s="14"/>
      <c r="D19" s="14"/>
      <c r="E19" s="15"/>
      <c r="F19" s="66">
        <f t="shared" ref="F19:F38" si="0">ROUND((C19-D19),2)</f>
        <v>0</v>
      </c>
    </row>
    <row r="20" spans="1:6" s="11" customFormat="1" ht="15.75" customHeight="1" x14ac:dyDescent="0.2">
      <c r="A20" s="67">
        <v>1</v>
      </c>
      <c r="B20" s="28"/>
      <c r="C20" s="14"/>
      <c r="D20" s="14"/>
      <c r="E20" s="15"/>
      <c r="F20" s="66">
        <f t="shared" si="0"/>
        <v>0</v>
      </c>
    </row>
    <row r="21" spans="1:6" s="11" customFormat="1" ht="15.75" customHeight="1" x14ac:dyDescent="0.2">
      <c r="A21" s="67">
        <v>1</v>
      </c>
      <c r="B21" s="28"/>
      <c r="C21" s="14"/>
      <c r="D21" s="14"/>
      <c r="E21" s="15"/>
      <c r="F21" s="66">
        <f t="shared" si="0"/>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thickBot="1" x14ac:dyDescent="0.25">
      <c r="A26" s="68">
        <v>1</v>
      </c>
      <c r="B26" s="29"/>
      <c r="C26" s="23"/>
      <c r="D26" s="23"/>
      <c r="E26" s="24"/>
      <c r="F26" s="66">
        <f t="shared" si="0"/>
        <v>0</v>
      </c>
    </row>
    <row r="27" spans="1:6" s="11" customFormat="1" ht="15.75" customHeight="1" x14ac:dyDescent="0.2">
      <c r="A27" s="67">
        <v>1</v>
      </c>
      <c r="B27" s="28"/>
      <c r="C27" s="14"/>
      <c r="D27" s="14"/>
      <c r="E27" s="15"/>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ROUND((SUM(C17:C38)),2)</f>
        <v>0</v>
      </c>
      <c r="D39" s="63">
        <f>ROUND((SUM(D17:D38)),2)</f>
        <v>0</v>
      </c>
      <c r="E39" s="33">
        <f>ROUND((SUM(E17:E38)),2)</f>
        <v>0</v>
      </c>
      <c r="F39" s="73">
        <f>ROUND((SUM(F17:F38)),2)</f>
        <v>0</v>
      </c>
    </row>
    <row r="40" spans="1:6" s="11" customFormat="1" ht="11.25" customHeight="1" thickBot="1" x14ac:dyDescent="0.25">
      <c r="A40" s="34"/>
      <c r="B40" s="35"/>
      <c r="C40" s="36"/>
      <c r="D40" s="36"/>
      <c r="E40" s="36"/>
      <c r="F40" s="37"/>
    </row>
    <row r="41" spans="1:6" s="11" customFormat="1" ht="15.75" customHeight="1" thickBot="1" x14ac:dyDescent="0.3">
      <c r="A41" s="141" t="s">
        <v>224</v>
      </c>
      <c r="B41" s="204"/>
      <c r="C41" s="204"/>
      <c r="D41" s="204"/>
      <c r="E41" s="205"/>
      <c r="F41" s="206"/>
    </row>
    <row r="42" spans="1:6" s="11" customFormat="1" ht="15.75" customHeight="1" x14ac:dyDescent="0.2">
      <c r="A42" s="38" t="s">
        <v>207</v>
      </c>
      <c r="B42" s="39" t="s">
        <v>208</v>
      </c>
      <c r="C42" s="151">
        <f>IF(D9="E",'2019-BSI_AMT PAID'!B49,'2019-BSI_AMT PAID'!B43)</f>
        <v>0</v>
      </c>
      <c r="D42" s="151">
        <f>C42</f>
        <v>0</v>
      </c>
      <c r="E42" s="207"/>
      <c r="F42" s="55">
        <f t="shared" ref="F42:F63" si="1">ROUND((C42-D42),2)</f>
        <v>0</v>
      </c>
    </row>
    <row r="43" spans="1:6" s="11" customFormat="1" ht="15.75" customHeight="1" x14ac:dyDescent="0.2">
      <c r="A43" s="30" t="s">
        <v>790</v>
      </c>
      <c r="B43" s="31" t="s">
        <v>209</v>
      </c>
      <c r="C43" s="14">
        <f>ROUND(C98*0.062,2)</f>
        <v>0</v>
      </c>
      <c r="D43" s="14">
        <f>ROUND(D98*0.062,2)</f>
        <v>0</v>
      </c>
      <c r="E43" s="201"/>
      <c r="F43" s="22">
        <f t="shared" si="1"/>
        <v>0</v>
      </c>
    </row>
    <row r="44" spans="1:6" s="11" customFormat="1" ht="15.75" customHeight="1" x14ac:dyDescent="0.2">
      <c r="A44" s="30" t="s">
        <v>791</v>
      </c>
      <c r="B44" s="31" t="s">
        <v>210</v>
      </c>
      <c r="C44" s="14">
        <f>ROUND(C99*0.0145,2)</f>
        <v>0</v>
      </c>
      <c r="D44" s="14">
        <f>ROUND(D99*0.0145,2)</f>
        <v>0</v>
      </c>
      <c r="E44" s="201"/>
      <c r="F44" s="22">
        <f t="shared" si="1"/>
        <v>0</v>
      </c>
    </row>
    <row r="45" spans="1:6" s="11" customFormat="1" ht="15.75" customHeight="1" x14ac:dyDescent="0.2">
      <c r="A45" s="30" t="s">
        <v>792</v>
      </c>
      <c r="B45" s="31" t="s">
        <v>211</v>
      </c>
      <c r="C45" s="14">
        <v>0</v>
      </c>
      <c r="D45" s="14">
        <v>0</v>
      </c>
      <c r="E45" s="201"/>
      <c r="F45" s="22">
        <f t="shared" si="1"/>
        <v>0</v>
      </c>
    </row>
    <row r="46" spans="1:6" s="11" customFormat="1" ht="15.75" customHeight="1" x14ac:dyDescent="0.2">
      <c r="A46" s="30" t="s">
        <v>212</v>
      </c>
      <c r="B46" s="31" t="s">
        <v>213</v>
      </c>
      <c r="C46" s="40">
        <f>'2019-BSI_AMT PAID'!B46</f>
        <v>0</v>
      </c>
      <c r="D46" s="40">
        <f>C46</f>
        <v>0</v>
      </c>
      <c r="E46" s="201"/>
      <c r="F46" s="56">
        <f t="shared" si="1"/>
        <v>0</v>
      </c>
    </row>
    <row r="47" spans="1:6" s="11" customFormat="1" ht="15.75" customHeight="1" x14ac:dyDescent="0.2">
      <c r="A47" s="16">
        <v>1</v>
      </c>
      <c r="B47" s="28"/>
      <c r="C47" s="57"/>
      <c r="D47" s="57"/>
      <c r="E47" s="201"/>
      <c r="F47" s="41">
        <f t="shared" si="1"/>
        <v>0</v>
      </c>
    </row>
    <row r="48" spans="1:6" s="11" customFormat="1" ht="15.75" customHeight="1" x14ac:dyDescent="0.2">
      <c r="A48" s="16">
        <v>1</v>
      </c>
      <c r="B48" s="28"/>
      <c r="C48" s="57"/>
      <c r="D48" s="57"/>
      <c r="E48" s="201"/>
      <c r="F48" s="41">
        <f t="shared" si="1"/>
        <v>0</v>
      </c>
    </row>
    <row r="49" spans="1:6" s="11" customFormat="1" ht="15.75" customHeight="1" x14ac:dyDescent="0.2">
      <c r="A49" s="16">
        <v>1</v>
      </c>
      <c r="B49" s="28"/>
      <c r="C49" s="139"/>
      <c r="D49" s="139"/>
      <c r="E49" s="201"/>
      <c r="F49" s="41">
        <f t="shared" si="1"/>
        <v>0</v>
      </c>
    </row>
    <row r="50" spans="1:6" s="11" customFormat="1" ht="15.75" customHeight="1" x14ac:dyDescent="0.2">
      <c r="A50" s="16">
        <v>1</v>
      </c>
      <c r="B50" s="28"/>
      <c r="C50" s="139"/>
      <c r="D50" s="139"/>
      <c r="E50" s="201"/>
      <c r="F50" s="41">
        <f t="shared" si="1"/>
        <v>0</v>
      </c>
    </row>
    <row r="51" spans="1:6" s="11" customFormat="1" ht="15.75" customHeight="1" x14ac:dyDescent="0.2">
      <c r="A51" s="16">
        <v>1</v>
      </c>
      <c r="B51" s="28"/>
      <c r="C51" s="139"/>
      <c r="D51" s="139"/>
      <c r="E51" s="201"/>
      <c r="F51" s="41">
        <f t="shared" si="1"/>
        <v>0</v>
      </c>
    </row>
    <row r="52" spans="1:6" s="11" customFormat="1" ht="15.75" customHeight="1" x14ac:dyDescent="0.2">
      <c r="A52" s="16">
        <v>1</v>
      </c>
      <c r="B52" s="28"/>
      <c r="C52" s="139"/>
      <c r="D52" s="139"/>
      <c r="E52" s="201"/>
      <c r="F52" s="41">
        <f t="shared" si="1"/>
        <v>0</v>
      </c>
    </row>
    <row r="53" spans="1:6" s="11" customFormat="1" ht="15.75" customHeight="1" x14ac:dyDescent="0.2">
      <c r="A53" s="16">
        <v>1</v>
      </c>
      <c r="B53" s="28"/>
      <c r="C53" s="139"/>
      <c r="D53" s="139"/>
      <c r="E53" s="201"/>
      <c r="F53" s="41">
        <f t="shared" si="1"/>
        <v>0</v>
      </c>
    </row>
    <row r="54" spans="1:6" s="11" customFormat="1" ht="15.75" customHeight="1" x14ac:dyDescent="0.2">
      <c r="A54" s="16">
        <v>1</v>
      </c>
      <c r="B54" s="28"/>
      <c r="C54" s="139"/>
      <c r="D54" s="139"/>
      <c r="E54" s="201"/>
      <c r="F54" s="41">
        <f t="shared" si="1"/>
        <v>0</v>
      </c>
    </row>
    <row r="55" spans="1:6" s="11" customFormat="1" ht="15.75" customHeight="1" x14ac:dyDescent="0.2">
      <c r="A55" s="16">
        <v>1</v>
      </c>
      <c r="B55" s="28"/>
      <c r="C55" s="139"/>
      <c r="D55" s="139"/>
      <c r="E55" s="201"/>
      <c r="F55" s="41">
        <f t="shared" si="1"/>
        <v>0</v>
      </c>
    </row>
    <row r="56" spans="1:6" s="11" customFormat="1" ht="15.75" customHeight="1" x14ac:dyDescent="0.2">
      <c r="A56" s="16">
        <v>1</v>
      </c>
      <c r="B56" s="28"/>
      <c r="C56" s="139"/>
      <c r="D56" s="139"/>
      <c r="E56" s="201"/>
      <c r="F56" s="41">
        <f t="shared" si="1"/>
        <v>0</v>
      </c>
    </row>
    <row r="57" spans="1:6" s="11" customFormat="1" ht="15.75" customHeight="1" x14ac:dyDescent="0.2">
      <c r="A57" s="16">
        <v>1</v>
      </c>
      <c r="B57" s="28"/>
      <c r="C57" s="139"/>
      <c r="D57" s="139"/>
      <c r="E57" s="201"/>
      <c r="F57" s="41">
        <f t="shared" si="1"/>
        <v>0</v>
      </c>
    </row>
    <row r="58" spans="1:6" s="11" customFormat="1" ht="15.75" customHeight="1" x14ac:dyDescent="0.2">
      <c r="A58" s="16">
        <v>1</v>
      </c>
      <c r="B58" s="28"/>
      <c r="C58" s="139"/>
      <c r="D58" s="139"/>
      <c r="E58" s="201"/>
      <c r="F58" s="41">
        <f t="shared" si="1"/>
        <v>0</v>
      </c>
    </row>
    <row r="59" spans="1:6" s="11" customFormat="1" ht="15.75" customHeight="1" x14ac:dyDescent="0.2">
      <c r="A59" s="16">
        <v>1</v>
      </c>
      <c r="B59" s="28"/>
      <c r="C59" s="139"/>
      <c r="D59" s="139"/>
      <c r="E59" s="201"/>
      <c r="F59" s="41">
        <f t="shared" si="1"/>
        <v>0</v>
      </c>
    </row>
    <row r="60" spans="1:6" s="11" customFormat="1" ht="15.75" customHeight="1" x14ac:dyDescent="0.2">
      <c r="A60" s="16">
        <v>1</v>
      </c>
      <c r="B60" s="28"/>
      <c r="C60" s="139"/>
      <c r="D60" s="139"/>
      <c r="E60" s="201"/>
      <c r="F60" s="41">
        <f t="shared" si="1"/>
        <v>0</v>
      </c>
    </row>
    <row r="61" spans="1:6" s="11" customFormat="1" ht="15.75" customHeight="1" x14ac:dyDescent="0.2">
      <c r="A61" s="16">
        <v>1</v>
      </c>
      <c r="B61" s="28"/>
      <c r="C61" s="139"/>
      <c r="D61" s="139"/>
      <c r="E61" s="201"/>
      <c r="F61" s="41">
        <f t="shared" si="1"/>
        <v>0</v>
      </c>
    </row>
    <row r="62" spans="1:6" s="11" customFormat="1" ht="15.75" customHeight="1" x14ac:dyDescent="0.2">
      <c r="A62" s="16">
        <v>1</v>
      </c>
      <c r="B62" s="28"/>
      <c r="C62" s="139"/>
      <c r="D62" s="139"/>
      <c r="E62" s="201"/>
      <c r="F62" s="41">
        <f t="shared" si="1"/>
        <v>0</v>
      </c>
    </row>
    <row r="63" spans="1:6" s="11" customFormat="1" ht="15.75" customHeight="1" x14ac:dyDescent="0.2">
      <c r="A63" s="16">
        <v>1</v>
      </c>
      <c r="B63" s="28"/>
      <c r="C63" s="139"/>
      <c r="D63" s="139"/>
      <c r="E63" s="201"/>
      <c r="F63" s="41">
        <f t="shared" si="1"/>
        <v>0</v>
      </c>
    </row>
    <row r="64" spans="1:6" s="11" customFormat="1" ht="15.75" customHeight="1" x14ac:dyDescent="0.2">
      <c r="A64" s="61">
        <v>1</v>
      </c>
      <c r="B64" s="62"/>
      <c r="C64" s="12"/>
      <c r="D64" s="12"/>
      <c r="E64" s="201"/>
      <c r="F64" s="56">
        <v>0</v>
      </c>
    </row>
    <row r="65" spans="1:6" s="11" customFormat="1" ht="15.75" customHeight="1" x14ac:dyDescent="0.2">
      <c r="A65" s="26" t="s">
        <v>419</v>
      </c>
      <c r="B65" s="27"/>
      <c r="C65" s="12"/>
      <c r="D65" s="12"/>
      <c r="E65" s="201"/>
      <c r="F65" s="41">
        <f>ROUND((C65-D65),2)</f>
        <v>0</v>
      </c>
    </row>
    <row r="66" spans="1:6" s="11" customFormat="1" ht="15.75" customHeight="1" x14ac:dyDescent="0.2">
      <c r="A66" s="26" t="s">
        <v>419</v>
      </c>
      <c r="B66" s="27"/>
      <c r="C66" s="12"/>
      <c r="D66" s="12"/>
      <c r="E66" s="201"/>
      <c r="F66" s="41">
        <f>ROUND((C66-D66),2)</f>
        <v>0</v>
      </c>
    </row>
    <row r="67" spans="1:6" s="11" customFormat="1" ht="15.75" customHeight="1" x14ac:dyDescent="0.2">
      <c r="A67" s="26" t="s">
        <v>419</v>
      </c>
      <c r="B67" s="28"/>
      <c r="C67" s="14"/>
      <c r="D67" s="14"/>
      <c r="E67" s="201"/>
      <c r="F67" s="41">
        <f>ROUND((C67-D67),2)</f>
        <v>0</v>
      </c>
    </row>
    <row r="68" spans="1:6" s="11" customFormat="1" ht="15.75" customHeight="1" thickBot="1" x14ac:dyDescent="0.25">
      <c r="A68" s="26" t="s">
        <v>419</v>
      </c>
      <c r="B68" s="42"/>
      <c r="C68" s="23"/>
      <c r="D68" s="23"/>
      <c r="E68" s="201"/>
      <c r="F68" s="41">
        <f>ROUND((C68-D68),2)</f>
        <v>0</v>
      </c>
    </row>
    <row r="69" spans="1:6" s="11" customFormat="1" ht="15.75" customHeight="1" thickBot="1" x14ac:dyDescent="0.25">
      <c r="A69" s="32" t="s">
        <v>216</v>
      </c>
      <c r="B69" s="43"/>
      <c r="C69" s="44">
        <f>ROUND(SUM(C42:C68),2)</f>
        <v>0</v>
      </c>
      <c r="D69" s="44">
        <f>ROUND((SUM(D42:D68)),2)</f>
        <v>0</v>
      </c>
      <c r="E69" s="202"/>
      <c r="F69" s="45">
        <f>ROUND((SUM(F42:F68)),2)</f>
        <v>0</v>
      </c>
    </row>
    <row r="70" spans="1:6" s="11" customFormat="1" ht="15.75" customHeight="1" thickBot="1" x14ac:dyDescent="0.25">
      <c r="A70" s="46"/>
      <c r="B70" s="47"/>
      <c r="C70" s="48"/>
      <c r="D70" s="48"/>
      <c r="E70" s="201"/>
      <c r="F70" s="25"/>
    </row>
    <row r="71" spans="1:6" s="11" customFormat="1" ht="15.75" customHeight="1" thickBot="1" x14ac:dyDescent="0.25">
      <c r="A71" s="32" t="s">
        <v>217</v>
      </c>
      <c r="B71" s="49"/>
      <c r="C71" s="44">
        <f>ROUND((C39-C35-C36-C38)-C69,2)</f>
        <v>0</v>
      </c>
      <c r="D71" s="44">
        <f>ROUND((D39-D35-D36-D38)-D69,2)</f>
        <v>0</v>
      </c>
      <c r="E71" s="203"/>
      <c r="F71" s="162">
        <f>ROUND((F39-F35-F36-F38)-F69,2)</f>
        <v>0</v>
      </c>
    </row>
    <row r="72" spans="1:6" s="11" customFormat="1" ht="5.25" customHeight="1" thickBot="1" x14ac:dyDescent="0.25">
      <c r="A72" s="715"/>
      <c r="B72" s="716"/>
      <c r="C72" s="50"/>
      <c r="D72" s="51"/>
      <c r="E72" s="52"/>
      <c r="F72" s="53"/>
    </row>
    <row r="73" spans="1:6" s="11" customFormat="1" ht="15.75" customHeight="1" thickTop="1" thickBot="1" x14ac:dyDescent="0.3">
      <c r="A73" s="140" t="s">
        <v>218</v>
      </c>
      <c r="B73" s="197"/>
      <c r="C73" s="198"/>
      <c r="D73" s="198"/>
      <c r="E73" s="199"/>
      <c r="F73" s="200"/>
    </row>
    <row r="74" spans="1:6" s="11" customFormat="1" ht="15.75" customHeight="1" x14ac:dyDescent="0.2">
      <c r="A74" s="38" t="s">
        <v>790</v>
      </c>
      <c r="B74" s="39" t="s">
        <v>219</v>
      </c>
      <c r="C74" s="14">
        <f>ROUND(C98*0.062,2)</f>
        <v>0</v>
      </c>
      <c r="D74" s="14">
        <f>ROUND(D98*0.062,2)</f>
        <v>0</v>
      </c>
      <c r="E74" s="201"/>
      <c r="F74" s="41">
        <f>ROUND((C74-D74),2)</f>
        <v>0</v>
      </c>
    </row>
    <row r="75" spans="1:6" s="11" customFormat="1" ht="15.75" customHeight="1" x14ac:dyDescent="0.2">
      <c r="A75" s="30" t="s">
        <v>791</v>
      </c>
      <c r="B75" s="31" t="s">
        <v>220</v>
      </c>
      <c r="C75" s="14">
        <f>ROUND(C99*0.0145,2)</f>
        <v>0</v>
      </c>
      <c r="D75" s="14">
        <f>ROUND(D99*0.0145,2)</f>
        <v>0</v>
      </c>
      <c r="E75" s="201"/>
      <c r="F75" s="41">
        <f t="shared" ref="F75:F99" si="2">ROUND((C75-D75),2)</f>
        <v>0</v>
      </c>
    </row>
    <row r="76" spans="1:6" s="11" customFormat="1" ht="15.75" customHeight="1" x14ac:dyDescent="0.2">
      <c r="A76" s="30" t="s">
        <v>792</v>
      </c>
      <c r="B76" s="31" t="s">
        <v>221</v>
      </c>
      <c r="C76" s="14">
        <f>ROUND(C100*0.0145,2)</f>
        <v>0</v>
      </c>
      <c r="D76" s="14">
        <v>0</v>
      </c>
      <c r="E76" s="201"/>
      <c r="F76" s="41">
        <f t="shared" si="2"/>
        <v>0</v>
      </c>
    </row>
    <row r="77" spans="1:6" s="11" customFormat="1" ht="15.75" customHeight="1" x14ac:dyDescent="0.2">
      <c r="A77" s="30" t="s">
        <v>793</v>
      </c>
      <c r="B77" s="31" t="s">
        <v>794</v>
      </c>
      <c r="C77" s="14"/>
      <c r="D77" s="14"/>
      <c r="E77" s="201"/>
      <c r="F77" s="41">
        <f t="shared" si="2"/>
        <v>0</v>
      </c>
    </row>
    <row r="78" spans="1:6" s="11" customFormat="1" ht="15.75" customHeight="1" x14ac:dyDescent="0.2">
      <c r="A78" s="30" t="s">
        <v>1203</v>
      </c>
      <c r="B78" s="31" t="s">
        <v>225</v>
      </c>
      <c r="C78" s="14">
        <f>IF(B9&lt;DATEVALUE("7/1/2014"),(ROUND(C98*0.0015,2)),(ROUND(C98*0.001,2)))</f>
        <v>0</v>
      </c>
      <c r="D78" s="14">
        <f>IF(B9&gt;=DATEVALUE("7/1/2014"),(ROUND(D98*0.001,2)),(ROUND(D98*0.0015,2)))</f>
        <v>0</v>
      </c>
      <c r="E78" s="201"/>
      <c r="F78" s="41">
        <f t="shared" si="2"/>
        <v>0</v>
      </c>
    </row>
    <row r="79" spans="1:6" s="11" customFormat="1" ht="15.75" customHeight="1" x14ac:dyDescent="0.2">
      <c r="A79" s="287" t="s">
        <v>2048</v>
      </c>
      <c r="B79" s="286">
        <v>3800</v>
      </c>
      <c r="C79" s="58">
        <f>ROUND((C39-C29-C31-C30-C38-C37-C36-C35-C33-C32)*0.0043,2)</f>
        <v>0</v>
      </c>
      <c r="D79" s="58">
        <f>ROUND((D39-D29-D31-D30-D38-D37-D36-D35-D33-D32)*0.0043,2)</f>
        <v>0</v>
      </c>
      <c r="E79" s="201"/>
      <c r="F79" s="41">
        <f t="shared" si="2"/>
        <v>0</v>
      </c>
    </row>
    <row r="80" spans="1:6" s="11" customFormat="1" ht="15.75" customHeight="1" x14ac:dyDescent="0.2">
      <c r="A80" s="30" t="s">
        <v>1191</v>
      </c>
      <c r="B80" s="31">
        <v>3802</v>
      </c>
      <c r="C80" s="58">
        <f>ROUND((C39-C38-C29-C30-C31-C35-C37-C36-C33-C32)*0.0083,2)</f>
        <v>0</v>
      </c>
      <c r="D80" s="58">
        <f>IF(B9&lt;=DATEVALUE("9/11/2013"),(ROUND((D39-D29-D30-D31-D37-D36-D35-D33-D32)*0.0107,2)),(ROUND((D39-D38-D29-D30-D31-D35-D37-D36-D33-D32)*0.0083,2)))</f>
        <v>0</v>
      </c>
      <c r="E80" s="201"/>
      <c r="F80" s="41">
        <f t="shared" si="2"/>
        <v>0</v>
      </c>
    </row>
    <row r="81" spans="1:6" s="11" customFormat="1" ht="15.75" customHeight="1" x14ac:dyDescent="0.2">
      <c r="A81" s="30" t="s">
        <v>227</v>
      </c>
      <c r="B81" s="31">
        <v>3804</v>
      </c>
      <c r="C81" s="58">
        <f>ROUND((C39-C38-C29-C30-C31-C35-C37-C36-C33-C32)*0.004,2)</f>
        <v>0</v>
      </c>
      <c r="D81" s="58">
        <f>ROUND((D39-D38-D29-D30-D31-D37-D36-D35-D33-D32)*0.004,2)</f>
        <v>0</v>
      </c>
      <c r="E81" s="201"/>
      <c r="F81" s="41">
        <f t="shared" si="2"/>
        <v>0</v>
      </c>
    </row>
    <row r="82" spans="1:6" s="11" customFormat="1" ht="15.75" customHeight="1" x14ac:dyDescent="0.2">
      <c r="A82" s="30" t="s">
        <v>1891</v>
      </c>
      <c r="B82" s="31">
        <v>3806</v>
      </c>
      <c r="C82" s="58">
        <f>(C39)*0</f>
        <v>0</v>
      </c>
      <c r="D82" s="58">
        <f>(D39)*0</f>
        <v>0</v>
      </c>
      <c r="E82" s="201"/>
      <c r="F82" s="41">
        <f t="shared" si="2"/>
        <v>0</v>
      </c>
    </row>
    <row r="83" spans="1:6" s="11" customFormat="1" ht="15.75" customHeight="1" x14ac:dyDescent="0.2">
      <c r="A83" s="30" t="s">
        <v>15</v>
      </c>
      <c r="B83" s="31">
        <v>3810</v>
      </c>
      <c r="C83" s="58">
        <f>ROUND((C39-C38-C29-C30-C31-C33-C35-C36-C37-C32)*0.0003,2)</f>
        <v>0</v>
      </c>
      <c r="D83" s="58">
        <f>ROUND((D39-D38-D29-D30-D31-D33-D35-D36-D37-D32)*0.0003,2)</f>
        <v>0</v>
      </c>
      <c r="E83" s="201"/>
      <c r="F83" s="41">
        <f t="shared" si="2"/>
        <v>0</v>
      </c>
    </row>
    <row r="84" spans="1:6" s="11" customFormat="1" ht="15.75" customHeight="1" x14ac:dyDescent="0.2">
      <c r="A84" s="30" t="s">
        <v>1622</v>
      </c>
      <c r="B84" s="31">
        <v>7320</v>
      </c>
      <c r="C84" s="54"/>
      <c r="D84" s="54"/>
      <c r="E84" s="201"/>
      <c r="F84" s="41">
        <f t="shared" si="2"/>
        <v>0</v>
      </c>
    </row>
    <row r="85" spans="1:6" s="11" customFormat="1" ht="15.75" customHeight="1" x14ac:dyDescent="0.2">
      <c r="A85" s="16">
        <v>1</v>
      </c>
      <c r="B85" s="28"/>
      <c r="C85" s="57"/>
      <c r="D85" s="57"/>
      <c r="E85" s="201"/>
      <c r="F85" s="41">
        <f t="shared" si="2"/>
        <v>0</v>
      </c>
    </row>
    <row r="86" spans="1:6" s="11" customFormat="1" ht="15.75" customHeight="1" x14ac:dyDescent="0.2">
      <c r="A86" s="16">
        <v>1</v>
      </c>
      <c r="B86" s="28"/>
      <c r="C86" s="57"/>
      <c r="D86" s="57"/>
      <c r="E86" s="201"/>
      <c r="F86" s="41">
        <f t="shared" si="2"/>
        <v>0</v>
      </c>
    </row>
    <row r="87" spans="1:6" s="11" customFormat="1" ht="15.75" customHeight="1" x14ac:dyDescent="0.2">
      <c r="A87" s="16" t="s">
        <v>214</v>
      </c>
      <c r="B87" s="28"/>
      <c r="C87" s="54"/>
      <c r="D87" s="54"/>
      <c r="E87" s="201"/>
      <c r="F87" s="41">
        <f t="shared" si="2"/>
        <v>0</v>
      </c>
    </row>
    <row r="88" spans="1:6" s="11" customFormat="1" ht="15.75" customHeight="1" x14ac:dyDescent="0.2">
      <c r="A88" s="16" t="s">
        <v>215</v>
      </c>
      <c r="B88" s="28"/>
      <c r="C88" s="54"/>
      <c r="D88" s="54"/>
      <c r="E88" s="201"/>
      <c r="F88" s="41">
        <f t="shared" si="2"/>
        <v>0</v>
      </c>
    </row>
    <row r="89" spans="1:6" s="11" customFormat="1" ht="15.75" customHeight="1" x14ac:dyDescent="0.2">
      <c r="A89" s="16">
        <v>1</v>
      </c>
      <c r="B89" s="28"/>
      <c r="C89" s="14"/>
      <c r="D89" s="14"/>
      <c r="E89" s="201"/>
      <c r="F89" s="41">
        <f t="shared" si="2"/>
        <v>0</v>
      </c>
    </row>
    <row r="90" spans="1:6" s="11" customFormat="1" ht="15.75" customHeight="1" x14ac:dyDescent="0.2">
      <c r="A90" s="16">
        <v>1</v>
      </c>
      <c r="B90" s="28"/>
      <c r="C90" s="14"/>
      <c r="D90" s="14"/>
      <c r="E90" s="201"/>
      <c r="F90" s="41">
        <f t="shared" si="2"/>
        <v>0</v>
      </c>
    </row>
    <row r="91" spans="1:6" s="11" customFormat="1" ht="15.75" customHeight="1" x14ac:dyDescent="0.2">
      <c r="A91" s="16">
        <v>1</v>
      </c>
      <c r="B91" s="28"/>
      <c r="C91" s="14"/>
      <c r="D91" s="14"/>
      <c r="E91" s="201"/>
      <c r="F91" s="41">
        <f t="shared" si="2"/>
        <v>0</v>
      </c>
    </row>
    <row r="92" spans="1:6" s="11" customFormat="1" ht="15.75" customHeight="1" x14ac:dyDescent="0.2">
      <c r="A92" s="16">
        <v>1</v>
      </c>
      <c r="B92" s="28"/>
      <c r="C92" s="14"/>
      <c r="D92" s="14"/>
      <c r="E92" s="201"/>
      <c r="F92" s="41">
        <f t="shared" si="2"/>
        <v>0</v>
      </c>
    </row>
    <row r="93" spans="1:6" s="11" customFormat="1" ht="15.75" customHeight="1" x14ac:dyDescent="0.2">
      <c r="A93" s="16">
        <v>1</v>
      </c>
      <c r="B93" s="28"/>
      <c r="C93" s="14"/>
      <c r="D93" s="14"/>
      <c r="E93" s="201"/>
      <c r="F93" s="41">
        <f t="shared" si="2"/>
        <v>0</v>
      </c>
    </row>
    <row r="94" spans="1:6" s="11" customFormat="1" ht="14.25" customHeight="1" x14ac:dyDescent="0.2">
      <c r="A94" s="16">
        <v>1</v>
      </c>
      <c r="B94" s="28"/>
      <c r="C94" s="14"/>
      <c r="D94" s="14"/>
      <c r="E94" s="201"/>
      <c r="F94" s="41">
        <f t="shared" si="2"/>
        <v>0</v>
      </c>
    </row>
    <row r="95" spans="1:6" s="11" customFormat="1" ht="15.75" customHeight="1" x14ac:dyDescent="0.2">
      <c r="A95" s="16">
        <v>1</v>
      </c>
      <c r="B95" s="28"/>
      <c r="C95" s="14"/>
      <c r="D95" s="14"/>
      <c r="E95" s="201"/>
      <c r="F95" s="41">
        <f t="shared" si="2"/>
        <v>0</v>
      </c>
    </row>
    <row r="96" spans="1:6" s="11" customFormat="1" ht="15.75" customHeight="1" x14ac:dyDescent="0.2">
      <c r="A96" s="16" t="s">
        <v>419</v>
      </c>
      <c r="B96" s="28"/>
      <c r="C96" s="14"/>
      <c r="D96" s="14"/>
      <c r="E96" s="201"/>
      <c r="F96" s="41">
        <f t="shared" si="2"/>
        <v>0</v>
      </c>
    </row>
    <row r="97" spans="1:6" s="11" customFormat="1" ht="15.75" customHeight="1" x14ac:dyDescent="0.2">
      <c r="A97" s="142" t="s">
        <v>885</v>
      </c>
      <c r="B97" s="31"/>
      <c r="C97" s="158">
        <f>ROUND((C39-C48-C49-C50-C51-C52-C53-C54-C58-C59-C60-C61-C29-C30-C31-C38),2)</f>
        <v>0</v>
      </c>
      <c r="D97" s="158">
        <f>ROUND((D39-D48-D49-D50-D51-D52-D53-D54-D58-D59-D60-D61-D29-D30-D31-D38),2)</f>
        <v>0</v>
      </c>
      <c r="E97" s="201"/>
      <c r="F97" s="41">
        <f t="shared" si="2"/>
        <v>0</v>
      </c>
    </row>
    <row r="98" spans="1:6" s="11" customFormat="1" ht="15.75" customHeight="1" x14ac:dyDescent="0.2">
      <c r="A98" s="142" t="s">
        <v>223</v>
      </c>
      <c r="B98" s="31"/>
      <c r="C98" s="158">
        <f>ROUND((C39-C31-C49-C50-C51-C52-C53-C54-C29-C30-C34-C38),2)</f>
        <v>0</v>
      </c>
      <c r="D98" s="158">
        <f>ROUND((D39-D31-D49-D50-D51-D52-D53-D54-D29-D30-D34-D38),2)</f>
        <v>0</v>
      </c>
      <c r="E98" s="201"/>
      <c r="F98" s="41">
        <f t="shared" si="2"/>
        <v>0</v>
      </c>
    </row>
    <row r="99" spans="1:6" s="11" customFormat="1" ht="15.75" customHeight="1" x14ac:dyDescent="0.2">
      <c r="A99" s="142" t="s">
        <v>796</v>
      </c>
      <c r="B99" s="31"/>
      <c r="C99" s="158">
        <f>ROUND((C39-C31-C49-C50-C51-C52-C53-C54-C29-C30-C34-C38),2)</f>
        <v>0</v>
      </c>
      <c r="D99" s="158">
        <f>ROUND((D39-D31-D49-D50-D51-D52-D53-D54-D29-D30-D34-D38),2)</f>
        <v>0</v>
      </c>
      <c r="E99" s="201"/>
      <c r="F99" s="41">
        <f t="shared" si="2"/>
        <v>0</v>
      </c>
    </row>
    <row r="100" spans="1:6" s="11" customFormat="1" ht="15.75" customHeight="1" thickBot="1" x14ac:dyDescent="0.25">
      <c r="A100" s="145" t="s">
        <v>226</v>
      </c>
      <c r="B100" s="146"/>
      <c r="C100" s="147">
        <v>0</v>
      </c>
      <c r="D100" s="147">
        <v>0</v>
      </c>
      <c r="E100" s="201"/>
      <c r="F100" s="148">
        <f>ROUND((C100-D100),2)</f>
        <v>0</v>
      </c>
    </row>
    <row r="101" spans="1:6" s="11" customFormat="1" ht="12.75" customHeight="1" thickBot="1" x14ac:dyDescent="0.25">
      <c r="A101" s="717" t="s">
        <v>125</v>
      </c>
      <c r="B101" s="718"/>
      <c r="C101" s="718"/>
      <c r="D101" s="718"/>
      <c r="E101" s="718"/>
      <c r="F101" s="719"/>
    </row>
    <row r="102" spans="1:6" s="11" customFormat="1" ht="41.25" customHeight="1" thickBot="1" x14ac:dyDescent="0.25">
      <c r="A102" s="611"/>
      <c r="B102" s="612"/>
      <c r="C102" s="612"/>
      <c r="D102" s="612"/>
      <c r="E102" s="612"/>
      <c r="F102" s="613"/>
    </row>
    <row r="103" spans="1:6" s="11" customFormat="1" ht="21" customHeight="1" thickBot="1" x14ac:dyDescent="0.25">
      <c r="A103" s="720" t="s">
        <v>136</v>
      </c>
      <c r="B103" s="721"/>
      <c r="C103" s="721"/>
      <c r="D103" s="721"/>
      <c r="E103" s="721"/>
      <c r="F103" s="722"/>
    </row>
    <row r="104" spans="1:6" s="11" customFormat="1" ht="50.25" customHeight="1" thickBot="1" x14ac:dyDescent="0.25">
      <c r="A104" s="617" t="str">
        <f>"I understand this repayment of wages includes a " &amp;IF( ($F$49+$F$44)=0,"",DOLLAR(($F$43+$F$44),2)&amp;"")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420"/>
    </row>
    <row r="106" spans="1:6" s="11" customFormat="1" ht="16.5" customHeight="1" thickBot="1" x14ac:dyDescent="0.3">
      <c r="A106" s="417" t="s">
        <v>2038</v>
      </c>
      <c r="B106" s="416"/>
      <c r="C106" s="416"/>
      <c r="D106" s="416"/>
      <c r="E106" s="415"/>
      <c r="F106" s="422"/>
    </row>
    <row r="107" spans="1:6" s="11" customFormat="1" ht="30" customHeight="1" x14ac:dyDescent="0.2">
      <c r="A107" s="706" t="str">
        <f>"1. By signing below, I hereby authorize the State of Arizona to deduct from my wages " &amp; DOLLAR(($F$71),2) &amp; " for the purpose of repayment of earnings that were overpaid.  I understand that this repayment will be collected within two pay cycles."</f>
        <v>1. By signing below, I hereby authorize the State of Arizona to deduct from my wages $0.00 for the purpose of repayment of earnings that were overpaid.  I understand that this repayment will be collected within two pay cycles.</v>
      </c>
      <c r="B107" s="707"/>
      <c r="C107" s="707"/>
      <c r="D107" s="707"/>
      <c r="E107" s="707"/>
      <c r="F107" s="708"/>
    </row>
    <row r="108" spans="1:6" s="11" customFormat="1" ht="48.75" customHeight="1" x14ac:dyDescent="0.2">
      <c r="A108" s="709" t="s">
        <v>2045</v>
      </c>
      <c r="B108" s="710"/>
      <c r="C108" s="710"/>
      <c r="D108" s="710"/>
      <c r="E108" s="710"/>
      <c r="F108" s="711"/>
    </row>
    <row r="109" spans="1:6" s="11" customFormat="1" ht="20.25" customHeight="1" thickBot="1" x14ac:dyDescent="0.25">
      <c r="A109" s="423" t="s">
        <v>126</v>
      </c>
      <c r="B109" s="712"/>
      <c r="C109" s="712"/>
      <c r="D109" s="712"/>
      <c r="E109" s="424" t="s">
        <v>2039</v>
      </c>
      <c r="F109" s="425"/>
    </row>
    <row r="110" spans="1:6" s="11" customFormat="1" ht="26.25" customHeight="1" thickBot="1" x14ac:dyDescent="0.25">
      <c r="A110" s="713" t="s">
        <v>2040</v>
      </c>
      <c r="B110" s="714"/>
      <c r="C110" s="714"/>
      <c r="D110" s="418" t="s">
        <v>2047</v>
      </c>
      <c r="E110" s="421"/>
      <c r="F110" s="419"/>
    </row>
    <row r="111" spans="1:6" s="11" customFormat="1" ht="28.5" customHeight="1" thickBot="1" x14ac:dyDescent="0.25">
      <c r="A111" s="703" t="s">
        <v>1033</v>
      </c>
      <c r="B111" s="704"/>
      <c r="C111" s="413" t="s">
        <v>888</v>
      </c>
      <c r="D111" s="414" t="s">
        <v>203</v>
      </c>
      <c r="E111" s="703" t="s">
        <v>90</v>
      </c>
      <c r="F111" s="705"/>
    </row>
    <row r="112" spans="1:6" s="11" customFormat="1" ht="13.5" thickBot="1" x14ac:dyDescent="0.25">
      <c r="A112" s="584"/>
      <c r="B112" s="585"/>
      <c r="C112" s="143"/>
      <c r="D112" s="143"/>
      <c r="E112" s="584"/>
      <c r="F112" s="585"/>
    </row>
    <row r="113" spans="1:6" s="11" customFormat="1" ht="28.5" customHeight="1" thickBot="1" x14ac:dyDescent="0.25">
      <c r="A113" s="581" t="s">
        <v>88</v>
      </c>
      <c r="B113" s="582"/>
      <c r="C113" s="181" t="s">
        <v>89</v>
      </c>
      <c r="D113" s="180" t="s">
        <v>203</v>
      </c>
      <c r="E113" s="581" t="s">
        <v>90</v>
      </c>
      <c r="F113" s="583"/>
    </row>
    <row r="114" spans="1:6" s="11" customFormat="1" ht="13.5" thickBot="1" x14ac:dyDescent="0.25">
      <c r="A114" s="584"/>
      <c r="B114" s="585"/>
      <c r="C114" s="143"/>
      <c r="D114" s="143"/>
      <c r="E114" s="584"/>
      <c r="F114" s="585"/>
    </row>
    <row r="115" spans="1:6" s="11" customFormat="1" ht="28.5" customHeight="1" thickBot="1" x14ac:dyDescent="0.25">
      <c r="A115" s="586" t="s">
        <v>87</v>
      </c>
      <c r="B115" s="587"/>
      <c r="C115" s="181" t="s">
        <v>886</v>
      </c>
      <c r="D115" s="181" t="s">
        <v>203</v>
      </c>
      <c r="E115" s="581" t="s">
        <v>90</v>
      </c>
      <c r="F115" s="583"/>
    </row>
    <row r="116" spans="1:6" s="11" customFormat="1" ht="13.5"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Qk7fYZHdsbFgnWo17L6Gk30QZcVNHK30S0ZAo/swCfBHUm/eoD5ZYUdh7T4pptjdufZTyptstnOyqL9Qtj5gzw==" saltValue="Zu1vLhn8H+7SaKKCmAmf2A==" spinCount="100000" sheet="1" selectLockedCells="1"/>
  <protectedRanges>
    <protectedRange sqref="A7:B7 A9:B9 D9 D11:D12 F11 F9 E4:F4" name="EE Data"/>
    <protectedRange sqref="C43:D45" name="FICA Taxes for MQGE EE"/>
    <protectedRange sqref="C17:E38" name="EE PAY"/>
    <protectedRange sqref="C47:D68" name="EE DEDUCTIONS"/>
    <protectedRange sqref="C97:D100" name="TAXABLE WAGES"/>
    <protectedRange sqref="C74:D96" name="ER DEDUCTIONS"/>
  </protectedRanges>
  <mergeCells count="38">
    <mergeCell ref="A1:D1"/>
    <mergeCell ref="A2:D2"/>
    <mergeCell ref="B3:D3"/>
    <mergeCell ref="E3:F3"/>
    <mergeCell ref="E4:F4"/>
    <mergeCell ref="C6:F7"/>
    <mergeCell ref="C8:D8"/>
    <mergeCell ref="E8:F8"/>
    <mergeCell ref="A10:B10"/>
    <mergeCell ref="A13:B13"/>
    <mergeCell ref="F14:F15"/>
    <mergeCell ref="A72:B72"/>
    <mergeCell ref="A101:F101"/>
    <mergeCell ref="A102:F102"/>
    <mergeCell ref="A103:F103"/>
    <mergeCell ref="A14:A15"/>
    <mergeCell ref="B14:B15"/>
    <mergeCell ref="C14:C15"/>
    <mergeCell ref="D14:D15"/>
    <mergeCell ref="E14:E15"/>
    <mergeCell ref="A104:F104"/>
    <mergeCell ref="B105:D105"/>
    <mergeCell ref="A111:B111"/>
    <mergeCell ref="E111:F111"/>
    <mergeCell ref="A112:B112"/>
    <mergeCell ref="E112:F112"/>
    <mergeCell ref="A107:F107"/>
    <mergeCell ref="A108:F108"/>
    <mergeCell ref="B109:D109"/>
    <mergeCell ref="A110:C110"/>
    <mergeCell ref="A116:B116"/>
    <mergeCell ref="E116:F116"/>
    <mergeCell ref="A113:B113"/>
    <mergeCell ref="E113:F113"/>
    <mergeCell ref="A114:B114"/>
    <mergeCell ref="E114:F114"/>
    <mergeCell ref="A115:B115"/>
    <mergeCell ref="E115:F115"/>
  </mergeCells>
  <conditionalFormatting sqref="C18">
    <cfRule type="expression" dxfId="62" priority="63" stopIfTrue="1">
      <formula>$B$11=3</formula>
    </cfRule>
  </conditionalFormatting>
  <conditionalFormatting sqref="C19">
    <cfRule type="expression" dxfId="61" priority="62" stopIfTrue="1">
      <formula>$B$11=3</formula>
    </cfRule>
  </conditionalFormatting>
  <conditionalFormatting sqref="D18">
    <cfRule type="expression" dxfId="60" priority="61" stopIfTrue="1">
      <formula>$B$11=3</formula>
    </cfRule>
  </conditionalFormatting>
  <conditionalFormatting sqref="D19">
    <cfRule type="expression" dxfId="59" priority="60" stopIfTrue="1">
      <formula>$B$11=3</formula>
    </cfRule>
  </conditionalFormatting>
  <conditionalFormatting sqref="E18">
    <cfRule type="expression" dxfId="58" priority="59" stopIfTrue="1">
      <formula>$B$11=3</formula>
    </cfRule>
  </conditionalFormatting>
  <conditionalFormatting sqref="E19">
    <cfRule type="expression" dxfId="57" priority="58" stopIfTrue="1">
      <formula>$B$11=3</formula>
    </cfRule>
  </conditionalFormatting>
  <conditionalFormatting sqref="C20">
    <cfRule type="expression" dxfId="56" priority="57" stopIfTrue="1">
      <formula>$B$11=3</formula>
    </cfRule>
  </conditionalFormatting>
  <conditionalFormatting sqref="C21">
    <cfRule type="expression" dxfId="55" priority="56" stopIfTrue="1">
      <formula>$B$11=3</formula>
    </cfRule>
  </conditionalFormatting>
  <conditionalFormatting sqref="C22">
    <cfRule type="expression" dxfId="54" priority="55" stopIfTrue="1">
      <formula>$B$11=3</formula>
    </cfRule>
  </conditionalFormatting>
  <conditionalFormatting sqref="C23">
    <cfRule type="expression" dxfId="53" priority="54" stopIfTrue="1">
      <formula>$B$11=3</formula>
    </cfRule>
  </conditionalFormatting>
  <conditionalFormatting sqref="C24">
    <cfRule type="expression" dxfId="52" priority="53" stopIfTrue="1">
      <formula>$B$11=3</formula>
    </cfRule>
  </conditionalFormatting>
  <conditionalFormatting sqref="C25">
    <cfRule type="expression" dxfId="51" priority="52" stopIfTrue="1">
      <formula>$B$11=3</formula>
    </cfRule>
  </conditionalFormatting>
  <conditionalFormatting sqref="C26">
    <cfRule type="expression" dxfId="50" priority="51" stopIfTrue="1">
      <formula>$B$11=3</formula>
    </cfRule>
  </conditionalFormatting>
  <conditionalFormatting sqref="C27">
    <cfRule type="expression" dxfId="49" priority="50" stopIfTrue="1">
      <formula>$B$11=3</formula>
    </cfRule>
  </conditionalFormatting>
  <conditionalFormatting sqref="C28">
    <cfRule type="expression" dxfId="48" priority="49" stopIfTrue="1">
      <formula>$B$11=3</formula>
    </cfRule>
  </conditionalFormatting>
  <conditionalFormatting sqref="C29">
    <cfRule type="expression" dxfId="47" priority="48" stopIfTrue="1">
      <formula>$B$11=3</formula>
    </cfRule>
  </conditionalFormatting>
  <conditionalFormatting sqref="C30">
    <cfRule type="expression" dxfId="46" priority="47" stopIfTrue="1">
      <formula>$B$11=3</formula>
    </cfRule>
  </conditionalFormatting>
  <conditionalFormatting sqref="C31">
    <cfRule type="expression" dxfId="45" priority="46" stopIfTrue="1">
      <formula>$B$11=3</formula>
    </cfRule>
  </conditionalFormatting>
  <conditionalFormatting sqref="C32">
    <cfRule type="expression" dxfId="44" priority="45" stopIfTrue="1">
      <formula>$B$11=3</formula>
    </cfRule>
  </conditionalFormatting>
  <conditionalFormatting sqref="C33">
    <cfRule type="expression" dxfId="43" priority="44" stopIfTrue="1">
      <formula>$B$11=3</formula>
    </cfRule>
  </conditionalFormatting>
  <conditionalFormatting sqref="C34">
    <cfRule type="expression" dxfId="42" priority="43" stopIfTrue="1">
      <formula>$B$11=3</formula>
    </cfRule>
  </conditionalFormatting>
  <conditionalFormatting sqref="C35">
    <cfRule type="expression" dxfId="41" priority="42" stopIfTrue="1">
      <formula>$B$11=3</formula>
    </cfRule>
  </conditionalFormatting>
  <conditionalFormatting sqref="C36">
    <cfRule type="expression" dxfId="40" priority="41" stopIfTrue="1">
      <formula>$B$11=3</formula>
    </cfRule>
  </conditionalFormatting>
  <conditionalFormatting sqref="C37">
    <cfRule type="expression" dxfId="39" priority="40" stopIfTrue="1">
      <formula>$B$11=3</formula>
    </cfRule>
  </conditionalFormatting>
  <conditionalFormatting sqref="C38">
    <cfRule type="expression" dxfId="38" priority="39" stopIfTrue="1">
      <formula>$B$11=3</formula>
    </cfRule>
  </conditionalFormatting>
  <conditionalFormatting sqref="E20">
    <cfRule type="expression" dxfId="37" priority="38" stopIfTrue="1">
      <formula>$B$11=3</formula>
    </cfRule>
  </conditionalFormatting>
  <conditionalFormatting sqref="E21">
    <cfRule type="expression" dxfId="36" priority="37" stopIfTrue="1">
      <formula>$B$11=3</formula>
    </cfRule>
  </conditionalFormatting>
  <conditionalFormatting sqref="E22">
    <cfRule type="expression" dxfId="35" priority="36" stopIfTrue="1">
      <formula>$B$11=3</formula>
    </cfRule>
  </conditionalFormatting>
  <conditionalFormatting sqref="E23">
    <cfRule type="expression" dxfId="34" priority="35" stopIfTrue="1">
      <formula>$B$11=3</formula>
    </cfRule>
  </conditionalFormatting>
  <conditionalFormatting sqref="E24">
    <cfRule type="expression" dxfId="33" priority="34" stopIfTrue="1">
      <formula>$B$11=3</formula>
    </cfRule>
  </conditionalFormatting>
  <conditionalFormatting sqref="E25">
    <cfRule type="expression" dxfId="32" priority="33" stopIfTrue="1">
      <formula>$B$11=3</formula>
    </cfRule>
  </conditionalFormatting>
  <conditionalFormatting sqref="E26">
    <cfRule type="expression" dxfId="31" priority="32" stopIfTrue="1">
      <formula>$B$11=3</formula>
    </cfRule>
  </conditionalFormatting>
  <conditionalFormatting sqref="E27">
    <cfRule type="expression" dxfId="30" priority="31" stopIfTrue="1">
      <formula>$B$11=3</formula>
    </cfRule>
  </conditionalFormatting>
  <conditionalFormatting sqref="E28">
    <cfRule type="expression" dxfId="29" priority="30" stopIfTrue="1">
      <formula>$B$11=3</formula>
    </cfRule>
  </conditionalFormatting>
  <conditionalFormatting sqref="E29">
    <cfRule type="expression" dxfId="28" priority="29" stopIfTrue="1">
      <formula>$B$11=3</formula>
    </cfRule>
  </conditionalFormatting>
  <conditionalFormatting sqref="E30">
    <cfRule type="expression" dxfId="27" priority="28" stopIfTrue="1">
      <formula>$B$11=3</formula>
    </cfRule>
  </conditionalFormatting>
  <conditionalFormatting sqref="E31">
    <cfRule type="expression" dxfId="26" priority="27" stopIfTrue="1">
      <formula>$B$11=3</formula>
    </cfRule>
  </conditionalFormatting>
  <conditionalFormatting sqref="E32">
    <cfRule type="expression" dxfId="25" priority="26" stopIfTrue="1">
      <formula>$B$11=3</formula>
    </cfRule>
  </conditionalFormatting>
  <conditionalFormatting sqref="E33">
    <cfRule type="expression" dxfId="24" priority="25" stopIfTrue="1">
      <formula>$B$11=3</formula>
    </cfRule>
  </conditionalFormatting>
  <conditionalFormatting sqref="E34">
    <cfRule type="expression" dxfId="23" priority="24" stopIfTrue="1">
      <formula>$B$11=3</formula>
    </cfRule>
  </conditionalFormatting>
  <conditionalFormatting sqref="E35">
    <cfRule type="expression" dxfId="22" priority="23" stopIfTrue="1">
      <formula>$B$11=3</formula>
    </cfRule>
  </conditionalFormatting>
  <conditionalFormatting sqref="E36">
    <cfRule type="expression" dxfId="21" priority="22" stopIfTrue="1">
      <formula>$B$11=3</formula>
    </cfRule>
  </conditionalFormatting>
  <conditionalFormatting sqref="E37">
    <cfRule type="expression" dxfId="20" priority="21" stopIfTrue="1">
      <formula>$B$11=3</formula>
    </cfRule>
  </conditionalFormatting>
  <conditionalFormatting sqref="E38">
    <cfRule type="expression" dxfId="19" priority="20" stopIfTrue="1">
      <formula>$B$11=3</formula>
    </cfRule>
  </conditionalFormatting>
  <conditionalFormatting sqref="D28">
    <cfRule type="expression" dxfId="18" priority="19" stopIfTrue="1">
      <formula>$B$11=3</formula>
    </cfRule>
  </conditionalFormatting>
  <conditionalFormatting sqref="D29">
    <cfRule type="expression" dxfId="17" priority="18" stopIfTrue="1">
      <formula>$B$11=3</formula>
    </cfRule>
  </conditionalFormatting>
  <conditionalFormatting sqref="D30">
    <cfRule type="expression" dxfId="16" priority="17" stopIfTrue="1">
      <formula>$B$11=3</formula>
    </cfRule>
  </conditionalFormatting>
  <conditionalFormatting sqref="D31">
    <cfRule type="expression" dxfId="15" priority="16" stopIfTrue="1">
      <formula>$B$11=3</formula>
    </cfRule>
  </conditionalFormatting>
  <conditionalFormatting sqref="D32">
    <cfRule type="expression" dxfId="14" priority="15" stopIfTrue="1">
      <formula>$B$11=3</formula>
    </cfRule>
  </conditionalFormatting>
  <conditionalFormatting sqref="D33">
    <cfRule type="expression" dxfId="13" priority="14" stopIfTrue="1">
      <formula>$B$11=3</formula>
    </cfRule>
  </conditionalFormatting>
  <conditionalFormatting sqref="D34">
    <cfRule type="expression" dxfId="12" priority="13" stopIfTrue="1">
      <formula>$B$11=3</formula>
    </cfRule>
  </conditionalFormatting>
  <conditionalFormatting sqref="D35">
    <cfRule type="expression" dxfId="11" priority="12" stopIfTrue="1">
      <formula>$B$11=3</formula>
    </cfRule>
  </conditionalFormatting>
  <conditionalFormatting sqref="D36">
    <cfRule type="expression" dxfId="10" priority="11" stopIfTrue="1">
      <formula>$B$11=3</formula>
    </cfRule>
  </conditionalFormatting>
  <conditionalFormatting sqref="D37">
    <cfRule type="expression" dxfId="9" priority="10" stopIfTrue="1">
      <formula>$B$11=3</formula>
    </cfRule>
  </conditionalFormatting>
  <conditionalFormatting sqref="D38">
    <cfRule type="expression" dxfId="8" priority="9" stopIfTrue="1">
      <formula>$B$11=3</formula>
    </cfRule>
  </conditionalFormatting>
  <conditionalFormatting sqref="D23">
    <cfRule type="expression" dxfId="7" priority="8" stopIfTrue="1">
      <formula>$B$11=3</formula>
    </cfRule>
  </conditionalFormatting>
  <conditionalFormatting sqref="D24">
    <cfRule type="expression" dxfId="6" priority="7" stopIfTrue="1">
      <formula>$B$11=3</formula>
    </cfRule>
  </conditionalFormatting>
  <conditionalFormatting sqref="D25">
    <cfRule type="expression" dxfId="5" priority="6" stopIfTrue="1">
      <formula>$B$11=3</formula>
    </cfRule>
  </conditionalFormatting>
  <conditionalFormatting sqref="D26">
    <cfRule type="expression" dxfId="4" priority="5" stopIfTrue="1">
      <formula>$B$11=3</formula>
    </cfRule>
  </conditionalFormatting>
  <conditionalFormatting sqref="D27">
    <cfRule type="expression" dxfId="3" priority="4" stopIfTrue="1">
      <formula>$B$11=3</formula>
    </cfRule>
  </conditionalFormatting>
  <conditionalFormatting sqref="D21">
    <cfRule type="expression" dxfId="2" priority="3" stopIfTrue="1">
      <formula>$B$11=3</formula>
    </cfRule>
  </conditionalFormatting>
  <conditionalFormatting sqref="D22">
    <cfRule type="expression" dxfId="1" priority="2" stopIfTrue="1">
      <formula>$B$11=3</formula>
    </cfRule>
  </conditionalFormatting>
  <conditionalFormatting sqref="D20">
    <cfRule type="expression" dxfId="0"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Drop Down 1">
              <controlPr defaultSize="0" autoLine="0" autoPict="0">
                <anchor moveWithCells="1">
                  <from>
                    <xdr:col>1</xdr:col>
                    <xdr:colOff>0</xdr:colOff>
                    <xdr:row>3</xdr:row>
                    <xdr:rowOff>0</xdr:rowOff>
                  </from>
                  <to>
                    <xdr:col>3</xdr:col>
                    <xdr:colOff>1066800</xdr:colOff>
                    <xdr:row>3</xdr:row>
                    <xdr:rowOff>200025</xdr:rowOff>
                  </to>
                </anchor>
              </controlPr>
            </control>
          </mc:Choice>
        </mc:AlternateContent>
        <mc:AlternateContent xmlns:mc="http://schemas.openxmlformats.org/markup-compatibility/2006">
          <mc:Choice Requires="x14">
            <control shapeId="157698"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157699" r:id="rId6" name="Drop Down 3">
              <controlPr defaultSize="0" autoLine="0" autoPict="0">
                <anchor moveWithCells="1">
                  <from>
                    <xdr:col>0</xdr:col>
                    <xdr:colOff>19050</xdr:colOff>
                    <xdr:row>16</xdr:row>
                    <xdr:rowOff>9525</xdr:rowOff>
                  </from>
                  <to>
                    <xdr:col>1</xdr:col>
                    <xdr:colOff>0</xdr:colOff>
                    <xdr:row>17</xdr:row>
                    <xdr:rowOff>9525</xdr:rowOff>
                  </to>
                </anchor>
              </controlPr>
            </control>
          </mc:Choice>
        </mc:AlternateContent>
        <mc:AlternateContent xmlns:mc="http://schemas.openxmlformats.org/markup-compatibility/2006">
          <mc:Choice Requires="x14">
            <control shapeId="157700" r:id="rId7" name="Drop Down 4">
              <controlPr defaultSize="0" autoLine="0" autoPict="0">
                <anchor moveWithCells="1">
                  <from>
                    <xdr:col>0</xdr:col>
                    <xdr:colOff>19050</xdr:colOff>
                    <xdr:row>17</xdr:row>
                    <xdr:rowOff>9525</xdr:rowOff>
                  </from>
                  <to>
                    <xdr:col>1</xdr:col>
                    <xdr:colOff>0</xdr:colOff>
                    <xdr:row>18</xdr:row>
                    <xdr:rowOff>9525</xdr:rowOff>
                  </to>
                </anchor>
              </controlPr>
            </control>
          </mc:Choice>
        </mc:AlternateContent>
        <mc:AlternateContent xmlns:mc="http://schemas.openxmlformats.org/markup-compatibility/2006">
          <mc:Choice Requires="x14">
            <control shapeId="157701" r:id="rId8" name="Drop Down 5">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157702" r:id="rId9" name="Drop Down 6">
              <controlPr defaultSize="0" autoLine="0" autoPict="0">
                <anchor moveWithCells="1">
                  <from>
                    <xdr:col>1</xdr:col>
                    <xdr:colOff>0</xdr:colOff>
                    <xdr:row>16</xdr:row>
                    <xdr:rowOff>0</xdr:rowOff>
                  </from>
                  <to>
                    <xdr:col>1</xdr:col>
                    <xdr:colOff>876300</xdr:colOff>
                    <xdr:row>17</xdr:row>
                    <xdr:rowOff>0</xdr:rowOff>
                  </to>
                </anchor>
              </controlPr>
            </control>
          </mc:Choice>
        </mc:AlternateContent>
        <mc:AlternateContent xmlns:mc="http://schemas.openxmlformats.org/markup-compatibility/2006">
          <mc:Choice Requires="x14">
            <control shapeId="157703" r:id="rId10" name="Drop Down 7">
              <controlPr defaultSize="0" autoLine="0" autoPict="0">
                <anchor moveWithCells="1">
                  <from>
                    <xdr:col>1</xdr:col>
                    <xdr:colOff>0</xdr:colOff>
                    <xdr:row>17</xdr:row>
                    <xdr:rowOff>0</xdr:rowOff>
                  </from>
                  <to>
                    <xdr:col>1</xdr:col>
                    <xdr:colOff>876300</xdr:colOff>
                    <xdr:row>18</xdr:row>
                    <xdr:rowOff>0</xdr:rowOff>
                  </to>
                </anchor>
              </controlPr>
            </control>
          </mc:Choice>
        </mc:AlternateContent>
        <mc:AlternateContent xmlns:mc="http://schemas.openxmlformats.org/markup-compatibility/2006">
          <mc:Choice Requires="x14">
            <control shapeId="157704" r:id="rId11" name="Drop Down 8">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157705" r:id="rId12" name="Drop Down 9">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157706" r:id="rId13" name="Drop Down 10">
              <controlPr defaultSize="0" autoLine="0" autoPict="0">
                <anchor moveWithCells="1">
                  <from>
                    <xdr:col>0</xdr:col>
                    <xdr:colOff>19050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157707" r:id="rId14" name="Drop Down 11">
              <controlPr defaultSize="0" autoLine="0" autoPict="0">
                <anchor moveWithCells="1">
                  <from>
                    <xdr:col>0</xdr:col>
                    <xdr:colOff>19050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157708" r:id="rId15" name="Drop Down 12">
              <controlPr defaultSize="0" autoLine="0" autoPict="0">
                <anchor moveWithCells="1">
                  <from>
                    <xdr:col>0</xdr:col>
                    <xdr:colOff>19050</xdr:colOff>
                    <xdr:row>23</xdr:row>
                    <xdr:rowOff>9525</xdr:rowOff>
                  </from>
                  <to>
                    <xdr:col>1</xdr:col>
                    <xdr:colOff>0</xdr:colOff>
                    <xdr:row>24</xdr:row>
                    <xdr:rowOff>9525</xdr:rowOff>
                  </to>
                </anchor>
              </controlPr>
            </control>
          </mc:Choice>
        </mc:AlternateContent>
        <mc:AlternateContent xmlns:mc="http://schemas.openxmlformats.org/markup-compatibility/2006">
          <mc:Choice Requires="x14">
            <control shapeId="157709" r:id="rId16" name="Drop Down 13">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157710" r:id="rId17" name="Drop Down 14">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157711" r:id="rId18" name="Drop Down 15">
              <controlPr defaultSize="0" autoLine="0" autoPict="0">
                <anchor moveWithCells="1">
                  <from>
                    <xdr:col>1</xdr:col>
                    <xdr:colOff>0</xdr:colOff>
                    <xdr:row>18</xdr:row>
                    <xdr:rowOff>0</xdr:rowOff>
                  </from>
                  <to>
                    <xdr:col>1</xdr:col>
                    <xdr:colOff>876300</xdr:colOff>
                    <xdr:row>19</xdr:row>
                    <xdr:rowOff>0</xdr:rowOff>
                  </to>
                </anchor>
              </controlPr>
            </control>
          </mc:Choice>
        </mc:AlternateContent>
        <mc:AlternateContent xmlns:mc="http://schemas.openxmlformats.org/markup-compatibility/2006">
          <mc:Choice Requires="x14">
            <control shapeId="157712" r:id="rId19" name="Drop Down 16">
              <controlPr defaultSize="0" autoLine="0" autoPict="0">
                <anchor moveWithCells="1">
                  <from>
                    <xdr:col>0</xdr:col>
                    <xdr:colOff>2743200</xdr:colOff>
                    <xdr:row>20</xdr:row>
                    <xdr:rowOff>0</xdr:rowOff>
                  </from>
                  <to>
                    <xdr:col>1</xdr:col>
                    <xdr:colOff>876300</xdr:colOff>
                    <xdr:row>21</xdr:row>
                    <xdr:rowOff>0</xdr:rowOff>
                  </to>
                </anchor>
              </controlPr>
            </control>
          </mc:Choice>
        </mc:AlternateContent>
        <mc:AlternateContent xmlns:mc="http://schemas.openxmlformats.org/markup-compatibility/2006">
          <mc:Choice Requires="x14">
            <control shapeId="157713" r:id="rId20" name="Drop Down 17">
              <controlPr defaultSize="0" autoLine="0" autoPict="0">
                <anchor moveWithCells="1">
                  <from>
                    <xdr:col>1</xdr:col>
                    <xdr:colOff>0</xdr:colOff>
                    <xdr:row>21</xdr:row>
                    <xdr:rowOff>0</xdr:rowOff>
                  </from>
                  <to>
                    <xdr:col>1</xdr:col>
                    <xdr:colOff>876300</xdr:colOff>
                    <xdr:row>22</xdr:row>
                    <xdr:rowOff>0</xdr:rowOff>
                  </to>
                </anchor>
              </controlPr>
            </control>
          </mc:Choice>
        </mc:AlternateContent>
        <mc:AlternateContent xmlns:mc="http://schemas.openxmlformats.org/markup-compatibility/2006">
          <mc:Choice Requires="x14">
            <control shapeId="157714" r:id="rId21" name="Drop Down 18">
              <controlPr defaultSize="0" autoLine="0" autoPict="0">
                <anchor moveWithCells="1">
                  <from>
                    <xdr:col>1</xdr:col>
                    <xdr:colOff>0</xdr:colOff>
                    <xdr:row>22</xdr:row>
                    <xdr:rowOff>0</xdr:rowOff>
                  </from>
                  <to>
                    <xdr:col>1</xdr:col>
                    <xdr:colOff>876300</xdr:colOff>
                    <xdr:row>23</xdr:row>
                    <xdr:rowOff>0</xdr:rowOff>
                  </to>
                </anchor>
              </controlPr>
            </control>
          </mc:Choice>
        </mc:AlternateContent>
        <mc:AlternateContent xmlns:mc="http://schemas.openxmlformats.org/markup-compatibility/2006">
          <mc:Choice Requires="x14">
            <control shapeId="157715" r:id="rId22" name="Drop Down 19">
              <controlPr defaultSize="0" autoLine="0" autoPict="0">
                <anchor moveWithCells="1">
                  <from>
                    <xdr:col>1</xdr:col>
                    <xdr:colOff>0</xdr:colOff>
                    <xdr:row>22</xdr:row>
                    <xdr:rowOff>190500</xdr:rowOff>
                  </from>
                  <to>
                    <xdr:col>1</xdr:col>
                    <xdr:colOff>876300</xdr:colOff>
                    <xdr:row>23</xdr:row>
                    <xdr:rowOff>190500</xdr:rowOff>
                  </to>
                </anchor>
              </controlPr>
            </control>
          </mc:Choice>
        </mc:AlternateContent>
        <mc:AlternateContent xmlns:mc="http://schemas.openxmlformats.org/markup-compatibility/2006">
          <mc:Choice Requires="x14">
            <control shapeId="157716" r:id="rId23" name="Drop Down 20">
              <controlPr defaultSize="0" autoLine="0" autoPict="0">
                <anchor moveWithCells="1">
                  <from>
                    <xdr:col>1</xdr:col>
                    <xdr:colOff>0</xdr:colOff>
                    <xdr:row>24</xdr:row>
                    <xdr:rowOff>0</xdr:rowOff>
                  </from>
                  <to>
                    <xdr:col>1</xdr:col>
                    <xdr:colOff>876300</xdr:colOff>
                    <xdr:row>25</xdr:row>
                    <xdr:rowOff>0</xdr:rowOff>
                  </to>
                </anchor>
              </controlPr>
            </control>
          </mc:Choice>
        </mc:AlternateContent>
        <mc:AlternateContent xmlns:mc="http://schemas.openxmlformats.org/markup-compatibility/2006">
          <mc:Choice Requires="x14">
            <control shapeId="157717" r:id="rId24" name="Drop Down 21">
              <controlPr defaultSize="0" autoLine="0" autoPict="0">
                <anchor moveWithCells="1">
                  <from>
                    <xdr:col>1</xdr:col>
                    <xdr:colOff>0</xdr:colOff>
                    <xdr:row>27</xdr:row>
                    <xdr:rowOff>0</xdr:rowOff>
                  </from>
                  <to>
                    <xdr:col>1</xdr:col>
                    <xdr:colOff>876300</xdr:colOff>
                    <xdr:row>28</xdr:row>
                    <xdr:rowOff>0</xdr:rowOff>
                  </to>
                </anchor>
              </controlPr>
            </control>
          </mc:Choice>
        </mc:AlternateContent>
        <mc:AlternateContent xmlns:mc="http://schemas.openxmlformats.org/markup-compatibility/2006">
          <mc:Choice Requires="x14">
            <control shapeId="157718" r:id="rId25" name="Drop Down 22">
              <controlPr defaultSize="0" autoLine="0" autoPict="0">
                <anchor moveWithCells="1">
                  <from>
                    <xdr:col>0</xdr:col>
                    <xdr:colOff>2743200</xdr:colOff>
                    <xdr:row>19</xdr:row>
                    <xdr:rowOff>0</xdr:rowOff>
                  </from>
                  <to>
                    <xdr:col>1</xdr:col>
                    <xdr:colOff>876300</xdr:colOff>
                    <xdr:row>20</xdr:row>
                    <xdr:rowOff>0</xdr:rowOff>
                  </to>
                </anchor>
              </controlPr>
            </control>
          </mc:Choice>
        </mc:AlternateContent>
        <mc:AlternateContent xmlns:mc="http://schemas.openxmlformats.org/markup-compatibility/2006">
          <mc:Choice Requires="x14">
            <control shapeId="157719" r:id="rId26" name="Drop Down 23">
              <controlPr defaultSize="0" autoLine="0" autoPict="0">
                <anchor moveWithCells="1">
                  <from>
                    <xdr:col>0</xdr:col>
                    <xdr:colOff>19050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157720" r:id="rId27" name="Drop Down 24">
              <controlPr defaultSize="0" autoLine="0" autoPict="0">
                <anchor moveWithCells="1">
                  <from>
                    <xdr:col>0</xdr:col>
                    <xdr:colOff>19050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57721" r:id="rId28" name="Drop Down 25">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157722" r:id="rId29" name="Drop Down 26">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157723" r:id="rId30" name="Drop Down 27">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57724" r:id="rId31" name="Drop Down 28">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57725" r:id="rId32" name="Drop Down 29">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157726" r:id="rId33" name="Drop Down 30">
              <controlPr defaultSize="0" autoLine="0" autoPict="0">
                <anchor moveWithCells="1">
                  <from>
                    <xdr:col>0</xdr:col>
                    <xdr:colOff>19050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57727" r:id="rId34" name="Drop Down 31">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157728" r:id="rId35" name="Drop Down 32">
              <controlPr defaultSize="0" autoLine="0" autoPict="0">
                <anchor moveWithCells="1">
                  <from>
                    <xdr:col>0</xdr:col>
                    <xdr:colOff>28575</xdr:colOff>
                    <xdr:row>51</xdr:row>
                    <xdr:rowOff>0</xdr:rowOff>
                  </from>
                  <to>
                    <xdr:col>1</xdr:col>
                    <xdr:colOff>9525</xdr:colOff>
                    <xdr:row>52</xdr:row>
                    <xdr:rowOff>0</xdr:rowOff>
                  </to>
                </anchor>
              </controlPr>
            </control>
          </mc:Choice>
        </mc:AlternateContent>
        <mc:AlternateContent xmlns:mc="http://schemas.openxmlformats.org/markup-compatibility/2006">
          <mc:Choice Requires="x14">
            <control shapeId="157729" r:id="rId36" name="Drop Down 33">
              <controlPr defaultSize="0" autoLine="0" autoPict="0">
                <anchor moveWithCells="1">
                  <from>
                    <xdr:col>1</xdr:col>
                    <xdr:colOff>9525</xdr:colOff>
                    <xdr:row>47</xdr:row>
                    <xdr:rowOff>9525</xdr:rowOff>
                  </from>
                  <to>
                    <xdr:col>1</xdr:col>
                    <xdr:colOff>885825</xdr:colOff>
                    <xdr:row>48</xdr:row>
                    <xdr:rowOff>9525</xdr:rowOff>
                  </to>
                </anchor>
              </controlPr>
            </control>
          </mc:Choice>
        </mc:AlternateContent>
        <mc:AlternateContent xmlns:mc="http://schemas.openxmlformats.org/markup-compatibility/2006">
          <mc:Choice Requires="x14">
            <control shapeId="157730" r:id="rId37" name="Drop Down 34">
              <controlPr defaultSize="0" autoLine="0" autoPict="0">
                <anchor moveWithCells="1">
                  <from>
                    <xdr:col>1</xdr:col>
                    <xdr:colOff>0</xdr:colOff>
                    <xdr:row>48</xdr:row>
                    <xdr:rowOff>0</xdr:rowOff>
                  </from>
                  <to>
                    <xdr:col>1</xdr:col>
                    <xdr:colOff>876300</xdr:colOff>
                    <xdr:row>49</xdr:row>
                    <xdr:rowOff>0</xdr:rowOff>
                  </to>
                </anchor>
              </controlPr>
            </control>
          </mc:Choice>
        </mc:AlternateContent>
        <mc:AlternateContent xmlns:mc="http://schemas.openxmlformats.org/markup-compatibility/2006">
          <mc:Choice Requires="x14">
            <control shapeId="157731" r:id="rId38" name="Drop Down 35">
              <controlPr defaultSize="0" autoLine="0" autoPict="0">
                <anchor moveWithCells="1">
                  <from>
                    <xdr:col>1</xdr:col>
                    <xdr:colOff>0</xdr:colOff>
                    <xdr:row>49</xdr:row>
                    <xdr:rowOff>0</xdr:rowOff>
                  </from>
                  <to>
                    <xdr:col>1</xdr:col>
                    <xdr:colOff>876300</xdr:colOff>
                    <xdr:row>50</xdr:row>
                    <xdr:rowOff>0</xdr:rowOff>
                  </to>
                </anchor>
              </controlPr>
            </control>
          </mc:Choice>
        </mc:AlternateContent>
        <mc:AlternateContent xmlns:mc="http://schemas.openxmlformats.org/markup-compatibility/2006">
          <mc:Choice Requires="x14">
            <control shapeId="157732" r:id="rId39" name="Drop Down 36">
              <controlPr defaultSize="0" autoLine="0" autoPict="0">
                <anchor moveWithCells="1">
                  <from>
                    <xdr:col>1</xdr:col>
                    <xdr:colOff>0</xdr:colOff>
                    <xdr:row>50</xdr:row>
                    <xdr:rowOff>0</xdr:rowOff>
                  </from>
                  <to>
                    <xdr:col>1</xdr:col>
                    <xdr:colOff>876300</xdr:colOff>
                    <xdr:row>51</xdr:row>
                    <xdr:rowOff>0</xdr:rowOff>
                  </to>
                </anchor>
              </controlPr>
            </control>
          </mc:Choice>
        </mc:AlternateContent>
        <mc:AlternateContent xmlns:mc="http://schemas.openxmlformats.org/markup-compatibility/2006">
          <mc:Choice Requires="x14">
            <control shapeId="157733" r:id="rId40" name="Drop Down 37">
              <controlPr defaultSize="0" autoLine="0" autoPict="0">
                <anchor moveWithCells="1">
                  <from>
                    <xdr:col>1</xdr:col>
                    <xdr:colOff>0</xdr:colOff>
                    <xdr:row>51</xdr:row>
                    <xdr:rowOff>0</xdr:rowOff>
                  </from>
                  <to>
                    <xdr:col>1</xdr:col>
                    <xdr:colOff>876300</xdr:colOff>
                    <xdr:row>52</xdr:row>
                    <xdr:rowOff>0</xdr:rowOff>
                  </to>
                </anchor>
              </controlPr>
            </control>
          </mc:Choice>
        </mc:AlternateContent>
        <mc:AlternateContent xmlns:mc="http://schemas.openxmlformats.org/markup-compatibility/2006">
          <mc:Choice Requires="x14">
            <control shapeId="157734" r:id="rId41" name="Drop Down 38">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157735" r:id="rId42" name="Drop Down 39">
              <controlPr defaultSize="0" autoLine="0" autoPict="0">
                <anchor moveWithCells="1">
                  <from>
                    <xdr:col>1</xdr:col>
                    <xdr:colOff>0</xdr:colOff>
                    <xdr:row>54</xdr:row>
                    <xdr:rowOff>0</xdr:rowOff>
                  </from>
                  <to>
                    <xdr:col>1</xdr:col>
                    <xdr:colOff>876300</xdr:colOff>
                    <xdr:row>55</xdr:row>
                    <xdr:rowOff>0</xdr:rowOff>
                  </to>
                </anchor>
              </controlPr>
            </control>
          </mc:Choice>
        </mc:AlternateContent>
        <mc:AlternateContent xmlns:mc="http://schemas.openxmlformats.org/markup-compatibility/2006">
          <mc:Choice Requires="x14">
            <control shapeId="157736" r:id="rId43" name="Drop Down 40">
              <controlPr defaultSize="0" autoLine="0" autoPict="0">
                <anchor moveWithCells="1">
                  <from>
                    <xdr:col>1</xdr:col>
                    <xdr:colOff>0</xdr:colOff>
                    <xdr:row>55</xdr:row>
                    <xdr:rowOff>0</xdr:rowOff>
                  </from>
                  <to>
                    <xdr:col>2</xdr:col>
                    <xdr:colOff>0</xdr:colOff>
                    <xdr:row>56</xdr:row>
                    <xdr:rowOff>9525</xdr:rowOff>
                  </to>
                </anchor>
              </controlPr>
            </control>
          </mc:Choice>
        </mc:AlternateContent>
        <mc:AlternateContent xmlns:mc="http://schemas.openxmlformats.org/markup-compatibility/2006">
          <mc:Choice Requires="x14">
            <control shapeId="157737" r:id="rId44" name="Drop Down 41">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38" r:id="rId45" name="Drop Down 4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57739" r:id="rId46" name="Drop Down 43">
              <controlPr defaultSize="0" autoLine="0" autoPict="0">
                <anchor moveWithCells="1">
                  <from>
                    <xdr:col>1</xdr:col>
                    <xdr:colOff>0</xdr:colOff>
                    <xdr:row>61</xdr:row>
                    <xdr:rowOff>0</xdr:rowOff>
                  </from>
                  <to>
                    <xdr:col>1</xdr:col>
                    <xdr:colOff>876300</xdr:colOff>
                    <xdr:row>62</xdr:row>
                    <xdr:rowOff>0</xdr:rowOff>
                  </to>
                </anchor>
              </controlPr>
            </control>
          </mc:Choice>
        </mc:AlternateContent>
        <mc:AlternateContent xmlns:mc="http://schemas.openxmlformats.org/markup-compatibility/2006">
          <mc:Choice Requires="x14">
            <control shapeId="157740" r:id="rId47" name="Drop Down 44">
              <controlPr defaultSize="0" autoLine="0" autoPict="0">
                <anchor moveWithCells="1">
                  <from>
                    <xdr:col>1</xdr:col>
                    <xdr:colOff>0</xdr:colOff>
                    <xdr:row>62</xdr:row>
                    <xdr:rowOff>0</xdr:rowOff>
                  </from>
                  <to>
                    <xdr:col>1</xdr:col>
                    <xdr:colOff>876300</xdr:colOff>
                    <xdr:row>63</xdr:row>
                    <xdr:rowOff>0</xdr:rowOff>
                  </to>
                </anchor>
              </controlPr>
            </control>
          </mc:Choice>
        </mc:AlternateContent>
        <mc:AlternateContent xmlns:mc="http://schemas.openxmlformats.org/markup-compatibility/2006">
          <mc:Choice Requires="x14">
            <control shapeId="157741"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157742" r:id="rId49" name="Drop Down 46">
              <controlPr defaultSize="0" autoLine="0" autoPict="0">
                <anchor moveWithCells="1">
                  <from>
                    <xdr:col>0</xdr:col>
                    <xdr:colOff>19050</xdr:colOff>
                    <xdr:row>86</xdr:row>
                    <xdr:rowOff>0</xdr:rowOff>
                  </from>
                  <to>
                    <xdr:col>1</xdr:col>
                    <xdr:colOff>19050</xdr:colOff>
                    <xdr:row>87</xdr:row>
                    <xdr:rowOff>0</xdr:rowOff>
                  </to>
                </anchor>
              </controlPr>
            </control>
          </mc:Choice>
        </mc:AlternateContent>
        <mc:AlternateContent xmlns:mc="http://schemas.openxmlformats.org/markup-compatibility/2006">
          <mc:Choice Requires="x14">
            <control shapeId="157743"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157744"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157745"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157746"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157747"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157748"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157749" r:id="rId56" name="Drop Down 53">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157750" r:id="rId57" name="Drop Down 54">
              <controlPr defaultSize="0" autoLine="0" autoPict="0">
                <anchor moveWithCells="1">
                  <from>
                    <xdr:col>1</xdr:col>
                    <xdr:colOff>0</xdr:colOff>
                    <xdr:row>52</xdr:row>
                    <xdr:rowOff>0</xdr:rowOff>
                  </from>
                  <to>
                    <xdr:col>1</xdr:col>
                    <xdr:colOff>876300</xdr:colOff>
                    <xdr:row>53</xdr:row>
                    <xdr:rowOff>0</xdr:rowOff>
                  </to>
                </anchor>
              </controlPr>
            </control>
          </mc:Choice>
        </mc:AlternateContent>
        <mc:AlternateContent xmlns:mc="http://schemas.openxmlformats.org/markup-compatibility/2006">
          <mc:Choice Requires="x14">
            <control shapeId="157751" r:id="rId58" name="Drop Down 55">
              <controlPr defaultSize="0" autoLine="0" autoPict="0">
                <anchor moveWithCells="1">
                  <from>
                    <xdr:col>0</xdr:col>
                    <xdr:colOff>19050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157752" r:id="rId59" name="Drop Down 56">
              <controlPr defaultSize="0" autoLine="0" autoPict="0">
                <anchor moveWithCells="1">
                  <from>
                    <xdr:col>1</xdr:col>
                    <xdr:colOff>0</xdr:colOff>
                    <xdr:row>53</xdr:row>
                    <xdr:rowOff>0</xdr:rowOff>
                  </from>
                  <to>
                    <xdr:col>1</xdr:col>
                    <xdr:colOff>876300</xdr:colOff>
                    <xdr:row>54</xdr:row>
                    <xdr:rowOff>0</xdr:rowOff>
                  </to>
                </anchor>
              </controlPr>
            </control>
          </mc:Choice>
        </mc:AlternateContent>
        <mc:AlternateContent xmlns:mc="http://schemas.openxmlformats.org/markup-compatibility/2006">
          <mc:Choice Requires="x14">
            <control shapeId="157753" r:id="rId60" name="Drop Down 57">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157754" r:id="rId61" name="Drop Down 58">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157755" r:id="rId62" name="Drop Down 59">
              <controlPr defaultSize="0" autoLine="0" autoPict="0">
                <anchor moveWithCells="1">
                  <from>
                    <xdr:col>1</xdr:col>
                    <xdr:colOff>0</xdr:colOff>
                    <xdr:row>25</xdr:row>
                    <xdr:rowOff>0</xdr:rowOff>
                  </from>
                  <to>
                    <xdr:col>1</xdr:col>
                    <xdr:colOff>876300</xdr:colOff>
                    <xdr:row>26</xdr:row>
                    <xdr:rowOff>0</xdr:rowOff>
                  </to>
                </anchor>
              </controlPr>
            </control>
          </mc:Choice>
        </mc:AlternateContent>
        <mc:AlternateContent xmlns:mc="http://schemas.openxmlformats.org/markup-compatibility/2006">
          <mc:Choice Requires="x14">
            <control shapeId="157756" r:id="rId63" name="Drop Down 60">
              <controlPr defaultSize="0" autoLine="0" autoPict="0">
                <anchor moveWithCells="1">
                  <from>
                    <xdr:col>1</xdr:col>
                    <xdr:colOff>0</xdr:colOff>
                    <xdr:row>26</xdr:row>
                    <xdr:rowOff>0</xdr:rowOff>
                  </from>
                  <to>
                    <xdr:col>1</xdr:col>
                    <xdr:colOff>876300</xdr:colOff>
                    <xdr:row>27</xdr:row>
                    <xdr:rowOff>0</xdr:rowOff>
                  </to>
                </anchor>
              </controlPr>
            </control>
          </mc:Choice>
        </mc:AlternateContent>
        <mc:AlternateContent xmlns:mc="http://schemas.openxmlformats.org/markup-compatibility/2006">
          <mc:Choice Requires="x14">
            <control shapeId="157757"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157758" r:id="rId65" name="Drop Down 62">
              <controlPr defaultSize="0" autoLine="0" autoPict="0">
                <anchor moveWithCells="1">
                  <from>
                    <xdr:col>1</xdr:col>
                    <xdr:colOff>19050</xdr:colOff>
                    <xdr:row>30</xdr:row>
                    <xdr:rowOff>19050</xdr:rowOff>
                  </from>
                  <to>
                    <xdr:col>2</xdr:col>
                    <xdr:colOff>0</xdr:colOff>
                    <xdr:row>31</xdr:row>
                    <xdr:rowOff>19050</xdr:rowOff>
                  </to>
                </anchor>
              </controlPr>
            </control>
          </mc:Choice>
        </mc:AlternateContent>
        <mc:AlternateContent xmlns:mc="http://schemas.openxmlformats.org/markup-compatibility/2006">
          <mc:Choice Requires="x14">
            <control shapeId="157759"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157760"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157761" r:id="rId68" name="Drop Down 65">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157762" r:id="rId69" name="Drop Down 66">
              <controlPr defaultSize="0" autoLine="0" autoPict="0">
                <anchor moveWithCells="1">
                  <from>
                    <xdr:col>1</xdr:col>
                    <xdr:colOff>0</xdr:colOff>
                    <xdr:row>55</xdr:row>
                    <xdr:rowOff>0</xdr:rowOff>
                  </from>
                  <to>
                    <xdr:col>2</xdr:col>
                    <xdr:colOff>0</xdr:colOff>
                    <xdr:row>56</xdr:row>
                    <xdr:rowOff>9525</xdr:rowOff>
                  </to>
                </anchor>
              </controlPr>
            </control>
          </mc:Choice>
        </mc:AlternateContent>
        <mc:AlternateContent xmlns:mc="http://schemas.openxmlformats.org/markup-compatibility/2006">
          <mc:Choice Requires="x14">
            <control shapeId="157763" r:id="rId70" name="Drop Down 6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57764"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157765" r:id="rId72" name="Drop Down 69">
              <controlPr defaultSize="0" autoLine="0" autoPict="0">
                <anchor moveWithCells="1">
                  <from>
                    <xdr:col>1</xdr:col>
                    <xdr:colOff>0</xdr:colOff>
                    <xdr:row>33</xdr:row>
                    <xdr:rowOff>0</xdr:rowOff>
                  </from>
                  <to>
                    <xdr:col>1</xdr:col>
                    <xdr:colOff>876300</xdr:colOff>
                    <xdr:row>34</xdr:row>
                    <xdr:rowOff>0</xdr:rowOff>
                  </to>
                </anchor>
              </controlPr>
            </control>
          </mc:Choice>
        </mc:AlternateContent>
        <mc:AlternateContent xmlns:mc="http://schemas.openxmlformats.org/markup-compatibility/2006">
          <mc:Choice Requires="x14">
            <control shapeId="157766" r:id="rId73" name="Drop Down 70">
              <controlPr defaultSize="0" autoLine="0" autoPict="0">
                <anchor moveWithCells="1">
                  <from>
                    <xdr:col>0</xdr:col>
                    <xdr:colOff>19050</xdr:colOff>
                    <xdr:row>63</xdr:row>
                    <xdr:rowOff>9525</xdr:rowOff>
                  </from>
                  <to>
                    <xdr:col>1</xdr:col>
                    <xdr:colOff>0</xdr:colOff>
                    <xdr:row>64</xdr:row>
                    <xdr:rowOff>9525</xdr:rowOff>
                  </to>
                </anchor>
              </controlPr>
            </control>
          </mc:Choice>
        </mc:AlternateContent>
        <mc:AlternateContent xmlns:mc="http://schemas.openxmlformats.org/markup-compatibility/2006">
          <mc:Choice Requires="x14">
            <control shapeId="157767" r:id="rId74" name="Drop Down 71">
              <controlPr defaultSize="0" autoLine="0" autoPict="0">
                <anchor moveWithCells="1">
                  <from>
                    <xdr:col>1</xdr:col>
                    <xdr:colOff>0</xdr:colOff>
                    <xdr:row>63</xdr:row>
                    <xdr:rowOff>0</xdr:rowOff>
                  </from>
                  <to>
                    <xdr:col>1</xdr:col>
                    <xdr:colOff>876300</xdr:colOff>
                    <xdr:row>64</xdr:row>
                    <xdr:rowOff>0</xdr:rowOff>
                  </to>
                </anchor>
              </controlPr>
            </control>
          </mc:Choice>
        </mc:AlternateContent>
        <mc:AlternateContent xmlns:mc="http://schemas.openxmlformats.org/markup-compatibility/2006">
          <mc:Choice Requires="x14">
            <control shapeId="157768"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157769" r:id="rId76" name="Drop Down 73">
              <controlPr defaultSize="0" autoLine="0" autoPict="0">
                <anchor moveWithCells="1">
                  <from>
                    <xdr:col>1</xdr:col>
                    <xdr:colOff>0</xdr:colOff>
                    <xdr:row>29</xdr:row>
                    <xdr:rowOff>19050</xdr:rowOff>
                  </from>
                  <to>
                    <xdr:col>1</xdr:col>
                    <xdr:colOff>876300</xdr:colOff>
                    <xdr:row>30</xdr:row>
                    <xdr:rowOff>19050</xdr:rowOff>
                  </to>
                </anchor>
              </controlPr>
            </control>
          </mc:Choice>
        </mc:AlternateContent>
        <mc:AlternateContent xmlns:mc="http://schemas.openxmlformats.org/markup-compatibility/2006">
          <mc:Choice Requires="x14">
            <control shapeId="157770" r:id="rId77" name="Drop Down 74">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57771" r:id="rId78" name="Drop Down 75">
              <controlPr defaultSize="0" autoLine="0" autoPict="0">
                <anchor moveWithCells="1">
                  <from>
                    <xdr:col>1</xdr:col>
                    <xdr:colOff>0</xdr:colOff>
                    <xdr:row>59</xdr:row>
                    <xdr:rowOff>9525</xdr:rowOff>
                  </from>
                  <to>
                    <xdr:col>1</xdr:col>
                    <xdr:colOff>876300</xdr:colOff>
                    <xdr:row>60</xdr:row>
                    <xdr:rowOff>9525</xdr:rowOff>
                  </to>
                </anchor>
              </controlPr>
            </control>
          </mc:Choice>
        </mc:AlternateContent>
        <mc:AlternateContent xmlns:mc="http://schemas.openxmlformats.org/markup-compatibility/2006">
          <mc:Choice Requires="x14">
            <control shapeId="157772" r:id="rId79" name="Drop Down 76">
              <controlPr defaultSize="0" autoLine="0" autoPict="0">
                <anchor moveWithCells="1">
                  <from>
                    <xdr:col>1</xdr:col>
                    <xdr:colOff>0</xdr:colOff>
                    <xdr:row>55</xdr:row>
                    <xdr:rowOff>0</xdr:rowOff>
                  </from>
                  <to>
                    <xdr:col>1</xdr:col>
                    <xdr:colOff>876300</xdr:colOff>
                    <xdr:row>56</xdr:row>
                    <xdr:rowOff>0</xdr:rowOff>
                  </to>
                </anchor>
              </controlPr>
            </control>
          </mc:Choice>
        </mc:AlternateContent>
        <mc:AlternateContent xmlns:mc="http://schemas.openxmlformats.org/markup-compatibility/2006">
          <mc:Choice Requires="x14">
            <control shapeId="157773" r:id="rId80" name="Drop Down 77">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4" r:id="rId81" name="Drop Down 78">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5" r:id="rId82" name="Drop Down 79">
              <controlPr defaultSize="0" autoLine="0" autoPict="0">
                <anchor moveWithCells="1">
                  <from>
                    <xdr:col>1</xdr:col>
                    <xdr:colOff>0</xdr:colOff>
                    <xdr:row>58</xdr:row>
                    <xdr:rowOff>0</xdr:rowOff>
                  </from>
                  <to>
                    <xdr:col>1</xdr:col>
                    <xdr:colOff>885825</xdr:colOff>
                    <xdr:row>59</xdr:row>
                    <xdr:rowOff>9525</xdr:rowOff>
                  </to>
                </anchor>
              </controlPr>
            </control>
          </mc:Choice>
        </mc:AlternateContent>
        <mc:AlternateContent xmlns:mc="http://schemas.openxmlformats.org/markup-compatibility/2006">
          <mc:Choice Requires="x14">
            <control shapeId="157776" r:id="rId83" name="Drop Down 8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77" r:id="rId84" name="Drop Down 81">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78" r:id="rId85" name="Drop Down 82">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9" r:id="rId86" name="Drop Down 83">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0" r:id="rId87" name="Drop Down 84">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1" r:id="rId88" name="Drop Down 85">
              <controlPr defaultSize="0" autoLine="0" autoPict="0">
                <anchor moveWithCells="1">
                  <from>
                    <xdr:col>1</xdr:col>
                    <xdr:colOff>9525</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2" r:id="rId89" name="Drop Down 86">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83" r:id="rId90" name="Drop Down 87">
              <controlPr defaultSize="0" autoLine="0" autoPict="0">
                <anchor moveWithCells="1">
                  <from>
                    <xdr:col>1</xdr:col>
                    <xdr:colOff>19050</xdr:colOff>
                    <xdr:row>56</xdr:row>
                    <xdr:rowOff>0</xdr:rowOff>
                  </from>
                  <to>
                    <xdr:col>2</xdr:col>
                    <xdr:colOff>0</xdr:colOff>
                    <xdr:row>57</xdr:row>
                    <xdr:rowOff>0</xdr:rowOff>
                  </to>
                </anchor>
              </controlPr>
            </control>
          </mc:Choice>
        </mc:AlternateContent>
        <mc:AlternateContent xmlns:mc="http://schemas.openxmlformats.org/markup-compatibility/2006">
          <mc:Choice Requires="x14">
            <control shapeId="157784" r:id="rId91" name="Drop Down 88">
              <controlPr defaultSize="0" autoLine="0" autoPict="0">
                <anchor moveWithCells="1">
                  <from>
                    <xdr:col>1</xdr:col>
                    <xdr:colOff>0</xdr:colOff>
                    <xdr:row>10</xdr:row>
                    <xdr:rowOff>0</xdr:rowOff>
                  </from>
                  <to>
                    <xdr:col>1</xdr:col>
                    <xdr:colOff>876300</xdr:colOff>
                    <xdr:row>10</xdr:row>
                    <xdr:rowOff>200025</xdr:rowOff>
                  </to>
                </anchor>
              </controlPr>
            </control>
          </mc:Choice>
        </mc:AlternateContent>
        <mc:AlternateContent xmlns:mc="http://schemas.openxmlformats.org/markup-compatibility/2006">
          <mc:Choice Requires="x14">
            <control shapeId="157785"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157786" r:id="rId93" name="Drop Down 90">
              <controlPr defaultSize="0" autoLine="0" autoPict="0">
                <anchor moveWithCells="1">
                  <from>
                    <xdr:col>1</xdr:col>
                    <xdr:colOff>0</xdr:colOff>
                    <xdr:row>28</xdr:row>
                    <xdr:rowOff>0</xdr:rowOff>
                  </from>
                  <to>
                    <xdr:col>1</xdr:col>
                    <xdr:colOff>876300</xdr:colOff>
                    <xdr:row>29</xdr:row>
                    <xdr:rowOff>0</xdr:rowOff>
                  </to>
                </anchor>
              </controlPr>
            </control>
          </mc:Choice>
        </mc:AlternateContent>
        <mc:AlternateContent xmlns:mc="http://schemas.openxmlformats.org/markup-compatibility/2006">
          <mc:Choice Requires="x14">
            <control shapeId="157787"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157788"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157789" r:id="rId96" name="Drop Down 93">
              <controlPr defaultSize="0" autoLine="0" autoPict="0">
                <anchor moveWithCells="1">
                  <from>
                    <xdr:col>0</xdr:col>
                    <xdr:colOff>19050</xdr:colOff>
                    <xdr:row>88</xdr:row>
                    <xdr:rowOff>190500</xdr:rowOff>
                  </from>
                  <to>
                    <xdr:col>1</xdr:col>
                    <xdr:colOff>19050</xdr:colOff>
                    <xdr:row>89</xdr:row>
                    <xdr:rowOff>190500</xdr:rowOff>
                  </to>
                </anchor>
              </controlPr>
            </control>
          </mc:Choice>
        </mc:AlternateContent>
        <mc:AlternateContent xmlns:mc="http://schemas.openxmlformats.org/markup-compatibility/2006">
          <mc:Choice Requires="x14">
            <control shapeId="157790"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157791" r:id="rId98" name="Drop Down 95">
              <controlPr defaultSize="0" autoLine="0" autoPict="0">
                <anchor moveWithCells="1">
                  <from>
                    <xdr:col>0</xdr:col>
                    <xdr:colOff>0</xdr:colOff>
                    <xdr:row>89</xdr:row>
                    <xdr:rowOff>190500</xdr:rowOff>
                  </from>
                  <to>
                    <xdr:col>1</xdr:col>
                    <xdr:colOff>19050</xdr:colOff>
                    <xdr:row>90</xdr:row>
                    <xdr:rowOff>190500</xdr:rowOff>
                  </to>
                </anchor>
              </controlPr>
            </control>
          </mc:Choice>
        </mc:AlternateContent>
        <mc:AlternateContent xmlns:mc="http://schemas.openxmlformats.org/markup-compatibility/2006">
          <mc:Choice Requires="x14">
            <control shapeId="157792"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157793" r:id="rId100" name="Drop Down 97">
              <controlPr defaultSize="0" autoLine="0" autoPict="0">
                <anchor moveWithCells="1">
                  <from>
                    <xdr:col>0</xdr:col>
                    <xdr:colOff>19050</xdr:colOff>
                    <xdr:row>46</xdr:row>
                    <xdr:rowOff>9525</xdr:rowOff>
                  </from>
                  <to>
                    <xdr:col>1</xdr:col>
                    <xdr:colOff>0</xdr:colOff>
                    <xdr:row>47</xdr:row>
                    <xdr:rowOff>9525</xdr:rowOff>
                  </to>
                </anchor>
              </controlPr>
            </control>
          </mc:Choice>
        </mc:AlternateContent>
        <mc:AlternateContent xmlns:mc="http://schemas.openxmlformats.org/markup-compatibility/2006">
          <mc:Choice Requires="x14">
            <control shapeId="157794" r:id="rId101" name="Drop Down 98">
              <controlPr defaultSize="0" autoLine="0" autoPict="0">
                <anchor moveWithCells="1">
                  <from>
                    <xdr:col>1</xdr:col>
                    <xdr:colOff>9525</xdr:colOff>
                    <xdr:row>46</xdr:row>
                    <xdr:rowOff>0</xdr:rowOff>
                  </from>
                  <to>
                    <xdr:col>1</xdr:col>
                    <xdr:colOff>885825</xdr:colOff>
                    <xdr:row>47</xdr:row>
                    <xdr:rowOff>0</xdr:rowOff>
                  </to>
                </anchor>
              </controlPr>
            </control>
          </mc:Choice>
        </mc:AlternateContent>
        <mc:AlternateContent xmlns:mc="http://schemas.openxmlformats.org/markup-compatibility/2006">
          <mc:Choice Requires="x14">
            <control shapeId="157795"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157796"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157797" r:id="rId104" name="Drop Down 101">
              <controlPr defaultSize="0" autoLine="0" autoPict="0">
                <anchor moveWithCells="1">
                  <from>
                    <xdr:col>0</xdr:col>
                    <xdr:colOff>0</xdr:colOff>
                    <xdr:row>91</xdr:row>
                    <xdr:rowOff>9525</xdr:rowOff>
                  </from>
                  <to>
                    <xdr:col>1</xdr:col>
                    <xdr:colOff>19050</xdr:colOff>
                    <xdr:row>92</xdr:row>
                    <xdr:rowOff>9525</xdr:rowOff>
                  </to>
                </anchor>
              </controlPr>
            </control>
          </mc:Choice>
        </mc:AlternateContent>
        <mc:AlternateContent xmlns:mc="http://schemas.openxmlformats.org/markup-compatibility/2006">
          <mc:Choice Requires="x14">
            <control shapeId="157798" r:id="rId105" name="Drop Down 102">
              <controlPr defaultSize="0" autoLine="0" autoPict="0">
                <anchor moveWithCells="1">
                  <from>
                    <xdr:col>1</xdr:col>
                    <xdr:colOff>0</xdr:colOff>
                    <xdr:row>91</xdr:row>
                    <xdr:rowOff>19050</xdr:rowOff>
                  </from>
                  <to>
                    <xdr:col>2</xdr:col>
                    <xdr:colOff>0</xdr:colOff>
                    <xdr:row>92</xdr:row>
                    <xdr:rowOff>19050</xdr:rowOff>
                  </to>
                </anchor>
              </controlPr>
            </control>
          </mc:Choice>
        </mc:AlternateContent>
        <mc:AlternateContent xmlns:mc="http://schemas.openxmlformats.org/markup-compatibility/2006">
          <mc:Choice Requires="x14">
            <control shapeId="157799"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157800"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157801"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157802" r:id="rId109" name="Drop Down 106">
              <controlPr defaultSize="0" autoLine="0" autoPict="0">
                <anchor moveWithCells="1">
                  <from>
                    <xdr:col>0</xdr:col>
                    <xdr:colOff>0</xdr:colOff>
                    <xdr:row>93</xdr:row>
                    <xdr:rowOff>28575</xdr:rowOff>
                  </from>
                  <to>
                    <xdr:col>1</xdr:col>
                    <xdr:colOff>9525</xdr:colOff>
                    <xdr:row>94</xdr:row>
                    <xdr:rowOff>19050</xdr:rowOff>
                  </to>
                </anchor>
              </controlPr>
            </control>
          </mc:Choice>
        </mc:AlternateContent>
        <mc:AlternateContent xmlns:mc="http://schemas.openxmlformats.org/markup-compatibility/2006">
          <mc:Choice Requires="x14">
            <control shapeId="157803" r:id="rId110" name="Drop Down 107">
              <controlPr defaultSize="0" autoLine="0" autoPict="0">
                <anchor moveWithCells="1">
                  <from>
                    <xdr:col>1</xdr:col>
                    <xdr:colOff>19050</xdr:colOff>
                    <xdr:row>94</xdr:row>
                    <xdr:rowOff>19050</xdr:rowOff>
                  </from>
                  <to>
                    <xdr:col>1</xdr:col>
                    <xdr:colOff>885825</xdr:colOff>
                    <xdr:row>95</xdr:row>
                    <xdr:rowOff>19050</xdr:rowOff>
                  </to>
                </anchor>
              </controlPr>
            </control>
          </mc:Choice>
        </mc:AlternateContent>
        <mc:AlternateContent xmlns:mc="http://schemas.openxmlformats.org/markup-compatibility/2006">
          <mc:Choice Requires="x14">
            <control shapeId="157804" r:id="rId111" name="Drop Down 108">
              <controlPr defaultSize="0" autoLine="0" autoPict="0">
                <anchor moveWithCells="1">
                  <from>
                    <xdr:col>0</xdr:col>
                    <xdr:colOff>28575</xdr:colOff>
                    <xdr:row>94</xdr:row>
                    <xdr:rowOff>28575</xdr:rowOff>
                  </from>
                  <to>
                    <xdr:col>1</xdr:col>
                    <xdr:colOff>19050</xdr:colOff>
                    <xdr:row>95</xdr:row>
                    <xdr:rowOff>9525</xdr:rowOff>
                  </to>
                </anchor>
              </controlPr>
            </control>
          </mc:Choice>
        </mc:AlternateContent>
        <mc:AlternateContent xmlns:mc="http://schemas.openxmlformats.org/markup-compatibility/2006">
          <mc:Choice Requires="x14">
            <control shapeId="157805"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157806"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157807"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157808"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157809" r:id="rId116" name="Drop Down 113">
              <controlPr defaultSize="0" autoLine="0" autoPict="0">
                <anchor moveWithCells="1">
                  <from>
                    <xdr:col>0</xdr:col>
                    <xdr:colOff>28575</xdr:colOff>
                    <xdr:row>59</xdr:row>
                    <xdr:rowOff>190500</xdr:rowOff>
                  </from>
                  <to>
                    <xdr:col>1</xdr:col>
                    <xdr:colOff>0</xdr:colOff>
                    <xdr:row>60</xdr:row>
                    <xdr:rowOff>190500</xdr:rowOff>
                  </to>
                </anchor>
              </controlPr>
            </control>
          </mc:Choice>
        </mc:AlternateContent>
        <mc:AlternateContent xmlns:mc="http://schemas.openxmlformats.org/markup-compatibility/2006">
          <mc:Choice Requires="x14">
            <control shapeId="157810" r:id="rId117" name="Drop Down 114">
              <controlPr defaultSize="0" autoLine="0" autoPict="0">
                <anchor moveWithCells="1">
                  <from>
                    <xdr:col>1</xdr:col>
                    <xdr:colOff>9525</xdr:colOff>
                    <xdr:row>60</xdr:row>
                    <xdr:rowOff>0</xdr:rowOff>
                  </from>
                  <to>
                    <xdr:col>1</xdr:col>
                    <xdr:colOff>876300</xdr:colOff>
                    <xdr:row>61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RowHeight="12.75" x14ac:dyDescent="0.2"/>
  <cols>
    <col min="1" max="1" width="37" customWidth="1"/>
  </cols>
  <sheetData>
    <row r="1" spans="1:2" ht="15" x14ac:dyDescent="0.25">
      <c r="A1" s="220" t="s">
        <v>1515</v>
      </c>
      <c r="B1" s="220" t="s">
        <v>951</v>
      </c>
    </row>
    <row r="2" spans="1:2" x14ac:dyDescent="0.2">
      <c r="A2" s="5" t="s">
        <v>1514</v>
      </c>
      <c r="B2" s="78">
        <v>7811</v>
      </c>
    </row>
    <row r="3" spans="1:2" ht="15" x14ac:dyDescent="0.25">
      <c r="A3" s="221" t="s">
        <v>1508</v>
      </c>
      <c r="B3" s="221" t="s">
        <v>1502</v>
      </c>
    </row>
    <row r="4" spans="1:2" ht="15" x14ac:dyDescent="0.25">
      <c r="A4" s="221" t="s">
        <v>1509</v>
      </c>
      <c r="B4" s="221" t="s">
        <v>1503</v>
      </c>
    </row>
    <row r="5" spans="1:2" ht="15" x14ac:dyDescent="0.25">
      <c r="A5" s="221" t="s">
        <v>1510</v>
      </c>
      <c r="B5" s="221" t="s">
        <v>1504</v>
      </c>
    </row>
    <row r="6" spans="1:2" ht="15" x14ac:dyDescent="0.25">
      <c r="A6" s="221" t="s">
        <v>1511</v>
      </c>
      <c r="B6" s="221" t="s">
        <v>1505</v>
      </c>
    </row>
    <row r="7" spans="1:2" ht="15" x14ac:dyDescent="0.25">
      <c r="A7" s="221" t="s">
        <v>1512</v>
      </c>
      <c r="B7" s="221" t="s">
        <v>1506</v>
      </c>
    </row>
    <row r="8" spans="1:2" ht="15" x14ac:dyDescent="0.25">
      <c r="A8" s="221" t="s">
        <v>1513</v>
      </c>
      <c r="B8" s="221" t="s">
        <v>1507</v>
      </c>
    </row>
  </sheetData>
  <sheetProtection password="E451" sheet="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11</vt:i4>
      </vt:variant>
    </vt:vector>
  </HeadingPairs>
  <TitlesOfParts>
    <vt:vector size="82" baseType="lpstr">
      <vt:lpstr>Instructions</vt:lpstr>
      <vt:lpstr>0000GAO70a</vt:lpstr>
      <vt:lpstr>2024-FORM GAO-70a</vt:lpstr>
      <vt:lpstr>2022-FORM GAO-70a</vt:lpstr>
      <vt:lpstr>2023-2020 GAO-70a PY</vt:lpstr>
      <vt:lpstr>2021-FORM GAO-70a</vt:lpstr>
      <vt:lpstr>2020-FORM GAO-70a</vt:lpstr>
      <vt:lpstr>2019-FORM GAO-70a</vt:lpstr>
      <vt:lpstr>Additional %</vt:lpstr>
      <vt:lpstr>Non Taxable Reportable</vt:lpstr>
      <vt:lpstr>Imputed</vt:lpstr>
      <vt:lpstr>OverpaymentType</vt:lpstr>
      <vt:lpstr>OverpaymentType prior year</vt:lpstr>
      <vt:lpstr>AGENCY</vt:lpstr>
      <vt:lpstr>PAY CODE</vt:lpstr>
      <vt:lpstr>Covid Pay Code</vt:lpstr>
      <vt:lpstr>Ret Hlth Sub ER</vt:lpstr>
      <vt:lpstr>Ret Hlth Sub EE</vt:lpstr>
      <vt:lpstr>NON TAX UNIFORM</vt:lpstr>
      <vt:lpstr>NON TAX RMB</vt:lpstr>
      <vt:lpstr>NON-TAX TRAVEL</vt:lpstr>
      <vt:lpstr>TAX RMB</vt:lpstr>
      <vt:lpstr>TAX TRAVEL</vt:lpstr>
      <vt:lpstr>TAX MILITARY DIFF</vt:lpstr>
      <vt:lpstr>OutOfStateTaxEE Other</vt:lpstr>
      <vt:lpstr>OutOfStateTaxEE</vt:lpstr>
      <vt:lpstr>OutOfStateTaxER Other</vt:lpstr>
      <vt:lpstr>OutOfStateTaxER</vt:lpstr>
      <vt:lpstr>HEALTH INS</vt:lpstr>
      <vt:lpstr>DENTAL INS</vt:lpstr>
      <vt:lpstr>OTHER INS PRETAX </vt:lpstr>
      <vt:lpstr>OTHER INS TAXABLE </vt:lpstr>
      <vt:lpstr>ER LTD</vt:lpstr>
      <vt:lpstr>ER HSA</vt:lpstr>
      <vt:lpstr>OTHER PRETAX DED </vt:lpstr>
      <vt:lpstr>GARNISHMENTS</vt:lpstr>
      <vt:lpstr>OTHER AFTER TAX DED </vt:lpstr>
      <vt:lpstr>BUYBACKS</vt:lpstr>
      <vt:lpstr>ASRS LTD EE</vt:lpstr>
      <vt:lpstr>ASRS EODCRS LTD EE</vt:lpstr>
      <vt:lpstr>ASRS LTD ER</vt:lpstr>
      <vt:lpstr>ASRS EODCRS LTD ER</vt:lpstr>
      <vt:lpstr>RETIREMENT EE</vt:lpstr>
      <vt:lpstr>RETIREMENT EE CY -1</vt:lpstr>
      <vt:lpstr>RETIREMENT EE CY - 2</vt:lpstr>
      <vt:lpstr>RETIREMENT EE CY -3</vt:lpstr>
      <vt:lpstr>LEGACY RATE</vt:lpstr>
      <vt:lpstr>RETIREMENT ER</vt:lpstr>
      <vt:lpstr>RETIREMENT ER CY -1</vt:lpstr>
      <vt:lpstr>RETIREMENT ER CY -2</vt:lpstr>
      <vt:lpstr>RETIREMENT ER CY -3</vt:lpstr>
      <vt:lpstr>ER - ACR</vt:lpstr>
      <vt:lpstr>SUPP BENEFIT ER RET</vt:lpstr>
      <vt:lpstr>Deferred Comp %$</vt:lpstr>
      <vt:lpstr>0000 gao70a</vt:lpstr>
      <vt:lpstr>2024-BSI_AMT PAID</vt:lpstr>
      <vt:lpstr>2023-BSI_AMT PAID</vt:lpstr>
      <vt:lpstr>2022-BSI_AMT PAID</vt:lpstr>
      <vt:lpstr>2021-BSI_AMT PAID</vt:lpstr>
      <vt:lpstr>2020-BSI_AMT PAID</vt:lpstr>
      <vt:lpstr>2019-BSI_AMT PAID</vt:lpstr>
      <vt:lpstr>2018-rev BSI_AMT PAID</vt:lpstr>
      <vt:lpstr>2018-BSI_AMT PAID</vt:lpstr>
      <vt:lpstr>2024-BSI_AMT TO BE PAID</vt:lpstr>
      <vt:lpstr>2023-BSI_AMT TO BE PAID</vt:lpstr>
      <vt:lpstr>2022-BSI_AMT TO BE PAID</vt:lpstr>
      <vt:lpstr>2021-BSI_AMT TO BE PAID</vt:lpstr>
      <vt:lpstr>2020-BSI_AMT TO BE PAID</vt:lpstr>
      <vt:lpstr>2019-BSI_AMT TO BE PAID</vt:lpstr>
      <vt:lpstr>2018rev-BSI_AMT TO BE PAID</vt:lpstr>
      <vt:lpstr>2018-BSI_AMT TO BE PAID</vt:lpstr>
      <vt:lpstr>'2019-FORM GAO-70a'!Print_Area</vt:lpstr>
      <vt:lpstr>'2020-FORM GAO-70a'!Print_Area</vt:lpstr>
      <vt:lpstr>'2021-FORM GAO-70a'!Print_Area</vt:lpstr>
      <vt:lpstr>'2022-FORM GAO-70a'!Print_Area</vt:lpstr>
      <vt:lpstr>'2023-2020 GAO-70a PY'!Print_Area</vt:lpstr>
      <vt:lpstr>'2024-FORM GAO-70a'!Print_Area</vt:lpstr>
      <vt:lpstr>'2019-FORM GAO-70a'!Print_Titles</vt:lpstr>
      <vt:lpstr>'2020-FORM GAO-70a'!Print_Titles</vt:lpstr>
      <vt:lpstr>'2021-FORM GAO-70a'!Print_Titles</vt:lpstr>
      <vt:lpstr>'2022-FORM GAO-70a'!Print_Titles</vt:lpstr>
      <vt:lpstr>'2024-FORM GAO-70a'!Print_Titles</vt:lpstr>
    </vt:vector>
  </TitlesOfParts>
  <Company>ADOA 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Tekien</dc:creator>
  <cp:lastModifiedBy>Sam Tekien</cp:lastModifiedBy>
  <cp:lastPrinted>2023-01-03T17:36:51Z</cp:lastPrinted>
  <dcterms:created xsi:type="dcterms:W3CDTF">2005-03-14T13:55:34Z</dcterms:created>
  <dcterms:modified xsi:type="dcterms:W3CDTF">2024-05-22T15:30:48Z</dcterms:modified>
</cp:coreProperties>
</file>